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tables/table2.xml" ContentType="application/vnd.openxmlformats-officedocument.spreadsheetml.table+xml"/>
  <Override PartName="/xl/tables/table3.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4.xml" ContentType="application/vnd.openxmlformats-officedocument.spreadsheetml.pivotTable+xml"/>
  <Override PartName="/xl/drawings/drawing3.xml" ContentType="application/vnd.openxmlformats-officedocument.drawing+xml"/>
  <Override PartName="/xl/tables/table4.xml" ContentType="application/vnd.openxmlformats-officedocument.spreadsheetml.table+xml"/>
  <Override PartName="/xl/tables/table5.xml" ContentType="application/vnd.openxmlformats-officedocument.spreadsheetml.tab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5.xml" ContentType="application/vnd.openxmlformats-officedocument.spreadsheetml.pivotTable+xml"/>
  <Override PartName="/xl/drawings/drawing4.xml" ContentType="application/vnd.openxmlformats-officedocument.drawing+xml"/>
  <Override PartName="/xl/tables/table6.xml" ContentType="application/vnd.openxmlformats-officedocument.spreadsheetml.table+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5.xml" ContentType="application/vnd.openxmlformats-officedocument.drawing+xml"/>
  <Override PartName="/xl/tables/table7.xml" ContentType="application/vnd.openxmlformats-officedocument.spreadsheetml.table+xml"/>
  <Override PartName="/xl/slicers/slicer2.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6.xml" ContentType="application/vnd.openxmlformats-officedocument.drawing+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slicers/slicer3.xml" ContentType="application/vnd.ms-excel.slicer+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drawings/drawing7.xml" ContentType="application/vnd.openxmlformats-officedocument.drawing+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E:\DataAnalysis\_Projects\proj_04\"/>
    </mc:Choice>
  </mc:AlternateContent>
  <bookViews>
    <workbookView xWindow="0" yWindow="0" windowWidth="14370" windowHeight="4890" activeTab="1"/>
  </bookViews>
  <sheets>
    <sheet name="Working Data" sheetId="1" r:id="rId1"/>
    <sheet name="KPIs" sheetId="2" r:id="rId2"/>
    <sheet name="Time Series Analysis" sheetId="3" r:id="rId3"/>
    <sheet name="Actual vs. Target Analysis" sheetId="4" r:id="rId4"/>
    <sheet name="Product Performance Analysis" sheetId="5" r:id="rId5"/>
    <sheet name="Regional Analysis" sheetId="6" r:id="rId6"/>
    <sheet name="Sales Reps-Teams Analysis" sheetId="7" r:id="rId7"/>
    <sheet name="Customer Segment Analysis" sheetId="8" r:id="rId8"/>
  </sheets>
  <definedNames>
    <definedName name="Slicer_Product_Name">#N/A</definedName>
    <definedName name="Slicer_Region">#N/A</definedName>
    <definedName name="Slicer_Region1">#N/A</definedName>
    <definedName name="Slicer_Region2">#N/A</definedName>
    <definedName name="Slicer_Sales_Representative">#N/A</definedName>
    <definedName name="Slicer_Year">#N/A</definedName>
  </definedNames>
  <calcPr calcId="162913"/>
  <pivotCaches>
    <pivotCache cacheId="13" r:id="rId9"/>
  </pivotCaches>
  <extLst>
    <ext xmlns:x14="http://schemas.microsoft.com/office/spreadsheetml/2009/9/main" uri="{BBE1A952-AA13-448e-AADC-164F8A28A991}">
      <x14:slicerCaches>
        <x14:slicerCache r:id="rId10"/>
        <x14:slicerCache r:id="rId11"/>
        <x14:slicerCache r:id="rId12"/>
        <x14:slicerCache r:id="rId13"/>
        <x14:slicerCache r:id="rId14"/>
        <x14:slicerCache r:id="rId15"/>
      </x14:slicerCaches>
    </ext>
    <ext xmlns:x14="http://schemas.microsoft.com/office/spreadsheetml/2009/9/main" uri="{79F54976-1DA5-4618-B147-4CDE4B953A38}">
      <x14:workbookPr/>
    </ext>
  </extLst>
</workbook>
</file>

<file path=xl/calcChain.xml><?xml version="1.0" encoding="utf-8"?>
<calcChain xmlns="http://schemas.openxmlformats.org/spreadsheetml/2006/main">
  <c r="D3" i="8" l="1"/>
  <c r="E3" i="8" s="1"/>
  <c r="D4" i="8"/>
  <c r="E4" i="8" s="1"/>
  <c r="D5" i="8"/>
  <c r="E5" i="8" s="1"/>
  <c r="D6" i="8"/>
  <c r="E6" i="8" s="1"/>
  <c r="D7" i="8"/>
  <c r="E7" i="8" s="1"/>
  <c r="D8" i="8"/>
  <c r="E8" i="8" s="1"/>
  <c r="D9" i="8"/>
  <c r="E9" i="8" s="1"/>
  <c r="D10" i="8"/>
  <c r="E10" i="8" s="1"/>
  <c r="E112" i="7" l="1"/>
  <c r="E113" i="7"/>
  <c r="E114" i="7"/>
  <c r="D112" i="7"/>
  <c r="D113" i="7"/>
  <c r="D114" i="7"/>
  <c r="D3" i="7" l="1"/>
  <c r="E3" i="7" s="1"/>
  <c r="D4" i="7"/>
  <c r="E4" i="7" s="1"/>
  <c r="D5" i="7"/>
  <c r="E5" i="7" s="1"/>
  <c r="D6" i="7"/>
  <c r="E6" i="7" s="1"/>
  <c r="E22" i="6" l="1"/>
  <c r="E23" i="6"/>
  <c r="E24" i="6"/>
  <c r="E25" i="6"/>
  <c r="D22" i="6"/>
  <c r="D23" i="6"/>
  <c r="D24" i="6"/>
  <c r="D25" i="6"/>
  <c r="E3" i="5" l="1"/>
  <c r="E4" i="5"/>
  <c r="E5" i="5"/>
  <c r="E6" i="5"/>
  <c r="E7" i="5"/>
  <c r="D3" i="5"/>
  <c r="D4" i="5"/>
  <c r="D5" i="5"/>
  <c r="D6" i="5"/>
  <c r="D7" i="5"/>
  <c r="E46" i="4" l="1"/>
  <c r="E47" i="4"/>
  <c r="E48" i="4"/>
  <c r="E49" i="4"/>
  <c r="E50" i="4"/>
  <c r="E51" i="4"/>
  <c r="E52" i="4"/>
  <c r="E53" i="4"/>
  <c r="E54" i="4"/>
  <c r="E55" i="4"/>
  <c r="E56" i="4"/>
  <c r="E57" i="4"/>
  <c r="D46" i="4"/>
  <c r="D47" i="4"/>
  <c r="D48" i="4"/>
  <c r="D49" i="4"/>
  <c r="D50" i="4"/>
  <c r="D51" i="4"/>
  <c r="D52" i="4"/>
  <c r="D53" i="4"/>
  <c r="D54" i="4"/>
  <c r="D55" i="4"/>
  <c r="D56" i="4"/>
  <c r="D57" i="4"/>
  <c r="D30" i="4"/>
  <c r="E30" i="4" s="1"/>
  <c r="D31" i="4"/>
  <c r="E31" i="4" s="1"/>
  <c r="D32" i="4"/>
  <c r="E32" i="4" s="1"/>
  <c r="D33" i="4"/>
  <c r="E33" i="4" s="1"/>
  <c r="D34" i="4"/>
  <c r="E34" i="4" s="1"/>
  <c r="D35" i="4"/>
  <c r="E35" i="4" s="1"/>
  <c r="D36" i="4"/>
  <c r="E36" i="4" s="1"/>
  <c r="D37" i="4"/>
  <c r="E37" i="4" s="1"/>
  <c r="D38" i="4"/>
  <c r="E38" i="4" s="1"/>
  <c r="D39" i="4"/>
  <c r="E39" i="4" s="1"/>
  <c r="D40" i="4"/>
  <c r="E40" i="4" s="1"/>
  <c r="D41" i="4"/>
  <c r="E41" i="4" s="1"/>
  <c r="C99" i="3" l="1"/>
  <c r="C100" i="3"/>
  <c r="C101" i="3"/>
  <c r="C102" i="3"/>
  <c r="C103" i="3"/>
  <c r="C104" i="3"/>
  <c r="C105" i="3"/>
  <c r="C106" i="3"/>
  <c r="C107" i="3"/>
  <c r="C108" i="3"/>
  <c r="C109" i="3"/>
  <c r="C75" i="3"/>
  <c r="C76" i="3"/>
  <c r="C77" i="3"/>
  <c r="C78" i="3"/>
  <c r="C79" i="3"/>
  <c r="C80" i="3"/>
  <c r="C81" i="3"/>
  <c r="C82" i="3"/>
  <c r="C83" i="3"/>
  <c r="C84" i="3"/>
  <c r="C85" i="3"/>
  <c r="C9" i="4"/>
  <c r="C8" i="4"/>
  <c r="B9" i="4"/>
  <c r="B8" i="4"/>
  <c r="F2" i="1" l="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E2" i="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D2" i="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5" i="1"/>
  <c r="D566" i="1"/>
  <c r="D567" i="1"/>
  <c r="D568" i="1"/>
  <c r="D569" i="1"/>
  <c r="D570" i="1"/>
  <c r="D571" i="1"/>
  <c r="D572" i="1"/>
  <c r="D573" i="1"/>
  <c r="D574" i="1"/>
  <c r="D575" i="1"/>
  <c r="D576" i="1"/>
  <c r="D577" i="1"/>
  <c r="D578" i="1"/>
  <c r="D579" i="1"/>
  <c r="D580" i="1"/>
  <c r="D581" i="1"/>
  <c r="D582" i="1"/>
  <c r="D583" i="1"/>
  <c r="D584" i="1"/>
  <c r="D585" i="1"/>
  <c r="D586" i="1"/>
  <c r="D587" i="1"/>
  <c r="D588" i="1"/>
  <c r="D589" i="1"/>
  <c r="D590" i="1"/>
  <c r="D591" i="1"/>
  <c r="D592" i="1"/>
  <c r="D593" i="1"/>
  <c r="D594" i="1"/>
  <c r="D595" i="1"/>
  <c r="D596" i="1"/>
  <c r="D597" i="1"/>
  <c r="D598" i="1"/>
  <c r="D599" i="1"/>
  <c r="D600" i="1"/>
  <c r="D601" i="1"/>
  <c r="D602" i="1"/>
  <c r="D603" i="1"/>
  <c r="D604" i="1"/>
  <c r="D605" i="1"/>
  <c r="D606" i="1"/>
  <c r="D607" i="1"/>
  <c r="D608" i="1"/>
  <c r="D609" i="1"/>
  <c r="D610" i="1"/>
  <c r="D611" i="1"/>
  <c r="D612" i="1"/>
  <c r="D613" i="1"/>
  <c r="D614" i="1"/>
  <c r="D615" i="1"/>
  <c r="D616" i="1"/>
  <c r="D617" i="1"/>
  <c r="D618" i="1"/>
  <c r="D619" i="1"/>
  <c r="D620" i="1"/>
  <c r="D621" i="1"/>
  <c r="D622" i="1"/>
  <c r="D623" i="1"/>
  <c r="D624" i="1"/>
  <c r="D625" i="1"/>
  <c r="D626" i="1"/>
  <c r="D627" i="1"/>
  <c r="D628" i="1"/>
  <c r="D629" i="1"/>
  <c r="D630" i="1"/>
  <c r="D631" i="1"/>
  <c r="D632" i="1"/>
  <c r="D633" i="1"/>
  <c r="D634" i="1"/>
  <c r="D635" i="1"/>
  <c r="D636" i="1"/>
  <c r="D637" i="1"/>
  <c r="D638" i="1"/>
  <c r="D639" i="1"/>
  <c r="D640" i="1"/>
  <c r="D641" i="1"/>
  <c r="D642" i="1"/>
  <c r="D643" i="1"/>
  <c r="D644" i="1"/>
  <c r="D645" i="1"/>
  <c r="D646" i="1"/>
  <c r="D647" i="1"/>
  <c r="D648" i="1"/>
  <c r="D649" i="1"/>
  <c r="D650" i="1"/>
  <c r="D651" i="1"/>
  <c r="D652" i="1"/>
  <c r="D653" i="1"/>
  <c r="D654" i="1"/>
  <c r="D655" i="1"/>
  <c r="D656" i="1"/>
  <c r="D657" i="1"/>
  <c r="D658" i="1"/>
  <c r="D659" i="1"/>
  <c r="D660" i="1"/>
  <c r="D661" i="1"/>
  <c r="D662" i="1"/>
  <c r="D663" i="1"/>
  <c r="D664" i="1"/>
  <c r="D665" i="1"/>
  <c r="D666" i="1"/>
  <c r="D667" i="1"/>
  <c r="D668" i="1"/>
  <c r="D669" i="1"/>
  <c r="D670" i="1"/>
  <c r="D671" i="1"/>
  <c r="D672" i="1"/>
  <c r="D673" i="1"/>
  <c r="D674" i="1"/>
  <c r="D675" i="1"/>
  <c r="D676" i="1"/>
  <c r="D677" i="1"/>
  <c r="D678" i="1"/>
  <c r="D679" i="1"/>
  <c r="D680" i="1"/>
  <c r="D681" i="1"/>
  <c r="D682" i="1"/>
  <c r="D683" i="1"/>
  <c r="D684" i="1"/>
  <c r="D685" i="1"/>
  <c r="D686" i="1"/>
  <c r="D687" i="1"/>
  <c r="D688" i="1"/>
  <c r="D689" i="1"/>
  <c r="D690" i="1"/>
  <c r="D691" i="1"/>
  <c r="D692" i="1"/>
  <c r="D693" i="1"/>
  <c r="D694" i="1"/>
  <c r="D695" i="1"/>
  <c r="D696" i="1"/>
  <c r="D697" i="1"/>
  <c r="D698" i="1"/>
  <c r="D699" i="1"/>
  <c r="D700" i="1"/>
  <c r="D701" i="1"/>
  <c r="D702" i="1"/>
  <c r="D703" i="1"/>
  <c r="D704" i="1"/>
  <c r="D705" i="1"/>
  <c r="D706" i="1"/>
  <c r="D707" i="1"/>
  <c r="D708" i="1"/>
  <c r="D709" i="1"/>
  <c r="D710" i="1"/>
  <c r="D711" i="1"/>
  <c r="D712" i="1"/>
  <c r="D713" i="1"/>
  <c r="D714" i="1"/>
  <c r="D715" i="1"/>
  <c r="D716" i="1"/>
  <c r="D717" i="1"/>
  <c r="D718" i="1"/>
  <c r="D719" i="1"/>
  <c r="D720" i="1"/>
  <c r="D721" i="1"/>
  <c r="D722" i="1"/>
  <c r="D723" i="1"/>
  <c r="D724" i="1"/>
  <c r="D725" i="1"/>
  <c r="D726" i="1"/>
  <c r="D727" i="1"/>
  <c r="D728" i="1"/>
  <c r="D729" i="1"/>
  <c r="D730" i="1"/>
  <c r="D731" i="1"/>
  <c r="C2" i="1"/>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502" i="1"/>
  <c r="C503" i="1"/>
  <c r="C504" i="1"/>
  <c r="C505" i="1"/>
  <c r="C506" i="1"/>
  <c r="C507" i="1"/>
  <c r="C508" i="1"/>
  <c r="C509" i="1"/>
  <c r="C510" i="1"/>
  <c r="C511" i="1"/>
  <c r="C512" i="1"/>
  <c r="C513" i="1"/>
  <c r="C514" i="1"/>
  <c r="C515" i="1"/>
  <c r="C516" i="1"/>
  <c r="C517" i="1"/>
  <c r="C518" i="1"/>
  <c r="C519" i="1"/>
  <c r="C520" i="1"/>
  <c r="C521" i="1"/>
  <c r="C522" i="1"/>
  <c r="C523" i="1"/>
  <c r="C524" i="1"/>
  <c r="C525" i="1"/>
  <c r="C526" i="1"/>
  <c r="C527" i="1"/>
  <c r="C528" i="1"/>
  <c r="C529" i="1"/>
  <c r="C530" i="1"/>
  <c r="C531" i="1"/>
  <c r="C532" i="1"/>
  <c r="C533" i="1"/>
  <c r="C534" i="1"/>
  <c r="C535" i="1"/>
  <c r="C536" i="1"/>
  <c r="C537" i="1"/>
  <c r="C538" i="1"/>
  <c r="C539" i="1"/>
  <c r="C540" i="1"/>
  <c r="C541" i="1"/>
  <c r="C542" i="1"/>
  <c r="C543" i="1"/>
  <c r="C544" i="1"/>
  <c r="C545" i="1"/>
  <c r="C546" i="1"/>
  <c r="C547" i="1"/>
  <c r="C548" i="1"/>
  <c r="C549" i="1"/>
  <c r="C550" i="1"/>
  <c r="C551" i="1"/>
  <c r="C552" i="1"/>
  <c r="C553" i="1"/>
  <c r="C554" i="1"/>
  <c r="C555" i="1"/>
  <c r="C556" i="1"/>
  <c r="C557" i="1"/>
  <c r="C558" i="1"/>
  <c r="C559" i="1"/>
  <c r="C560" i="1"/>
  <c r="C561" i="1"/>
  <c r="C562" i="1"/>
  <c r="C563" i="1"/>
  <c r="C564" i="1"/>
  <c r="C565" i="1"/>
  <c r="C566" i="1"/>
  <c r="C567" i="1"/>
  <c r="C568" i="1"/>
  <c r="C569" i="1"/>
  <c r="C570" i="1"/>
  <c r="C571" i="1"/>
  <c r="C572" i="1"/>
  <c r="C573" i="1"/>
  <c r="C574" i="1"/>
  <c r="C575" i="1"/>
  <c r="C576" i="1"/>
  <c r="C577" i="1"/>
  <c r="C578" i="1"/>
  <c r="C579" i="1"/>
  <c r="C580" i="1"/>
  <c r="C581" i="1"/>
  <c r="C582" i="1"/>
  <c r="C583" i="1"/>
  <c r="C584" i="1"/>
  <c r="C585" i="1"/>
  <c r="C586" i="1"/>
  <c r="C587" i="1"/>
  <c r="C588" i="1"/>
  <c r="C589" i="1"/>
  <c r="C590" i="1"/>
  <c r="C591" i="1"/>
  <c r="C592" i="1"/>
  <c r="C593" i="1"/>
  <c r="C594" i="1"/>
  <c r="C595" i="1"/>
  <c r="C596" i="1"/>
  <c r="C597" i="1"/>
  <c r="C598" i="1"/>
  <c r="C599" i="1"/>
  <c r="C600" i="1"/>
  <c r="C601" i="1"/>
  <c r="C602" i="1"/>
  <c r="C603" i="1"/>
  <c r="C604" i="1"/>
  <c r="C605" i="1"/>
  <c r="C606" i="1"/>
  <c r="C607" i="1"/>
  <c r="C608" i="1"/>
  <c r="C609" i="1"/>
  <c r="C610" i="1"/>
  <c r="C611" i="1"/>
  <c r="C612" i="1"/>
  <c r="C613" i="1"/>
  <c r="C614" i="1"/>
  <c r="C615" i="1"/>
  <c r="C616" i="1"/>
  <c r="C617" i="1"/>
  <c r="C618" i="1"/>
  <c r="C619" i="1"/>
  <c r="C620" i="1"/>
  <c r="C621" i="1"/>
  <c r="C622" i="1"/>
  <c r="C623" i="1"/>
  <c r="C624" i="1"/>
  <c r="C625" i="1"/>
  <c r="C626" i="1"/>
  <c r="C627" i="1"/>
  <c r="C628" i="1"/>
  <c r="C629" i="1"/>
  <c r="C630" i="1"/>
  <c r="C631" i="1"/>
  <c r="C632" i="1"/>
  <c r="C633" i="1"/>
  <c r="C634" i="1"/>
  <c r="C635" i="1"/>
  <c r="C636" i="1"/>
  <c r="C637" i="1"/>
  <c r="C638" i="1"/>
  <c r="C639" i="1"/>
  <c r="C640" i="1"/>
  <c r="C641" i="1"/>
  <c r="C642" i="1"/>
  <c r="C643" i="1"/>
  <c r="C644" i="1"/>
  <c r="C645" i="1"/>
  <c r="C646" i="1"/>
  <c r="C647" i="1"/>
  <c r="C648" i="1"/>
  <c r="C649" i="1"/>
  <c r="C650" i="1"/>
  <c r="C651" i="1"/>
  <c r="C652" i="1"/>
  <c r="C653" i="1"/>
  <c r="C654" i="1"/>
  <c r="C655" i="1"/>
  <c r="C656" i="1"/>
  <c r="C657" i="1"/>
  <c r="C658" i="1"/>
  <c r="C659" i="1"/>
  <c r="C660" i="1"/>
  <c r="C661" i="1"/>
  <c r="C662" i="1"/>
  <c r="C663" i="1"/>
  <c r="C664" i="1"/>
  <c r="C665" i="1"/>
  <c r="C666" i="1"/>
  <c r="C667" i="1"/>
  <c r="C668" i="1"/>
  <c r="C669" i="1"/>
  <c r="C670" i="1"/>
  <c r="C671" i="1"/>
  <c r="C672" i="1"/>
  <c r="C673" i="1"/>
  <c r="C674" i="1"/>
  <c r="C675" i="1"/>
  <c r="C676" i="1"/>
  <c r="C677" i="1"/>
  <c r="C678" i="1"/>
  <c r="C679" i="1"/>
  <c r="C680" i="1"/>
  <c r="C681" i="1"/>
  <c r="C682" i="1"/>
  <c r="C683" i="1"/>
  <c r="C684" i="1"/>
  <c r="C685" i="1"/>
  <c r="C686" i="1"/>
  <c r="C687" i="1"/>
  <c r="C688" i="1"/>
  <c r="C689" i="1"/>
  <c r="C690" i="1"/>
  <c r="C691" i="1"/>
  <c r="C692" i="1"/>
  <c r="C693" i="1"/>
  <c r="C694" i="1"/>
  <c r="C695" i="1"/>
  <c r="C696" i="1"/>
  <c r="C697" i="1"/>
  <c r="C698" i="1"/>
  <c r="C699" i="1"/>
  <c r="C700" i="1"/>
  <c r="C701" i="1"/>
  <c r="C702" i="1"/>
  <c r="C703" i="1"/>
  <c r="C704" i="1"/>
  <c r="C705" i="1"/>
  <c r="C706" i="1"/>
  <c r="C707" i="1"/>
  <c r="C708" i="1"/>
  <c r="C709" i="1"/>
  <c r="C710" i="1"/>
  <c r="C711" i="1"/>
  <c r="C712" i="1"/>
  <c r="C713" i="1"/>
  <c r="C714" i="1"/>
  <c r="C715" i="1"/>
  <c r="C716" i="1"/>
  <c r="C717" i="1"/>
  <c r="C718" i="1"/>
  <c r="C719" i="1"/>
  <c r="C720" i="1"/>
  <c r="C721" i="1"/>
  <c r="C722" i="1"/>
  <c r="C723" i="1"/>
  <c r="C724" i="1"/>
  <c r="C725" i="1"/>
  <c r="C726" i="1"/>
  <c r="C727" i="1"/>
  <c r="C728" i="1"/>
  <c r="C729" i="1"/>
  <c r="C730" i="1"/>
  <c r="C731" i="1"/>
  <c r="B2" i="1"/>
  <c r="B3"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B263" i="1"/>
  <c r="B264"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291" i="1"/>
  <c r="B292" i="1"/>
  <c r="B293" i="1"/>
  <c r="B294" i="1"/>
  <c r="B295" i="1"/>
  <c r="B296" i="1"/>
  <c r="B297" i="1"/>
  <c r="B298" i="1"/>
  <c r="B299" i="1"/>
  <c r="B300" i="1"/>
  <c r="B301" i="1"/>
  <c r="B302" i="1"/>
  <c r="B303" i="1"/>
  <c r="B304" i="1"/>
  <c r="B305" i="1"/>
  <c r="B306" i="1"/>
  <c r="B307" i="1"/>
  <c r="B308" i="1"/>
  <c r="B309" i="1"/>
  <c r="B310" i="1"/>
  <c r="B311" i="1"/>
  <c r="B312" i="1"/>
  <c r="B313" i="1"/>
  <c r="B314" i="1"/>
  <c r="B315" i="1"/>
  <c r="B316" i="1"/>
  <c r="B317" i="1"/>
  <c r="B318" i="1"/>
  <c r="B319" i="1"/>
  <c r="B320" i="1"/>
  <c r="B321" i="1"/>
  <c r="B322" i="1"/>
  <c r="B323" i="1"/>
  <c r="B324" i="1"/>
  <c r="B325" i="1"/>
  <c r="B326" i="1"/>
  <c r="B327" i="1"/>
  <c r="B328" i="1"/>
  <c r="B329" i="1"/>
  <c r="B330" i="1"/>
  <c r="B331" i="1"/>
  <c r="B332" i="1"/>
  <c r="B333" i="1"/>
  <c r="B334" i="1"/>
  <c r="B335" i="1"/>
  <c r="B336" i="1"/>
  <c r="B337" i="1"/>
  <c r="B338" i="1"/>
  <c r="B339" i="1"/>
  <c r="B340" i="1"/>
  <c r="B341" i="1"/>
  <c r="B342" i="1"/>
  <c r="B343" i="1"/>
  <c r="B344" i="1"/>
  <c r="B345" i="1"/>
  <c r="B346" i="1"/>
  <c r="B347" i="1"/>
  <c r="B348" i="1"/>
  <c r="B349" i="1"/>
  <c r="B350" i="1"/>
  <c r="B351" i="1"/>
  <c r="B352" i="1"/>
  <c r="B353" i="1"/>
  <c r="B354" i="1"/>
  <c r="B355" i="1"/>
  <c r="B356" i="1"/>
  <c r="B357" i="1"/>
  <c r="B358" i="1"/>
  <c r="B359" i="1"/>
  <c r="B360" i="1"/>
  <c r="B361" i="1"/>
  <c r="B362" i="1"/>
  <c r="B363" i="1"/>
  <c r="B364" i="1"/>
  <c r="B365" i="1"/>
  <c r="B366" i="1"/>
  <c r="B367" i="1"/>
  <c r="B368" i="1"/>
  <c r="B369" i="1"/>
  <c r="B370" i="1"/>
  <c r="B371" i="1"/>
  <c r="B372" i="1"/>
  <c r="B373" i="1"/>
  <c r="B374" i="1"/>
  <c r="B375" i="1"/>
  <c r="B376" i="1"/>
  <c r="B377" i="1"/>
  <c r="B378" i="1"/>
  <c r="B379" i="1"/>
  <c r="B380" i="1"/>
  <c r="B381" i="1"/>
  <c r="B382" i="1"/>
  <c r="B383" i="1"/>
  <c r="B384" i="1"/>
  <c r="B385" i="1"/>
  <c r="B386" i="1"/>
  <c r="B387" i="1"/>
  <c r="B388" i="1"/>
  <c r="B389" i="1"/>
  <c r="B390" i="1"/>
  <c r="B391" i="1"/>
  <c r="B392" i="1"/>
  <c r="B393" i="1"/>
  <c r="B394" i="1"/>
  <c r="B395" i="1"/>
  <c r="B396" i="1"/>
  <c r="B397" i="1"/>
  <c r="B398" i="1"/>
  <c r="B399" i="1"/>
  <c r="B400" i="1"/>
  <c r="B401" i="1"/>
  <c r="B402" i="1"/>
  <c r="B403" i="1"/>
  <c r="B404" i="1"/>
  <c r="B405" i="1"/>
  <c r="B406" i="1"/>
  <c r="B407" i="1"/>
  <c r="B408" i="1"/>
  <c r="B409" i="1"/>
  <c r="B410" i="1"/>
  <c r="B411" i="1"/>
  <c r="B412" i="1"/>
  <c r="B413" i="1"/>
  <c r="B414" i="1"/>
  <c r="B415" i="1"/>
  <c r="B416" i="1"/>
  <c r="B417" i="1"/>
  <c r="B418" i="1"/>
  <c r="B419" i="1"/>
  <c r="B420" i="1"/>
  <c r="B421" i="1"/>
  <c r="B422" i="1"/>
  <c r="B423" i="1"/>
  <c r="B424" i="1"/>
  <c r="B425" i="1"/>
  <c r="B426" i="1"/>
  <c r="B427" i="1"/>
  <c r="B428" i="1"/>
  <c r="B429" i="1"/>
  <c r="B430" i="1"/>
  <c r="B431" i="1"/>
  <c r="B432" i="1"/>
  <c r="B433" i="1"/>
  <c r="B434" i="1"/>
  <c r="B435" i="1"/>
  <c r="B436" i="1"/>
  <c r="B437" i="1"/>
  <c r="B438" i="1"/>
  <c r="B439" i="1"/>
  <c r="B440" i="1"/>
  <c r="B441" i="1"/>
  <c r="B442" i="1"/>
  <c r="B443" i="1"/>
  <c r="B444" i="1"/>
  <c r="B445" i="1"/>
  <c r="B446" i="1"/>
  <c r="B447" i="1"/>
  <c r="B448" i="1"/>
  <c r="B449" i="1"/>
  <c r="B450" i="1"/>
  <c r="B451" i="1"/>
  <c r="B452" i="1"/>
  <c r="B453" i="1"/>
  <c r="B454" i="1"/>
  <c r="B455" i="1"/>
  <c r="B456" i="1"/>
  <c r="B457" i="1"/>
  <c r="B458" i="1"/>
  <c r="B459" i="1"/>
  <c r="B460" i="1"/>
  <c r="B461" i="1"/>
  <c r="B462" i="1"/>
  <c r="B463" i="1"/>
  <c r="B464" i="1"/>
  <c r="B465" i="1"/>
  <c r="B466" i="1"/>
  <c r="B467" i="1"/>
  <c r="B468" i="1"/>
  <c r="B469" i="1"/>
  <c r="B470" i="1"/>
  <c r="B471" i="1"/>
  <c r="B472" i="1"/>
  <c r="B473" i="1"/>
  <c r="B474" i="1"/>
  <c r="B475" i="1"/>
  <c r="B476" i="1"/>
  <c r="B477" i="1"/>
  <c r="B478" i="1"/>
  <c r="B479" i="1"/>
  <c r="B480" i="1"/>
  <c r="B481" i="1"/>
  <c r="B482" i="1"/>
  <c r="B483" i="1"/>
  <c r="B484" i="1"/>
  <c r="B485" i="1"/>
  <c r="B486" i="1"/>
  <c r="B487" i="1"/>
  <c r="B488" i="1"/>
  <c r="B489" i="1"/>
  <c r="B490" i="1"/>
  <c r="B491" i="1"/>
  <c r="B492" i="1"/>
  <c r="B493" i="1"/>
  <c r="B494" i="1"/>
  <c r="B495" i="1"/>
  <c r="B496" i="1"/>
  <c r="B497" i="1"/>
  <c r="B498" i="1"/>
  <c r="B499" i="1"/>
  <c r="B500" i="1"/>
  <c r="B501" i="1"/>
  <c r="B502" i="1"/>
  <c r="B503" i="1"/>
  <c r="B504" i="1"/>
  <c r="B505" i="1"/>
  <c r="B506" i="1"/>
  <c r="B507" i="1"/>
  <c r="B508" i="1"/>
  <c r="B509" i="1"/>
  <c r="B510" i="1"/>
  <c r="B511" i="1"/>
  <c r="B512" i="1"/>
  <c r="B513" i="1"/>
  <c r="B514" i="1"/>
  <c r="B515" i="1"/>
  <c r="B516" i="1"/>
  <c r="B517" i="1"/>
  <c r="B518" i="1"/>
  <c r="B519" i="1"/>
  <c r="B520" i="1"/>
  <c r="B521" i="1"/>
  <c r="B522" i="1"/>
  <c r="B523" i="1"/>
  <c r="B524" i="1"/>
  <c r="B525" i="1"/>
  <c r="B526" i="1"/>
  <c r="B527" i="1"/>
  <c r="B528" i="1"/>
  <c r="B529" i="1"/>
  <c r="B530" i="1"/>
  <c r="B531" i="1"/>
  <c r="B532" i="1"/>
  <c r="B533" i="1"/>
  <c r="B534" i="1"/>
  <c r="B535" i="1"/>
  <c r="B536" i="1"/>
  <c r="B537" i="1"/>
  <c r="B538" i="1"/>
  <c r="B539" i="1"/>
  <c r="B540" i="1"/>
  <c r="B541" i="1"/>
  <c r="B542" i="1"/>
  <c r="B543" i="1"/>
  <c r="B544" i="1"/>
  <c r="B545" i="1"/>
  <c r="B546" i="1"/>
  <c r="B547" i="1"/>
  <c r="B548" i="1"/>
  <c r="B549" i="1"/>
  <c r="B550" i="1"/>
  <c r="B551" i="1"/>
  <c r="B552" i="1"/>
  <c r="B553" i="1"/>
  <c r="B554" i="1"/>
  <c r="B555" i="1"/>
  <c r="B556" i="1"/>
  <c r="B557" i="1"/>
  <c r="B558" i="1"/>
  <c r="B559" i="1"/>
  <c r="B560" i="1"/>
  <c r="B561" i="1"/>
  <c r="B562" i="1"/>
  <c r="B563" i="1"/>
  <c r="B564" i="1"/>
  <c r="B565" i="1"/>
  <c r="B566" i="1"/>
  <c r="B567" i="1"/>
  <c r="B568" i="1"/>
  <c r="B569" i="1"/>
  <c r="B570" i="1"/>
  <c r="B571" i="1"/>
  <c r="B572" i="1"/>
  <c r="B573" i="1"/>
  <c r="B574" i="1"/>
  <c r="B575" i="1"/>
  <c r="B576" i="1"/>
  <c r="B577" i="1"/>
  <c r="B578" i="1"/>
  <c r="B579" i="1"/>
  <c r="B580" i="1"/>
  <c r="B581" i="1"/>
  <c r="B582" i="1"/>
  <c r="B583" i="1"/>
  <c r="B584" i="1"/>
  <c r="B585" i="1"/>
  <c r="B586" i="1"/>
  <c r="B587" i="1"/>
  <c r="B588" i="1"/>
  <c r="B589" i="1"/>
  <c r="B590" i="1"/>
  <c r="B591" i="1"/>
  <c r="B592" i="1"/>
  <c r="B593" i="1"/>
  <c r="B594" i="1"/>
  <c r="B595" i="1"/>
  <c r="B596" i="1"/>
  <c r="B597" i="1"/>
  <c r="B598" i="1"/>
  <c r="B599" i="1"/>
  <c r="B600" i="1"/>
  <c r="B601" i="1"/>
  <c r="B602" i="1"/>
  <c r="B603" i="1"/>
  <c r="B604" i="1"/>
  <c r="B605" i="1"/>
  <c r="B606" i="1"/>
  <c r="B607" i="1"/>
  <c r="B608" i="1"/>
  <c r="B609" i="1"/>
  <c r="B610" i="1"/>
  <c r="B611" i="1"/>
  <c r="B612" i="1"/>
  <c r="B613" i="1"/>
  <c r="B614" i="1"/>
  <c r="B615" i="1"/>
  <c r="B616" i="1"/>
  <c r="B617" i="1"/>
  <c r="B618" i="1"/>
  <c r="B619" i="1"/>
  <c r="B620" i="1"/>
  <c r="B621" i="1"/>
  <c r="B622" i="1"/>
  <c r="B623" i="1"/>
  <c r="B624" i="1"/>
  <c r="B625" i="1"/>
  <c r="B626" i="1"/>
  <c r="B627" i="1"/>
  <c r="B628" i="1"/>
  <c r="B629" i="1"/>
  <c r="B630" i="1"/>
  <c r="B631" i="1"/>
  <c r="B632" i="1"/>
  <c r="B633" i="1"/>
  <c r="B634" i="1"/>
  <c r="B635" i="1"/>
  <c r="B636" i="1"/>
  <c r="B637" i="1"/>
  <c r="B638" i="1"/>
  <c r="B639" i="1"/>
  <c r="B640" i="1"/>
  <c r="B641" i="1"/>
  <c r="B642" i="1"/>
  <c r="B643" i="1"/>
  <c r="B644" i="1"/>
  <c r="B645" i="1"/>
  <c r="B646" i="1"/>
  <c r="B647" i="1"/>
  <c r="B648" i="1"/>
  <c r="B649" i="1"/>
  <c r="B650" i="1"/>
  <c r="B651" i="1"/>
  <c r="B652" i="1"/>
  <c r="B653" i="1"/>
  <c r="B654" i="1"/>
  <c r="B655" i="1"/>
  <c r="B656" i="1"/>
  <c r="B657" i="1"/>
  <c r="B658" i="1"/>
  <c r="B659" i="1"/>
  <c r="B660" i="1"/>
  <c r="B661" i="1"/>
  <c r="B662" i="1"/>
  <c r="B663" i="1"/>
  <c r="B664" i="1"/>
  <c r="B665" i="1"/>
  <c r="B666" i="1"/>
  <c r="B667" i="1"/>
  <c r="B668" i="1"/>
  <c r="B669" i="1"/>
  <c r="B670" i="1"/>
  <c r="B671" i="1"/>
  <c r="B672" i="1"/>
  <c r="B673" i="1"/>
  <c r="B674" i="1"/>
  <c r="B675" i="1"/>
  <c r="B676" i="1"/>
  <c r="B677" i="1"/>
  <c r="B678" i="1"/>
  <c r="B679" i="1"/>
  <c r="B680" i="1"/>
  <c r="B681" i="1"/>
  <c r="B682" i="1"/>
  <c r="B683" i="1"/>
  <c r="B684" i="1"/>
  <c r="B685" i="1"/>
  <c r="B686" i="1"/>
  <c r="B687" i="1"/>
  <c r="B688" i="1"/>
  <c r="B689" i="1"/>
  <c r="B690" i="1"/>
  <c r="B691" i="1"/>
  <c r="B692" i="1"/>
  <c r="B693" i="1"/>
  <c r="B694" i="1"/>
  <c r="B695" i="1"/>
  <c r="B696" i="1"/>
  <c r="B697" i="1"/>
  <c r="B698" i="1"/>
  <c r="B699" i="1"/>
  <c r="B700" i="1"/>
  <c r="B701" i="1"/>
  <c r="B702" i="1"/>
  <c r="B703" i="1"/>
  <c r="B704" i="1"/>
  <c r="B705" i="1"/>
  <c r="B706" i="1"/>
  <c r="B707" i="1"/>
  <c r="B708" i="1"/>
  <c r="B709" i="1"/>
  <c r="B710" i="1"/>
  <c r="B711" i="1"/>
  <c r="B712" i="1"/>
  <c r="B713" i="1"/>
  <c r="B714" i="1"/>
  <c r="B715" i="1"/>
  <c r="B716" i="1"/>
  <c r="B717" i="1"/>
  <c r="B718" i="1"/>
  <c r="B719" i="1"/>
  <c r="B720" i="1"/>
  <c r="B721" i="1"/>
  <c r="B722" i="1"/>
  <c r="B723" i="1"/>
  <c r="B724" i="1"/>
  <c r="B725" i="1"/>
  <c r="B726" i="1"/>
  <c r="B727" i="1"/>
  <c r="B728" i="1"/>
  <c r="B729" i="1"/>
  <c r="B730" i="1"/>
  <c r="B731" i="1"/>
  <c r="B10" i="2"/>
  <c r="B9" i="2"/>
  <c r="B17" i="3"/>
  <c r="B18" i="3" s="1"/>
  <c r="N2" i="1" l="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B3" i="2"/>
  <c r="B2" i="2"/>
  <c r="B4" i="2" l="1"/>
</calcChain>
</file>

<file path=xl/sharedStrings.xml><?xml version="1.0" encoding="utf-8"?>
<sst xmlns="http://schemas.openxmlformats.org/spreadsheetml/2006/main" count="3961" uniqueCount="86">
  <si>
    <t>Sale Date</t>
  </si>
  <si>
    <t>Product Name</t>
  </si>
  <si>
    <t>Sales Amount</t>
  </si>
  <si>
    <t>Sales Target</t>
  </si>
  <si>
    <t>Region</t>
  </si>
  <si>
    <t>Sales Representative</t>
  </si>
  <si>
    <t>Sales Team</t>
  </si>
  <si>
    <t>Customer Segment</t>
  </si>
  <si>
    <t>Product Z</t>
  </si>
  <si>
    <t>South</t>
  </si>
  <si>
    <t>Mike Johnson</t>
  </si>
  <si>
    <t>Team Gamma</t>
  </si>
  <si>
    <t>Education</t>
  </si>
  <si>
    <t>Product V</t>
  </si>
  <si>
    <t>North</t>
  </si>
  <si>
    <t>Sarah Brown</t>
  </si>
  <si>
    <t>Enterprise</t>
  </si>
  <si>
    <t>Product Y</t>
  </si>
  <si>
    <t>Jane Doe</t>
  </si>
  <si>
    <t>Team Beta</t>
  </si>
  <si>
    <t>Product X</t>
  </si>
  <si>
    <t>Team Alpha</t>
  </si>
  <si>
    <t>East</t>
  </si>
  <si>
    <t>Product W</t>
  </si>
  <si>
    <t>John Smith</t>
  </si>
  <si>
    <t>West</t>
  </si>
  <si>
    <t>Small Business</t>
  </si>
  <si>
    <t>Government</t>
  </si>
  <si>
    <t>Non-Profit</t>
  </si>
  <si>
    <t>Individual</t>
  </si>
  <si>
    <t>Startup</t>
  </si>
  <si>
    <t>Corporate</t>
  </si>
  <si>
    <t>Target Required</t>
  </si>
  <si>
    <t>Profit/Loss</t>
  </si>
  <si>
    <t>Sales Achieved %</t>
  </si>
  <si>
    <t>Row Labels</t>
  </si>
  <si>
    <t>Grand Total</t>
  </si>
  <si>
    <t>Sum of Sales Amount</t>
  </si>
  <si>
    <t>Product Count</t>
  </si>
  <si>
    <t>Necative Profit Orders</t>
  </si>
  <si>
    <t>Positive Profit Orders</t>
  </si>
  <si>
    <t>Profitability Loss</t>
  </si>
  <si>
    <t>Profitability Gains</t>
  </si>
  <si>
    <t>Orders Count</t>
  </si>
  <si>
    <t>Total Revenue</t>
  </si>
  <si>
    <t>Month</t>
  </si>
  <si>
    <t>Month ID</t>
  </si>
  <si>
    <t>Weekday</t>
  </si>
  <si>
    <t>Weekday ID</t>
  </si>
  <si>
    <t>Year</t>
  </si>
  <si>
    <t>Profit increase</t>
  </si>
  <si>
    <t>increase %</t>
  </si>
  <si>
    <t>January</t>
  </si>
  <si>
    <t>February</t>
  </si>
  <si>
    <t>March</t>
  </si>
  <si>
    <t>April</t>
  </si>
  <si>
    <t>May</t>
  </si>
  <si>
    <t>June</t>
  </si>
  <si>
    <t>July</t>
  </si>
  <si>
    <t>August</t>
  </si>
  <si>
    <t>September</t>
  </si>
  <si>
    <t>October</t>
  </si>
  <si>
    <t>November</t>
  </si>
  <si>
    <t>December</t>
  </si>
  <si>
    <t>Sunday</t>
  </si>
  <si>
    <t>Monday</t>
  </si>
  <si>
    <t>Tuesday</t>
  </si>
  <si>
    <t>Wednesday</t>
  </si>
  <si>
    <t>Thursday</t>
  </si>
  <si>
    <t>Friday</t>
  </si>
  <si>
    <t>Saturday</t>
  </si>
  <si>
    <t>Month - 2022</t>
  </si>
  <si>
    <t>Month - 2023</t>
  </si>
  <si>
    <t>MoM %</t>
  </si>
  <si>
    <t>Sum of Sales Target</t>
  </si>
  <si>
    <t>ABS. Variance</t>
  </si>
  <si>
    <t>Variance %</t>
  </si>
  <si>
    <t>2022 Month</t>
  </si>
  <si>
    <t>2023 Month</t>
  </si>
  <si>
    <t>Sales target</t>
  </si>
  <si>
    <t>Column Labels</t>
  </si>
  <si>
    <t>Income Sales Amount</t>
  </si>
  <si>
    <t>Loss Sales Amount</t>
  </si>
  <si>
    <t>Income Orders Count</t>
  </si>
  <si>
    <t>Loss Orders Count</t>
  </si>
  <si>
    <t>AVG. Order Value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</si>
</sst>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quot;$&quot;#,##0.00"/>
  </numFmts>
  <fonts count="26"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4"/>
      <color theme="1"/>
      <name val="Calibri"/>
      <family val="2"/>
      <scheme val="minor"/>
    </font>
    <font>
      <b/>
      <sz val="14"/>
      <color theme="1"/>
      <name val="Calibri"/>
      <family val="2"/>
      <scheme val="minor"/>
    </font>
    <font>
      <b/>
      <sz val="12"/>
      <color theme="1"/>
      <name val="Calibri"/>
      <family val="2"/>
      <scheme val="minor"/>
    </font>
    <font>
      <b/>
      <sz val="12"/>
      <color rgb="FF0D0D0D"/>
      <name val="Times New Roman"/>
      <family val="1"/>
    </font>
    <font>
      <b/>
      <sz val="12"/>
      <color theme="2" tint="-0.89999084444715716"/>
      <name val="Calibri"/>
      <family val="2"/>
      <scheme val="minor"/>
    </font>
    <font>
      <b/>
      <sz val="12"/>
      <color theme="2" tint="-0.89999084444715716"/>
      <name val="Times New Roman"/>
      <family val="1"/>
    </font>
    <font>
      <sz val="12"/>
      <color theme="2" tint="-0.89999084444715716"/>
      <name val="Calibri"/>
      <family val="2"/>
      <scheme val="minor"/>
    </font>
    <font>
      <sz val="12"/>
      <color theme="0"/>
      <name val="Segoe UI"/>
      <family val="2"/>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59999389629810485"/>
        <bgColor indexed="64"/>
      </patternFill>
    </fill>
    <fill>
      <patternFill patternType="solid">
        <fgColor theme="0"/>
        <bgColor indexed="64"/>
      </patternFill>
    </fill>
    <fill>
      <patternFill patternType="solid">
        <fgColor rgb="FFFFFF00"/>
        <bgColor indexed="64"/>
      </patternFill>
    </fill>
    <fill>
      <patternFill patternType="solid">
        <fgColor theme="4" tint="0.79998168889431442"/>
        <bgColor theme="4" tint="0.79998168889431442"/>
      </patternFill>
    </fill>
    <fill>
      <patternFill patternType="solid">
        <fgColor theme="0"/>
        <bgColor theme="4" tint="0.79998168889431442"/>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theme="4" tint="0.39997558519241921"/>
      </top>
      <bottom style="thin">
        <color theme="4" tint="0.39997558519241921"/>
      </bottom>
      <diagonal/>
    </border>
    <border>
      <left style="thin">
        <color theme="4" tint="0.39997558519241921"/>
      </left>
      <right/>
      <top style="thin">
        <color theme="4" tint="0.39997558519241921"/>
      </top>
      <bottom style="thin">
        <color theme="4" tint="0.39997558519241921"/>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29">
    <xf numFmtId="0" fontId="0" fillId="0" borderId="0" xfId="0"/>
    <xf numFmtId="14" fontId="0" fillId="0" borderId="0" xfId="0" applyNumberFormat="1"/>
    <xf numFmtId="164" fontId="0" fillId="0" borderId="0" xfId="0" applyNumberFormat="1"/>
    <xf numFmtId="164" fontId="18" fillId="0" borderId="0" xfId="0" applyNumberFormat="1" applyFont="1"/>
    <xf numFmtId="0" fontId="19" fillId="0" borderId="0" xfId="0" applyFont="1"/>
    <xf numFmtId="0" fontId="0" fillId="0" borderId="0" xfId="0" pivotButton="1"/>
    <xf numFmtId="0" fontId="0" fillId="0" borderId="0" xfId="0" applyAlignment="1">
      <alignment horizontal="left"/>
    </xf>
    <xf numFmtId="0" fontId="18" fillId="0" borderId="0" xfId="0" applyFont="1"/>
    <xf numFmtId="10" fontId="18" fillId="0" borderId="0" xfId="0" applyNumberFormat="1" applyFont="1"/>
    <xf numFmtId="0" fontId="19" fillId="0" borderId="0" xfId="0" applyFont="1" applyAlignment="1">
      <alignment horizontal="left"/>
    </xf>
    <xf numFmtId="10" fontId="0" fillId="0" borderId="0" xfId="0" applyNumberFormat="1"/>
    <xf numFmtId="1" fontId="0" fillId="0" borderId="0" xfId="0" applyNumberFormat="1"/>
    <xf numFmtId="1" fontId="0" fillId="0" borderId="0" xfId="0" applyNumberFormat="1" applyAlignment="1">
      <alignment horizontal="left"/>
    </xf>
    <xf numFmtId="0" fontId="20" fillId="34" borderId="0" xfId="0" applyFont="1" applyFill="1"/>
    <xf numFmtId="0" fontId="21" fillId="34" borderId="0" xfId="0" applyFont="1" applyFill="1"/>
    <xf numFmtId="0" fontId="22" fillId="33" borderId="0" xfId="0" applyFont="1" applyFill="1"/>
    <xf numFmtId="0" fontId="23" fillId="33" borderId="0" xfId="0" applyFont="1" applyFill="1"/>
    <xf numFmtId="1" fontId="24" fillId="33" borderId="0" xfId="0" applyNumberFormat="1" applyFont="1" applyFill="1"/>
    <xf numFmtId="0" fontId="24" fillId="33" borderId="0" xfId="0" applyFont="1" applyFill="1"/>
    <xf numFmtId="164" fontId="16" fillId="0" borderId="0" xfId="0" applyNumberFormat="1" applyFont="1"/>
    <xf numFmtId="0" fontId="16" fillId="0" borderId="0" xfId="0" applyFont="1"/>
    <xf numFmtId="10" fontId="0" fillId="0" borderId="0" xfId="0" applyNumberFormat="1" applyAlignment="1">
      <alignment horizontal="left"/>
    </xf>
    <xf numFmtId="0" fontId="0" fillId="0" borderId="0" xfId="0" applyNumberFormat="1"/>
    <xf numFmtId="0" fontId="25" fillId="0" borderId="0" xfId="0" applyFont="1"/>
    <xf numFmtId="3" fontId="0" fillId="0" borderId="0" xfId="0" applyNumberFormat="1"/>
    <xf numFmtId="0" fontId="0" fillId="35" borderId="0" xfId="0" applyFill="1"/>
    <xf numFmtId="0" fontId="0" fillId="36" borderId="10" xfId="0" applyFont="1" applyFill="1" applyBorder="1"/>
    <xf numFmtId="0" fontId="0" fillId="37" borderId="11" xfId="0" applyFont="1" applyFill="1" applyBorder="1" applyAlignment="1">
      <alignment horizontal="left"/>
    </xf>
    <xf numFmtId="0" fontId="0" fillId="34" borderId="11" xfId="0" applyFont="1" applyFill="1" applyBorder="1"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83">
    <dxf>
      <numFmt numFmtId="164" formatCode="&quot;$&quot;#,##0.00"/>
    </dxf>
    <dxf>
      <numFmt numFmtId="0" formatCode="General"/>
    </dxf>
    <dxf>
      <alignment horizontal="left" vertical="bottom" textRotation="0" wrapText="0" indent="0" justifyLastLine="0" shrinkToFit="0" readingOrder="0"/>
    </dxf>
    <dxf>
      <numFmt numFmtId="164" formatCode="&quot;$&quot;#,##0.00"/>
    </dxf>
    <dxf>
      <numFmt numFmtId="164" formatCode="&quot;$&quot;#,##0.00"/>
    </dxf>
    <dxf>
      <numFmt numFmtId="164" formatCode="&quot;$&quot;#,##0.00"/>
    </dxf>
    <dxf>
      <numFmt numFmtId="3" formatCode="#,##0"/>
    </dxf>
    <dxf>
      <numFmt numFmtId="3" formatCode="#,##0"/>
    </dxf>
    <dxf>
      <alignment horizontal="left" vertical="bottom" textRotation="0" wrapText="0" indent="0" justifyLastLine="0" shrinkToFit="0" readingOrder="0"/>
    </dxf>
    <dxf>
      <alignment horizontal="left" vertical="bottom" textRotation="0" wrapText="0" indent="0" justifyLastLine="0" shrinkToFit="0" readingOrder="0"/>
    </dxf>
    <dxf>
      <numFmt numFmtId="14" formatCode="0.00%"/>
      <alignment horizontal="left" vertical="bottom" textRotation="0" wrapText="0" indent="0" justifyLastLine="0" shrinkToFit="0" readingOrder="0"/>
    </dxf>
    <dxf>
      <numFmt numFmtId="164" formatCode="&quot;$&quot;#,##0.00"/>
    </dxf>
    <dxf>
      <numFmt numFmtId="164" formatCode="&quot;$&quot;#,##0.00"/>
    </dxf>
    <dxf>
      <numFmt numFmtId="164" formatCode="&quot;$&quot;#,##0.00"/>
    </dxf>
    <dxf>
      <numFmt numFmtId="164" formatCode="&quot;$&quot;#,##0.00"/>
    </dxf>
    <dxf>
      <alignment horizontal="left" vertical="bottom" textRotation="0" wrapText="0" indent="0" justifyLastLine="0" shrinkToFit="0" readingOrder="0"/>
    </dxf>
    <dxf>
      <alignment horizontal="left" vertical="bottom" textRotation="0" wrapText="0" indent="0" justifyLastLine="0" shrinkToFit="0" readingOrder="0"/>
    </dxf>
    <dxf>
      <numFmt numFmtId="14" formatCode="0.00%"/>
    </dxf>
    <dxf>
      <numFmt numFmtId="164" formatCode="&quot;$&quot;#,##0.00"/>
    </dxf>
    <dxf>
      <numFmt numFmtId="164" formatCode="&quot;$&quot;#,##0.00"/>
    </dxf>
    <dxf>
      <numFmt numFmtId="164" formatCode="&quot;$&quot;#,##0.00"/>
    </dxf>
    <dxf>
      <alignment horizontal="left" vertical="bottom" textRotation="0" wrapText="0" indent="0" justifyLastLine="0" shrinkToFit="0" readingOrder="0"/>
    </dxf>
    <dxf>
      <numFmt numFmtId="164" formatCode="&quot;$&quot;#,##0.00"/>
    </dxf>
    <dxf>
      <numFmt numFmtId="164" formatCode="&quot;$&quot;#,##0.00"/>
    </dxf>
    <dxf>
      <numFmt numFmtId="3" formatCode="#,##0"/>
    </dxf>
    <dxf>
      <numFmt numFmtId="3" formatCode="#,##0"/>
    </dxf>
    <dxf>
      <numFmt numFmtId="3" formatCode="#,##0"/>
    </dxf>
    <dxf>
      <alignment horizontal="left" vertical="bottom" textRotation="0" wrapText="0" indent="0" justifyLastLine="0" shrinkToFit="0" readingOrder="0"/>
    </dxf>
    <dxf>
      <numFmt numFmtId="14" formatCode="0.00%"/>
      <alignment horizontal="left" vertical="bottom" textRotation="0" wrapText="0" indent="0" justifyLastLine="0" shrinkToFit="0" readingOrder="0"/>
    </dxf>
    <dxf>
      <numFmt numFmtId="164" formatCode="&quot;$&quot;#,##0.00"/>
    </dxf>
    <dxf>
      <numFmt numFmtId="164" formatCode="&quot;$&quot;#,##0.00"/>
    </dxf>
    <dxf>
      <numFmt numFmtId="164" formatCode="&quot;$&quot;#,##0.00"/>
    </dxf>
    <dxf>
      <alignment horizontal="left" vertical="bottom" textRotation="0" wrapText="0" indent="0" justifyLastLine="0" shrinkToFit="0" readingOrder="0"/>
    </dxf>
    <dxf>
      <numFmt numFmtId="164" formatCode="&quot;$&quot;#,##0.00"/>
    </dxf>
    <dxf>
      <numFmt numFmtId="164" formatCode="&quot;$&quot;#,##0.00"/>
    </dxf>
    <dxf>
      <numFmt numFmtId="14" formatCode="0.00%"/>
    </dxf>
    <dxf>
      <numFmt numFmtId="164" formatCode="&quot;$&quot;#,##0.00"/>
    </dxf>
    <dxf>
      <numFmt numFmtId="14" formatCode="0.00%"/>
      <alignment horizontal="left" vertical="bottom" textRotation="0" wrapText="0" indent="0" justifyLastLine="0" shrinkToFit="0" readingOrder="0"/>
    </dxf>
    <dxf>
      <numFmt numFmtId="164" formatCode="&quot;$&quot;#,##0.00"/>
    </dxf>
    <dxf>
      <numFmt numFmtId="164" formatCode="&quot;$&quot;#,##0.00"/>
    </dxf>
    <dxf>
      <numFmt numFmtId="164" formatCode="&quot;$&quot;#,##0.00"/>
    </dxf>
    <dxf>
      <alignment horizontal="left" vertical="bottom" textRotation="0" wrapText="0" indent="0" justifyLastLine="0" shrinkToFit="0" readingOrder="0"/>
    </dxf>
    <dxf>
      <numFmt numFmtId="164" formatCode="&quot;$&quot;#,##0.00"/>
    </dxf>
    <dxf>
      <numFmt numFmtId="164" formatCode="&quot;$&quot;#,##0.00"/>
    </dxf>
    <dxf>
      <numFmt numFmtId="164" formatCode="&quot;$&quot;#,##0.00"/>
    </dxf>
    <dxf>
      <numFmt numFmtId="164" formatCode="&quot;$&quot;#,##0.00"/>
    </dxf>
    <dxf>
      <numFmt numFmtId="14" formatCode="0.00%"/>
      <alignment horizontal="left" vertical="bottom" textRotation="0" wrapText="0" indent="0" justifyLastLine="0" shrinkToFit="0" readingOrder="0"/>
    </dxf>
    <dxf>
      <numFmt numFmtId="164" formatCode="&quot;$&quot;#,##0.00"/>
    </dxf>
    <dxf>
      <numFmt numFmtId="164" formatCode="&quot;$&quot;#,##0.00"/>
    </dxf>
    <dxf>
      <numFmt numFmtId="164" formatCode="&quot;$&quot;#,##0.00"/>
    </dxf>
    <dxf>
      <alignment horizontal="left" vertical="bottom" textRotation="0" wrapText="0" indent="0" justifyLastLine="0" shrinkToFit="0" readingOrder="0"/>
    </dxf>
    <dxf>
      <numFmt numFmtId="164" formatCode="&quot;$&quot;#,##0.00"/>
    </dxf>
    <dxf>
      <numFmt numFmtId="14" formatCode="0.00%"/>
    </dxf>
    <dxf>
      <numFmt numFmtId="164" formatCode="&quot;$&quot;#,##0.00"/>
    </dxf>
    <dxf>
      <numFmt numFmtId="164" formatCode="&quot;$&quot;#,##0.00"/>
    </dxf>
    <dxf>
      <numFmt numFmtId="164" formatCode="&quot;$&quot;#,##0.00"/>
    </dxf>
    <dxf>
      <alignment horizontal="left" vertical="bottom" textRotation="0" wrapText="0" indent="0" justifyLastLine="0" shrinkToFit="0" readingOrder="0"/>
    </dxf>
    <dxf>
      <numFmt numFmtId="14" formatCode="0.00%"/>
    </dxf>
    <dxf>
      <numFmt numFmtId="164" formatCode="&quot;$&quot;#,##0.00"/>
    </dxf>
    <dxf>
      <numFmt numFmtId="164" formatCode="&quot;$&quot;#,##0.00"/>
    </dxf>
    <dxf>
      <numFmt numFmtId="164" formatCode="&quot;$&quot;#,##0.00"/>
    </dxf>
    <dxf>
      <alignment horizontal="left" vertical="bottom" textRotation="0" wrapText="0" indent="0" justifyLastLine="0" shrinkToFit="0" readingOrder="0"/>
    </dxf>
    <dxf>
      <numFmt numFmtId="164" formatCode="&quot;$&quot;#,##0.00"/>
    </dxf>
    <dxf>
      <numFmt numFmtId="14" formatCode="0.00%"/>
    </dxf>
    <dxf>
      <numFmt numFmtId="164" formatCode="&quot;$&quot;#,##0.00"/>
    </dxf>
    <dxf>
      <alignment horizontal="left" vertical="bottom" textRotation="0" wrapText="0" indent="0" justifyLastLine="0" shrinkToFit="0" readingOrder="0"/>
    </dxf>
    <dxf>
      <font>
        <strike val="0"/>
        <outline val="0"/>
        <shadow val="0"/>
        <u val="none"/>
        <vertAlign val="baseline"/>
        <sz val="12"/>
        <color theme="2" tint="-0.89999084444715716"/>
      </font>
    </dxf>
    <dxf>
      <numFmt numFmtId="14" formatCode="0.00%"/>
    </dxf>
    <dxf>
      <numFmt numFmtId="164" formatCode="&quot;$&quot;#,##0.00"/>
    </dxf>
    <dxf>
      <alignment horizontal="left" vertical="bottom" textRotation="0" wrapText="0" indent="0" justifyLastLine="0" shrinkToFit="0" readingOrder="0"/>
    </dxf>
    <dxf>
      <font>
        <strike val="0"/>
        <outline val="0"/>
        <shadow val="0"/>
        <u val="none"/>
        <vertAlign val="baseline"/>
        <sz val="12"/>
        <color theme="2" tint="-0.89999084444715716"/>
      </font>
    </dxf>
    <dxf>
      <numFmt numFmtId="164" formatCode="&quot;$&quot;#,##0.00"/>
    </dxf>
    <dxf>
      <numFmt numFmtId="164" formatCode="&quot;$&quot;#,##0.00"/>
    </dxf>
    <dxf>
      <numFmt numFmtId="164" formatCode="&quot;$&quot;#,##0.00"/>
    </dxf>
    <dxf>
      <numFmt numFmtId="0" formatCode="General"/>
    </dxf>
    <dxf>
      <numFmt numFmtId="164" formatCode="&quot;$&quot;#,##0.00"/>
    </dxf>
    <dxf>
      <numFmt numFmtId="164" formatCode="&quot;$&quot;#,##0.00"/>
    </dxf>
    <dxf>
      <numFmt numFmtId="1" formatCode="0"/>
    </dxf>
    <dxf>
      <numFmt numFmtId="1" formatCode="0"/>
    </dxf>
    <dxf>
      <numFmt numFmtId="1" formatCode="0"/>
    </dxf>
    <dxf>
      <numFmt numFmtId="1" formatCode="0"/>
    </dxf>
    <dxf>
      <numFmt numFmtId="19" formatCode="m/d/yyyy"/>
    </dxf>
    <dxf>
      <numFmt numFmtId="19" formatCode="m/d/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4.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microsoft.com/office/2007/relationships/slicerCache" Target="slicerCaches/slicerCache6.xml"/><Relationship Id="rId10" Type="http://schemas.microsoft.com/office/2007/relationships/slicerCache" Target="slicerCaches/slicerCache1.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microsoft.com/office/2007/relationships/slicerCache" Target="slicerCaches/slicerCache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[analysis.xlsx]Time Series Analysis!PivotTable2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Profit per Year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'Time Series Analysis'!$B$2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'Time Series Analysis'!$A$3:$A$5</c:f>
              <c:strCache>
                <c:ptCount val="2"/>
                <c:pt idx="0">
                  <c:v>2022</c:v>
                </c:pt>
                <c:pt idx="1">
                  <c:v>2023</c:v>
                </c:pt>
              </c:strCache>
            </c:strRef>
          </c:cat>
          <c:val>
            <c:numRef>
              <c:f>'Time Series Analysis'!$B$3:$B$5</c:f>
              <c:numCache>
                <c:formatCode>"$"#,##0.00</c:formatCode>
                <c:ptCount val="2"/>
                <c:pt idx="0">
                  <c:v>2638966.600000001</c:v>
                </c:pt>
                <c:pt idx="1">
                  <c:v>2668470.9000000022</c:v>
                </c:pt>
              </c:numCache>
            </c:numRef>
          </c:val>
          <c:extLst>
            <c:ext xmlns:c16="http://schemas.microsoft.com/office/drawing/2014/chart" uri="{C3380CC4-5D6E-409C-BE32-E72D297353CC}">
              <c16:uniqueId val="{00000000-7BDD-4FCF-8C8F-C9171C04C7B4}"/>
            </c:ext>
          </c:extLst>
        </c:ser>
        <c:dLbls>
          <c:dLblPos val="outEnd"/>
          <c:showLegendKey val="0"/>
          <c:showVal val="1"/>
          <c:showCatName val="0"/>
          <c:showSerName val="0"/>
          <c:showPercent val="0"/>
          <c:showBubbleSize val="0"/>
        </c:dLbls>
        <c:gapWidth val="219"/>
        <c:overlap val="-27"/>
        <c:axId val="965313087"/>
        <c:axId val="965311007"/>
      </c:barChart>
      <c:catAx>
        <c:axId val="9653130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5311007"/>
        <c:crosses val="autoZero"/>
        <c:auto val="1"/>
        <c:lblAlgn val="ctr"/>
        <c:lblOffset val="100"/>
        <c:noMultiLvlLbl val="0"/>
      </c:catAx>
      <c:valAx>
        <c:axId val="965311007"/>
        <c:scaling>
          <c:orientation val="minMax"/>
          <c:min val="2400000"/>
        </c:scaling>
        <c:delete val="1"/>
        <c:axPos val="l"/>
        <c:numFmt formatCode="&quot;$&quot;#,##0.00" sourceLinked="1"/>
        <c:majorTickMark val="none"/>
        <c:minorTickMark val="none"/>
        <c:tickLblPos val="nextTo"/>
        <c:crossAx val="96531308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Region Sales</a:t>
            </a:r>
            <a:r>
              <a:rPr lang="en-US" baseline="0"/>
              <a:t> Amount vs. Sales Target</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'Regional Analysis'!$B$21</c:f>
              <c:strCache>
                <c:ptCount val="1"/>
                <c:pt idx="0">
                  <c:v>Sales Amount</c:v>
                </c:pt>
              </c:strCache>
            </c:strRef>
          </c:tx>
          <c:spPr>
            <a:solidFill>
              <a:schemeClr val="accent1"/>
            </a:solidFill>
            <a:ln>
              <a:noFill/>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'Regional Analysis'!$A$22:$A$25</c:f>
              <c:strCache>
                <c:ptCount val="4"/>
                <c:pt idx="0">
                  <c:v>East</c:v>
                </c:pt>
                <c:pt idx="1">
                  <c:v>North</c:v>
                </c:pt>
                <c:pt idx="2">
                  <c:v>South</c:v>
                </c:pt>
                <c:pt idx="3">
                  <c:v>West</c:v>
                </c:pt>
              </c:strCache>
            </c:strRef>
          </c:cat>
          <c:val>
            <c:numRef>
              <c:f>'Regional Analysis'!$B$22:$B$25</c:f>
              <c:numCache>
                <c:formatCode>"$"#,##0.00</c:formatCode>
                <c:ptCount val="4"/>
                <c:pt idx="0">
                  <c:v>1372159.850000001</c:v>
                </c:pt>
                <c:pt idx="1">
                  <c:v>1368407.7600000005</c:v>
                </c:pt>
                <c:pt idx="2">
                  <c:v>1502985.2500000009</c:v>
                </c:pt>
                <c:pt idx="3">
                  <c:v>1063884.6399999997</c:v>
                </c:pt>
              </c:numCache>
            </c:numRef>
          </c:val>
          <c:extLst>
            <c:ext xmlns:c16="http://schemas.microsoft.com/office/drawing/2014/chart" uri="{C3380CC4-5D6E-409C-BE32-E72D297353CC}">
              <c16:uniqueId val="{00000000-4CCD-4E80-AEF1-F4771BD0D79C}"/>
            </c:ext>
          </c:extLst>
        </c:ser>
        <c:ser>
          <c:idx val="1"/>
          <c:order val="1"/>
          <c:tx>
            <c:strRef>
              <c:f>'Regional Analysis'!$C$21</c:f>
              <c:strCache>
                <c:ptCount val="1"/>
                <c:pt idx="0">
                  <c:v>Sales Target</c:v>
                </c:pt>
              </c:strCache>
            </c:strRef>
          </c:tx>
          <c:spPr>
            <a:solidFill>
              <a:schemeClr val="accent2"/>
            </a:solidFill>
            <a:ln>
              <a:noFill/>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'Regional Analysis'!$A$22:$A$25</c:f>
              <c:strCache>
                <c:ptCount val="4"/>
                <c:pt idx="0">
                  <c:v>East</c:v>
                </c:pt>
                <c:pt idx="1">
                  <c:v>North</c:v>
                </c:pt>
                <c:pt idx="2">
                  <c:v>South</c:v>
                </c:pt>
                <c:pt idx="3">
                  <c:v>West</c:v>
                </c:pt>
              </c:strCache>
            </c:strRef>
          </c:cat>
          <c:val>
            <c:numRef>
              <c:f>'Regional Analysis'!$C$22:$C$25</c:f>
              <c:numCache>
                <c:formatCode>"$"#,##0.00</c:formatCode>
                <c:ptCount val="4"/>
                <c:pt idx="0">
                  <c:v>1383325.3200000003</c:v>
                </c:pt>
                <c:pt idx="1">
                  <c:v>1395957.0599999998</c:v>
                </c:pt>
                <c:pt idx="2">
                  <c:v>1502290.49</c:v>
                </c:pt>
                <c:pt idx="3">
                  <c:v>1062772.42</c:v>
                </c:pt>
              </c:numCache>
            </c:numRef>
          </c:val>
          <c:extLst>
            <c:ext xmlns:c16="http://schemas.microsoft.com/office/drawing/2014/chart" uri="{C3380CC4-5D6E-409C-BE32-E72D297353CC}">
              <c16:uniqueId val="{00000001-4CCD-4E80-AEF1-F4771BD0D79C}"/>
            </c:ext>
          </c:extLst>
        </c:ser>
        <c:dLbls>
          <c:dLblPos val="outEnd"/>
          <c:showLegendKey val="0"/>
          <c:showVal val="1"/>
          <c:showCatName val="0"/>
          <c:showSerName val="0"/>
          <c:showPercent val="0"/>
          <c:showBubbleSize val="0"/>
        </c:dLbls>
        <c:gapWidth val="219"/>
        <c:overlap val="-27"/>
        <c:axId val="393189295"/>
        <c:axId val="393175151"/>
      </c:barChart>
      <c:catAx>
        <c:axId val="3931892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3175151"/>
        <c:crosses val="autoZero"/>
        <c:auto val="1"/>
        <c:lblAlgn val="ctr"/>
        <c:lblOffset val="100"/>
        <c:noMultiLvlLbl val="0"/>
      </c:catAx>
      <c:valAx>
        <c:axId val="393175151"/>
        <c:scaling>
          <c:orientation val="minMax"/>
        </c:scaling>
        <c:delete val="1"/>
        <c:axPos val="l"/>
        <c:numFmt formatCode="&quot;$&quot;#,##0.00" sourceLinked="1"/>
        <c:majorTickMark val="none"/>
        <c:minorTickMark val="none"/>
        <c:tickLblPos val="nextTo"/>
        <c:crossAx val="393189295"/>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[analysis.xlsx]Regional Analysis!PivotTable7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Sales Representative Performance per Region</a:t>
            </a:r>
            <a:endParaRPr lang="en-US" b="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'Regional Analysis'!$B$43:$B$44</c:f>
              <c:strCache>
                <c:ptCount val="1"/>
                <c:pt idx="0">
                  <c:v>Jane Doe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'Regional Analysis'!$A$45:$A$49</c:f>
              <c:strCache>
                <c:ptCount val="4"/>
                <c:pt idx="0">
                  <c:v>East</c:v>
                </c:pt>
                <c:pt idx="1">
                  <c:v>North</c:v>
                </c:pt>
                <c:pt idx="2">
                  <c:v>South</c:v>
                </c:pt>
                <c:pt idx="3">
                  <c:v>West</c:v>
                </c:pt>
              </c:strCache>
            </c:strRef>
          </c:cat>
          <c:val>
            <c:numRef>
              <c:f>'Regional Analysis'!$B$45:$B$49</c:f>
              <c:numCache>
                <c:formatCode>"$"#,##0.00</c:formatCode>
                <c:ptCount val="4"/>
                <c:pt idx="0">
                  <c:v>295825.70000000013</c:v>
                </c:pt>
                <c:pt idx="1">
                  <c:v>373877.87</c:v>
                </c:pt>
                <c:pt idx="2">
                  <c:v>405003.18999999994</c:v>
                </c:pt>
                <c:pt idx="3">
                  <c:v>347858.01999999996</c:v>
                </c:pt>
              </c:numCache>
            </c:numRef>
          </c:val>
          <c:extLst>
            <c:ext xmlns:c16="http://schemas.microsoft.com/office/drawing/2014/chart" uri="{C3380CC4-5D6E-409C-BE32-E72D297353CC}">
              <c16:uniqueId val="{00000000-9B1F-438D-A0BD-837ADE2EB6C3}"/>
            </c:ext>
          </c:extLst>
        </c:ser>
        <c:ser>
          <c:idx val="1"/>
          <c:order val="1"/>
          <c:tx>
            <c:strRef>
              <c:f>'Regional Analysis'!$C$43:$C$44</c:f>
              <c:strCache>
                <c:ptCount val="1"/>
                <c:pt idx="0">
                  <c:v>John Smith</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'Regional Analysis'!$A$45:$A$49</c:f>
              <c:strCache>
                <c:ptCount val="4"/>
                <c:pt idx="0">
                  <c:v>East</c:v>
                </c:pt>
                <c:pt idx="1">
                  <c:v>North</c:v>
                </c:pt>
                <c:pt idx="2">
                  <c:v>South</c:v>
                </c:pt>
                <c:pt idx="3">
                  <c:v>West</c:v>
                </c:pt>
              </c:strCache>
            </c:strRef>
          </c:cat>
          <c:val>
            <c:numRef>
              <c:f>'Regional Analysis'!$C$45:$C$49</c:f>
              <c:numCache>
                <c:formatCode>"$"#,##0.00</c:formatCode>
                <c:ptCount val="4"/>
                <c:pt idx="0">
                  <c:v>333649.81999999995</c:v>
                </c:pt>
                <c:pt idx="1">
                  <c:v>332332.22000000003</c:v>
                </c:pt>
                <c:pt idx="2">
                  <c:v>306303.68</c:v>
                </c:pt>
                <c:pt idx="3">
                  <c:v>183802.49999999997</c:v>
                </c:pt>
              </c:numCache>
            </c:numRef>
          </c:val>
          <c:extLst>
            <c:ext xmlns:c16="http://schemas.microsoft.com/office/drawing/2014/chart" uri="{C3380CC4-5D6E-409C-BE32-E72D297353CC}">
              <c16:uniqueId val="{00000007-9B1F-438D-A0BD-837ADE2EB6C3}"/>
            </c:ext>
          </c:extLst>
        </c:ser>
        <c:ser>
          <c:idx val="2"/>
          <c:order val="2"/>
          <c:tx>
            <c:strRef>
              <c:f>'Regional Analysis'!$D$43:$D$44</c:f>
              <c:strCache>
                <c:ptCount val="1"/>
                <c:pt idx="0">
                  <c:v>Mike Johnson</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'Regional Analysis'!$A$45:$A$49</c:f>
              <c:strCache>
                <c:ptCount val="4"/>
                <c:pt idx="0">
                  <c:v>East</c:v>
                </c:pt>
                <c:pt idx="1">
                  <c:v>North</c:v>
                </c:pt>
                <c:pt idx="2">
                  <c:v>South</c:v>
                </c:pt>
                <c:pt idx="3">
                  <c:v>West</c:v>
                </c:pt>
              </c:strCache>
            </c:strRef>
          </c:cat>
          <c:val>
            <c:numRef>
              <c:f>'Regional Analysis'!$D$45:$D$49</c:f>
              <c:numCache>
                <c:formatCode>"$"#,##0.00</c:formatCode>
                <c:ptCount val="4"/>
                <c:pt idx="0">
                  <c:v>424229.07</c:v>
                </c:pt>
                <c:pt idx="1">
                  <c:v>373067.72</c:v>
                </c:pt>
                <c:pt idx="2">
                  <c:v>389470.80999999994</c:v>
                </c:pt>
                <c:pt idx="3">
                  <c:v>259762.82</c:v>
                </c:pt>
              </c:numCache>
            </c:numRef>
          </c:val>
          <c:extLst>
            <c:ext xmlns:c16="http://schemas.microsoft.com/office/drawing/2014/chart" uri="{C3380CC4-5D6E-409C-BE32-E72D297353CC}">
              <c16:uniqueId val="{00000008-9B1F-438D-A0BD-837ADE2EB6C3}"/>
            </c:ext>
          </c:extLst>
        </c:ser>
        <c:ser>
          <c:idx val="3"/>
          <c:order val="3"/>
          <c:tx>
            <c:strRef>
              <c:f>'Regional Analysis'!$E$43:$E$44</c:f>
              <c:strCache>
                <c:ptCount val="1"/>
                <c:pt idx="0">
                  <c:v>Sarah Brown</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'Regional Analysis'!$A$45:$A$49</c:f>
              <c:strCache>
                <c:ptCount val="4"/>
                <c:pt idx="0">
                  <c:v>East</c:v>
                </c:pt>
                <c:pt idx="1">
                  <c:v>North</c:v>
                </c:pt>
                <c:pt idx="2">
                  <c:v>South</c:v>
                </c:pt>
                <c:pt idx="3">
                  <c:v>West</c:v>
                </c:pt>
              </c:strCache>
            </c:strRef>
          </c:cat>
          <c:val>
            <c:numRef>
              <c:f>'Regional Analysis'!$E$45:$E$49</c:f>
              <c:numCache>
                <c:formatCode>"$"#,##0.00</c:formatCode>
                <c:ptCount val="4"/>
                <c:pt idx="0">
                  <c:v>318455.26</c:v>
                </c:pt>
                <c:pt idx="1">
                  <c:v>289129.94999999995</c:v>
                </c:pt>
                <c:pt idx="2">
                  <c:v>402207.57000000012</c:v>
                </c:pt>
                <c:pt idx="3">
                  <c:v>272461.3</c:v>
                </c:pt>
              </c:numCache>
            </c:numRef>
          </c:val>
          <c:extLst>
            <c:ext xmlns:c16="http://schemas.microsoft.com/office/drawing/2014/chart" uri="{C3380CC4-5D6E-409C-BE32-E72D297353CC}">
              <c16:uniqueId val="{00000009-9B1F-438D-A0BD-837ADE2EB6C3}"/>
            </c:ext>
          </c:extLst>
        </c:ser>
        <c:dLbls>
          <c:dLblPos val="outEnd"/>
          <c:showLegendKey val="0"/>
          <c:showVal val="1"/>
          <c:showCatName val="0"/>
          <c:showSerName val="0"/>
          <c:showPercent val="0"/>
          <c:showBubbleSize val="0"/>
        </c:dLbls>
        <c:gapWidth val="182"/>
        <c:axId val="393201119"/>
        <c:axId val="393194047"/>
      </c:barChart>
      <c:catAx>
        <c:axId val="39320111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3194047"/>
        <c:crosses val="autoZero"/>
        <c:auto val="1"/>
        <c:lblAlgn val="ctr"/>
        <c:lblOffset val="100"/>
        <c:noMultiLvlLbl val="0"/>
      </c:catAx>
      <c:valAx>
        <c:axId val="393194047"/>
        <c:scaling>
          <c:orientation val="minMax"/>
        </c:scaling>
        <c:delete val="1"/>
        <c:axPos val="b"/>
        <c:numFmt formatCode="&quot;$&quot;#,##0.00" sourceLinked="1"/>
        <c:majorTickMark val="none"/>
        <c:minorTickMark val="none"/>
        <c:tickLblPos val="nextTo"/>
        <c:crossAx val="39320111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[analysis.xlsx]Regional Analysis!PivotTable8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Anout per Region by Customer Segment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'Regional Analysis'!$B$69:$B$70</c:f>
              <c:strCache>
                <c:ptCount val="1"/>
                <c:pt idx="0">
                  <c:v>Corporate</c:v>
                </c:pt>
              </c:strCache>
            </c:strRef>
          </c:tx>
          <c:spPr>
            <a:solidFill>
              <a:schemeClr val="accent1"/>
            </a:solidFill>
            <a:ln>
              <a:noFill/>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'Regional Analysis'!$A$71:$A$74</c:f>
              <c:strCache>
                <c:ptCount val="4"/>
                <c:pt idx="0">
                  <c:v>East</c:v>
                </c:pt>
                <c:pt idx="1">
                  <c:v>North</c:v>
                </c:pt>
                <c:pt idx="2">
                  <c:v>South</c:v>
                </c:pt>
                <c:pt idx="3">
                  <c:v>West</c:v>
                </c:pt>
              </c:strCache>
            </c:strRef>
          </c:cat>
          <c:val>
            <c:numRef>
              <c:f>'Regional Analysis'!$B$71:$B$74</c:f>
              <c:numCache>
                <c:formatCode>"$"#,##0.00</c:formatCode>
                <c:ptCount val="4"/>
                <c:pt idx="0">
                  <c:v>193199.17999999996</c:v>
                </c:pt>
                <c:pt idx="1">
                  <c:v>208055.60000000006</c:v>
                </c:pt>
                <c:pt idx="2">
                  <c:v>122255.39</c:v>
                </c:pt>
                <c:pt idx="3">
                  <c:v>137005.38</c:v>
                </c:pt>
              </c:numCache>
            </c:numRef>
          </c:val>
          <c:extLst>
            <c:ext xmlns:c16="http://schemas.microsoft.com/office/drawing/2014/chart" uri="{C3380CC4-5D6E-409C-BE32-E72D297353CC}">
              <c16:uniqueId val="{00000000-88C2-4B73-9635-88DD5098DACD}"/>
            </c:ext>
          </c:extLst>
        </c:ser>
        <c:ser>
          <c:idx val="1"/>
          <c:order val="1"/>
          <c:tx>
            <c:strRef>
              <c:f>'Regional Analysis'!$C$69:$C$70</c:f>
              <c:strCache>
                <c:ptCount val="1"/>
                <c:pt idx="0">
                  <c:v>Education</c:v>
                </c:pt>
              </c:strCache>
            </c:strRef>
          </c:tx>
          <c:spPr>
            <a:solidFill>
              <a:schemeClr val="accent2"/>
            </a:solidFill>
            <a:ln>
              <a:noFill/>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'Regional Analysis'!$A$71:$A$74</c:f>
              <c:strCache>
                <c:ptCount val="4"/>
                <c:pt idx="0">
                  <c:v>East</c:v>
                </c:pt>
                <c:pt idx="1">
                  <c:v>North</c:v>
                </c:pt>
                <c:pt idx="2">
                  <c:v>South</c:v>
                </c:pt>
                <c:pt idx="3">
                  <c:v>West</c:v>
                </c:pt>
              </c:strCache>
            </c:strRef>
          </c:cat>
          <c:val>
            <c:numRef>
              <c:f>'Regional Analysis'!$C$71:$C$74</c:f>
              <c:numCache>
                <c:formatCode>"$"#,##0.00</c:formatCode>
                <c:ptCount val="4"/>
                <c:pt idx="0">
                  <c:v>170566.37999999998</c:v>
                </c:pt>
                <c:pt idx="1">
                  <c:v>232156.69000000003</c:v>
                </c:pt>
                <c:pt idx="2">
                  <c:v>233830.25999999995</c:v>
                </c:pt>
                <c:pt idx="3">
                  <c:v>182264.69999999998</c:v>
                </c:pt>
              </c:numCache>
            </c:numRef>
          </c:val>
          <c:extLst>
            <c:ext xmlns:c16="http://schemas.microsoft.com/office/drawing/2014/chart" uri="{C3380CC4-5D6E-409C-BE32-E72D297353CC}">
              <c16:uniqueId val="{00000001-88C2-4B73-9635-88DD5098DACD}"/>
            </c:ext>
          </c:extLst>
        </c:ser>
        <c:ser>
          <c:idx val="2"/>
          <c:order val="2"/>
          <c:tx>
            <c:strRef>
              <c:f>'Regional Analysis'!$D$69:$D$70</c:f>
              <c:strCache>
                <c:ptCount val="1"/>
                <c:pt idx="0">
                  <c:v>Enterprise</c:v>
                </c:pt>
              </c:strCache>
            </c:strRef>
          </c:tx>
          <c:spPr>
            <a:solidFill>
              <a:schemeClr val="accent3"/>
            </a:solidFill>
            <a:ln>
              <a:noFill/>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'Regional Analysis'!$A$71:$A$74</c:f>
              <c:strCache>
                <c:ptCount val="4"/>
                <c:pt idx="0">
                  <c:v>East</c:v>
                </c:pt>
                <c:pt idx="1">
                  <c:v>North</c:v>
                </c:pt>
                <c:pt idx="2">
                  <c:v>South</c:v>
                </c:pt>
                <c:pt idx="3">
                  <c:v>West</c:v>
                </c:pt>
              </c:strCache>
            </c:strRef>
          </c:cat>
          <c:val>
            <c:numRef>
              <c:f>'Regional Analysis'!$D$71:$D$74</c:f>
              <c:numCache>
                <c:formatCode>"$"#,##0.00</c:formatCode>
                <c:ptCount val="4"/>
                <c:pt idx="0">
                  <c:v>138870.26</c:v>
                </c:pt>
                <c:pt idx="1">
                  <c:v>126187.04999999997</c:v>
                </c:pt>
                <c:pt idx="2">
                  <c:v>206094.77999999994</c:v>
                </c:pt>
                <c:pt idx="3">
                  <c:v>161861.61000000004</c:v>
                </c:pt>
              </c:numCache>
            </c:numRef>
          </c:val>
          <c:extLst>
            <c:ext xmlns:c16="http://schemas.microsoft.com/office/drawing/2014/chart" uri="{C3380CC4-5D6E-409C-BE32-E72D297353CC}">
              <c16:uniqueId val="{00000002-88C2-4B73-9635-88DD5098DACD}"/>
            </c:ext>
          </c:extLst>
        </c:ser>
        <c:ser>
          <c:idx val="3"/>
          <c:order val="3"/>
          <c:tx>
            <c:strRef>
              <c:f>'Regional Analysis'!$E$69:$E$70</c:f>
              <c:strCache>
                <c:ptCount val="1"/>
                <c:pt idx="0">
                  <c:v>Government</c:v>
                </c:pt>
              </c:strCache>
            </c:strRef>
          </c:tx>
          <c:spPr>
            <a:solidFill>
              <a:schemeClr val="accent4"/>
            </a:solidFill>
            <a:ln>
              <a:noFill/>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'Regional Analysis'!$A$71:$A$74</c:f>
              <c:strCache>
                <c:ptCount val="4"/>
                <c:pt idx="0">
                  <c:v>East</c:v>
                </c:pt>
                <c:pt idx="1">
                  <c:v>North</c:v>
                </c:pt>
                <c:pt idx="2">
                  <c:v>South</c:v>
                </c:pt>
                <c:pt idx="3">
                  <c:v>West</c:v>
                </c:pt>
              </c:strCache>
            </c:strRef>
          </c:cat>
          <c:val>
            <c:numRef>
              <c:f>'Regional Analysis'!$E$71:$E$74</c:f>
              <c:numCache>
                <c:formatCode>"$"#,##0.00</c:formatCode>
                <c:ptCount val="4"/>
                <c:pt idx="0">
                  <c:v>170921.19999999998</c:v>
                </c:pt>
                <c:pt idx="1">
                  <c:v>187090.77999999994</c:v>
                </c:pt>
                <c:pt idx="2">
                  <c:v>76862.98</c:v>
                </c:pt>
                <c:pt idx="3">
                  <c:v>195829.87</c:v>
                </c:pt>
              </c:numCache>
            </c:numRef>
          </c:val>
          <c:extLst>
            <c:ext xmlns:c16="http://schemas.microsoft.com/office/drawing/2014/chart" uri="{C3380CC4-5D6E-409C-BE32-E72D297353CC}">
              <c16:uniqueId val="{00000003-88C2-4B73-9635-88DD5098DACD}"/>
            </c:ext>
          </c:extLst>
        </c:ser>
        <c:ser>
          <c:idx val="4"/>
          <c:order val="4"/>
          <c:tx>
            <c:strRef>
              <c:f>'Regional Analysis'!$F$69:$F$70</c:f>
              <c:strCache>
                <c:ptCount val="1"/>
                <c:pt idx="0">
                  <c:v>Individual</c:v>
                </c:pt>
              </c:strCache>
            </c:strRef>
          </c:tx>
          <c:spPr>
            <a:solidFill>
              <a:schemeClr val="accent5"/>
            </a:solidFill>
            <a:ln>
              <a:noFill/>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'Regional Analysis'!$A$71:$A$74</c:f>
              <c:strCache>
                <c:ptCount val="4"/>
                <c:pt idx="0">
                  <c:v>East</c:v>
                </c:pt>
                <c:pt idx="1">
                  <c:v>North</c:v>
                </c:pt>
                <c:pt idx="2">
                  <c:v>South</c:v>
                </c:pt>
                <c:pt idx="3">
                  <c:v>West</c:v>
                </c:pt>
              </c:strCache>
            </c:strRef>
          </c:cat>
          <c:val>
            <c:numRef>
              <c:f>'Regional Analysis'!$F$71:$F$74</c:f>
              <c:numCache>
                <c:formatCode>"$"#,##0.00</c:formatCode>
                <c:ptCount val="4"/>
                <c:pt idx="0">
                  <c:v>214259.19000000003</c:v>
                </c:pt>
                <c:pt idx="1">
                  <c:v>178369.31000000006</c:v>
                </c:pt>
                <c:pt idx="2">
                  <c:v>185919.28999999998</c:v>
                </c:pt>
                <c:pt idx="3">
                  <c:v>110249.32</c:v>
                </c:pt>
              </c:numCache>
            </c:numRef>
          </c:val>
          <c:extLst>
            <c:ext xmlns:c16="http://schemas.microsoft.com/office/drawing/2014/chart" uri="{C3380CC4-5D6E-409C-BE32-E72D297353CC}">
              <c16:uniqueId val="{00000004-88C2-4B73-9635-88DD5098DACD}"/>
            </c:ext>
          </c:extLst>
        </c:ser>
        <c:ser>
          <c:idx val="5"/>
          <c:order val="5"/>
          <c:tx>
            <c:strRef>
              <c:f>'Regional Analysis'!$G$69:$G$70</c:f>
              <c:strCache>
                <c:ptCount val="1"/>
                <c:pt idx="0">
                  <c:v>Non-Profit</c:v>
                </c:pt>
              </c:strCache>
            </c:strRef>
          </c:tx>
          <c:spPr>
            <a:solidFill>
              <a:schemeClr val="accent6"/>
            </a:solidFill>
            <a:ln>
              <a:noFill/>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'Regional Analysis'!$A$71:$A$74</c:f>
              <c:strCache>
                <c:ptCount val="4"/>
                <c:pt idx="0">
                  <c:v>East</c:v>
                </c:pt>
                <c:pt idx="1">
                  <c:v>North</c:v>
                </c:pt>
                <c:pt idx="2">
                  <c:v>South</c:v>
                </c:pt>
                <c:pt idx="3">
                  <c:v>West</c:v>
                </c:pt>
              </c:strCache>
            </c:strRef>
          </c:cat>
          <c:val>
            <c:numRef>
              <c:f>'Regional Analysis'!$G$71:$G$74</c:f>
              <c:numCache>
                <c:formatCode>"$"#,##0.00</c:formatCode>
                <c:ptCount val="4"/>
                <c:pt idx="0">
                  <c:v>152836.15000000002</c:v>
                </c:pt>
                <c:pt idx="1">
                  <c:v>63451.15</c:v>
                </c:pt>
                <c:pt idx="2">
                  <c:v>267336.62</c:v>
                </c:pt>
                <c:pt idx="3">
                  <c:v>48778.6</c:v>
                </c:pt>
              </c:numCache>
            </c:numRef>
          </c:val>
          <c:extLst>
            <c:ext xmlns:c16="http://schemas.microsoft.com/office/drawing/2014/chart" uri="{C3380CC4-5D6E-409C-BE32-E72D297353CC}">
              <c16:uniqueId val="{00000005-88C2-4B73-9635-88DD5098DACD}"/>
            </c:ext>
          </c:extLst>
        </c:ser>
        <c:ser>
          <c:idx val="6"/>
          <c:order val="6"/>
          <c:tx>
            <c:strRef>
              <c:f>'Regional Analysis'!$H$69:$H$70</c:f>
              <c:strCache>
                <c:ptCount val="1"/>
                <c:pt idx="0">
                  <c:v>Small Business</c:v>
                </c:pt>
              </c:strCache>
            </c:strRef>
          </c:tx>
          <c:spPr>
            <a:solidFill>
              <a:schemeClr val="accent1">
                <a:lumMod val="60000"/>
              </a:schemeClr>
            </a:solidFill>
            <a:ln>
              <a:noFill/>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'Regional Analysis'!$A$71:$A$74</c:f>
              <c:strCache>
                <c:ptCount val="4"/>
                <c:pt idx="0">
                  <c:v>East</c:v>
                </c:pt>
                <c:pt idx="1">
                  <c:v>North</c:v>
                </c:pt>
                <c:pt idx="2">
                  <c:v>South</c:v>
                </c:pt>
                <c:pt idx="3">
                  <c:v>West</c:v>
                </c:pt>
              </c:strCache>
            </c:strRef>
          </c:cat>
          <c:val>
            <c:numRef>
              <c:f>'Regional Analysis'!$H$71:$H$74</c:f>
              <c:numCache>
                <c:formatCode>"$"#,##0.00</c:formatCode>
                <c:ptCount val="4"/>
                <c:pt idx="0">
                  <c:v>177534.40999999995</c:v>
                </c:pt>
                <c:pt idx="1">
                  <c:v>231142.56000000003</c:v>
                </c:pt>
                <c:pt idx="2">
                  <c:v>245120.54000000004</c:v>
                </c:pt>
                <c:pt idx="3">
                  <c:v>165225.88</c:v>
                </c:pt>
              </c:numCache>
            </c:numRef>
          </c:val>
          <c:extLst>
            <c:ext xmlns:c16="http://schemas.microsoft.com/office/drawing/2014/chart" uri="{C3380CC4-5D6E-409C-BE32-E72D297353CC}">
              <c16:uniqueId val="{00000006-88C2-4B73-9635-88DD5098DACD}"/>
            </c:ext>
          </c:extLst>
        </c:ser>
        <c:ser>
          <c:idx val="7"/>
          <c:order val="7"/>
          <c:tx>
            <c:strRef>
              <c:f>'Regional Analysis'!$I$69:$I$70</c:f>
              <c:strCache>
                <c:ptCount val="1"/>
                <c:pt idx="0">
                  <c:v>Startup</c:v>
                </c:pt>
              </c:strCache>
            </c:strRef>
          </c:tx>
          <c:spPr>
            <a:solidFill>
              <a:schemeClr val="accent2">
                <a:lumMod val="60000"/>
              </a:schemeClr>
            </a:solidFill>
            <a:ln>
              <a:noFill/>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'Regional Analysis'!$A$71:$A$74</c:f>
              <c:strCache>
                <c:ptCount val="4"/>
                <c:pt idx="0">
                  <c:v>East</c:v>
                </c:pt>
                <c:pt idx="1">
                  <c:v>North</c:v>
                </c:pt>
                <c:pt idx="2">
                  <c:v>South</c:v>
                </c:pt>
                <c:pt idx="3">
                  <c:v>West</c:v>
                </c:pt>
              </c:strCache>
            </c:strRef>
          </c:cat>
          <c:val>
            <c:numRef>
              <c:f>'Regional Analysis'!$I$71:$I$74</c:f>
              <c:numCache>
                <c:formatCode>"$"#,##0.00</c:formatCode>
                <c:ptCount val="4"/>
                <c:pt idx="0">
                  <c:v>153973.08000000002</c:v>
                </c:pt>
                <c:pt idx="1">
                  <c:v>141954.62</c:v>
                </c:pt>
                <c:pt idx="2">
                  <c:v>165565.39000000001</c:v>
                </c:pt>
                <c:pt idx="3">
                  <c:v>62669.279999999999</c:v>
                </c:pt>
              </c:numCache>
            </c:numRef>
          </c:val>
          <c:extLst>
            <c:ext xmlns:c16="http://schemas.microsoft.com/office/drawing/2014/chart" uri="{C3380CC4-5D6E-409C-BE32-E72D297353CC}">
              <c16:uniqueId val="{00000007-88C2-4B73-9635-88DD5098DACD}"/>
            </c:ext>
          </c:extLst>
        </c:ser>
        <c:dLbls>
          <c:dLblPos val="outEnd"/>
          <c:showLegendKey val="0"/>
          <c:showVal val="1"/>
          <c:showCatName val="0"/>
          <c:showSerName val="0"/>
          <c:showPercent val="0"/>
          <c:showBubbleSize val="0"/>
        </c:dLbls>
        <c:gapWidth val="219"/>
        <c:overlap val="-27"/>
        <c:axId val="393192799"/>
        <c:axId val="393202783"/>
      </c:barChart>
      <c:catAx>
        <c:axId val="3931927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3202783"/>
        <c:crosses val="autoZero"/>
        <c:auto val="1"/>
        <c:lblAlgn val="ctr"/>
        <c:lblOffset val="100"/>
        <c:noMultiLvlLbl val="0"/>
      </c:catAx>
      <c:valAx>
        <c:axId val="393202783"/>
        <c:scaling>
          <c:orientation val="minMax"/>
        </c:scaling>
        <c:delete val="1"/>
        <c:axPos val="l"/>
        <c:numFmt formatCode="&quot;$&quot;#,##0.00" sourceLinked="1"/>
        <c:majorTickMark val="none"/>
        <c:minorTickMark val="none"/>
        <c:tickLblPos val="nextTo"/>
        <c:crossAx val="3931927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[analysis.xlsx]Regional Analysis!PivotTable9</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Amount per Region by Month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'Regional Analysis'!$B$124:$B$125</c:f>
              <c:strCache>
                <c:ptCount val="1"/>
                <c:pt idx="0">
                  <c:v>East</c:v>
                </c:pt>
              </c:strCache>
            </c:strRef>
          </c:tx>
          <c:spPr>
            <a:solidFill>
              <a:schemeClr val="accent1"/>
            </a:solidFill>
            <a:ln>
              <a:noFill/>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'Regional Analysis'!$A$126:$A$137</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'Regional Analysis'!$B$126:$B$137</c:f>
              <c:numCache>
                <c:formatCode>"$"#,##0.00</c:formatCode>
                <c:ptCount val="12"/>
                <c:pt idx="0">
                  <c:v>83420.419999999984</c:v>
                </c:pt>
                <c:pt idx="1">
                  <c:v>103289.65000000002</c:v>
                </c:pt>
                <c:pt idx="2">
                  <c:v>132223.84</c:v>
                </c:pt>
                <c:pt idx="3">
                  <c:v>143644.54</c:v>
                </c:pt>
                <c:pt idx="4">
                  <c:v>145573.37000000002</c:v>
                </c:pt>
                <c:pt idx="5">
                  <c:v>92366.19</c:v>
                </c:pt>
                <c:pt idx="6">
                  <c:v>103422.23000000001</c:v>
                </c:pt>
                <c:pt idx="7">
                  <c:v>104538.25</c:v>
                </c:pt>
                <c:pt idx="8">
                  <c:v>165216.90999999997</c:v>
                </c:pt>
                <c:pt idx="9">
                  <c:v>102305.08000000002</c:v>
                </c:pt>
                <c:pt idx="10">
                  <c:v>66857.429999999978</c:v>
                </c:pt>
                <c:pt idx="11">
                  <c:v>129301.93999999997</c:v>
                </c:pt>
              </c:numCache>
            </c:numRef>
          </c:val>
          <c:extLst>
            <c:ext xmlns:c16="http://schemas.microsoft.com/office/drawing/2014/chart" uri="{C3380CC4-5D6E-409C-BE32-E72D297353CC}">
              <c16:uniqueId val="{00000000-163E-40FF-9C68-11EE2CD69573}"/>
            </c:ext>
          </c:extLst>
        </c:ser>
        <c:ser>
          <c:idx val="1"/>
          <c:order val="1"/>
          <c:tx>
            <c:strRef>
              <c:f>'Regional Analysis'!$C$124:$C$125</c:f>
              <c:strCache>
                <c:ptCount val="1"/>
                <c:pt idx="0">
                  <c:v>North</c:v>
                </c:pt>
              </c:strCache>
            </c:strRef>
          </c:tx>
          <c:spPr>
            <a:solidFill>
              <a:schemeClr val="accent2"/>
            </a:solidFill>
            <a:ln>
              <a:noFill/>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'Regional Analysis'!$A$126:$A$137</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'Regional Analysis'!$C$126:$C$137</c:f>
              <c:numCache>
                <c:formatCode>"$"#,##0.00</c:formatCode>
                <c:ptCount val="12"/>
                <c:pt idx="0">
                  <c:v>133585.31999999998</c:v>
                </c:pt>
                <c:pt idx="1">
                  <c:v>101549.70000000001</c:v>
                </c:pt>
                <c:pt idx="2">
                  <c:v>134062.45000000001</c:v>
                </c:pt>
                <c:pt idx="3">
                  <c:v>101936.57000000002</c:v>
                </c:pt>
                <c:pt idx="4">
                  <c:v>76880.639999999999</c:v>
                </c:pt>
                <c:pt idx="5">
                  <c:v>141243.26</c:v>
                </c:pt>
                <c:pt idx="6">
                  <c:v>131966.32999999999</c:v>
                </c:pt>
                <c:pt idx="7">
                  <c:v>118012.25</c:v>
                </c:pt>
                <c:pt idx="8">
                  <c:v>117281.94</c:v>
                </c:pt>
                <c:pt idx="9">
                  <c:v>121787.54000000001</c:v>
                </c:pt>
                <c:pt idx="10">
                  <c:v>129226.01999999997</c:v>
                </c:pt>
                <c:pt idx="11">
                  <c:v>60875.74</c:v>
                </c:pt>
              </c:numCache>
            </c:numRef>
          </c:val>
          <c:extLst>
            <c:ext xmlns:c16="http://schemas.microsoft.com/office/drawing/2014/chart" uri="{C3380CC4-5D6E-409C-BE32-E72D297353CC}">
              <c16:uniqueId val="{00000001-163E-40FF-9C68-11EE2CD69573}"/>
            </c:ext>
          </c:extLst>
        </c:ser>
        <c:ser>
          <c:idx val="2"/>
          <c:order val="2"/>
          <c:tx>
            <c:strRef>
              <c:f>'Regional Analysis'!$D$124:$D$125</c:f>
              <c:strCache>
                <c:ptCount val="1"/>
                <c:pt idx="0">
                  <c:v>South</c:v>
                </c:pt>
              </c:strCache>
            </c:strRef>
          </c:tx>
          <c:spPr>
            <a:solidFill>
              <a:schemeClr val="accent3"/>
            </a:solidFill>
            <a:ln>
              <a:noFill/>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'Regional Analysis'!$A$126:$A$137</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'Regional Analysis'!$D$126:$D$137</c:f>
              <c:numCache>
                <c:formatCode>"$"#,##0.00</c:formatCode>
                <c:ptCount val="12"/>
                <c:pt idx="0">
                  <c:v>192872.65</c:v>
                </c:pt>
                <c:pt idx="1">
                  <c:v>147082.28</c:v>
                </c:pt>
                <c:pt idx="2">
                  <c:v>126941.88999999998</c:v>
                </c:pt>
                <c:pt idx="3">
                  <c:v>100886.19</c:v>
                </c:pt>
                <c:pt idx="4">
                  <c:v>106298.60999999999</c:v>
                </c:pt>
                <c:pt idx="5">
                  <c:v>128469.50999999998</c:v>
                </c:pt>
                <c:pt idx="6">
                  <c:v>156494.81000000003</c:v>
                </c:pt>
                <c:pt idx="7">
                  <c:v>114690.70000000001</c:v>
                </c:pt>
                <c:pt idx="8">
                  <c:v>106517.25000000001</c:v>
                </c:pt>
                <c:pt idx="9">
                  <c:v>90541.759999999995</c:v>
                </c:pt>
                <c:pt idx="10">
                  <c:v>122662.97000000002</c:v>
                </c:pt>
                <c:pt idx="11">
                  <c:v>109526.63</c:v>
                </c:pt>
              </c:numCache>
            </c:numRef>
          </c:val>
          <c:extLst>
            <c:ext xmlns:c16="http://schemas.microsoft.com/office/drawing/2014/chart" uri="{C3380CC4-5D6E-409C-BE32-E72D297353CC}">
              <c16:uniqueId val="{00000002-163E-40FF-9C68-11EE2CD69573}"/>
            </c:ext>
          </c:extLst>
        </c:ser>
        <c:ser>
          <c:idx val="3"/>
          <c:order val="3"/>
          <c:tx>
            <c:strRef>
              <c:f>'Regional Analysis'!$E$124:$E$125</c:f>
              <c:strCache>
                <c:ptCount val="1"/>
                <c:pt idx="0">
                  <c:v>West</c:v>
                </c:pt>
              </c:strCache>
            </c:strRef>
          </c:tx>
          <c:spPr>
            <a:solidFill>
              <a:schemeClr val="accent4"/>
            </a:solidFill>
            <a:ln>
              <a:noFill/>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'Regional Analysis'!$A$126:$A$137</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'Regional Analysis'!$E$126:$E$137</c:f>
              <c:numCache>
                <c:formatCode>"$"#,##0.00</c:formatCode>
                <c:ptCount val="12"/>
                <c:pt idx="0">
                  <c:v>49969.14</c:v>
                </c:pt>
                <c:pt idx="1">
                  <c:v>67296.549999999988</c:v>
                </c:pt>
                <c:pt idx="2">
                  <c:v>38262.879999999997</c:v>
                </c:pt>
                <c:pt idx="3">
                  <c:v>122647.55999999998</c:v>
                </c:pt>
                <c:pt idx="4">
                  <c:v>70915.05</c:v>
                </c:pt>
                <c:pt idx="5">
                  <c:v>96652</c:v>
                </c:pt>
                <c:pt idx="6">
                  <c:v>130449.61</c:v>
                </c:pt>
                <c:pt idx="7">
                  <c:v>125196.55</c:v>
                </c:pt>
                <c:pt idx="8">
                  <c:v>32607.280000000006</c:v>
                </c:pt>
                <c:pt idx="9">
                  <c:v>149227.55000000002</c:v>
                </c:pt>
                <c:pt idx="10">
                  <c:v>105980.56</c:v>
                </c:pt>
                <c:pt idx="11">
                  <c:v>74679.91</c:v>
                </c:pt>
              </c:numCache>
            </c:numRef>
          </c:val>
          <c:extLst>
            <c:ext xmlns:c16="http://schemas.microsoft.com/office/drawing/2014/chart" uri="{C3380CC4-5D6E-409C-BE32-E72D297353CC}">
              <c16:uniqueId val="{00000003-163E-40FF-9C68-11EE2CD69573}"/>
            </c:ext>
          </c:extLst>
        </c:ser>
        <c:dLbls>
          <c:dLblPos val="outEnd"/>
          <c:showLegendKey val="0"/>
          <c:showVal val="1"/>
          <c:showCatName val="0"/>
          <c:showSerName val="0"/>
          <c:showPercent val="0"/>
          <c:showBubbleSize val="0"/>
        </c:dLbls>
        <c:gapWidth val="219"/>
        <c:overlap val="-27"/>
        <c:axId val="276062591"/>
        <c:axId val="276053439"/>
      </c:barChart>
      <c:catAx>
        <c:axId val="2760625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6053439"/>
        <c:crosses val="autoZero"/>
        <c:auto val="1"/>
        <c:lblAlgn val="ctr"/>
        <c:lblOffset val="100"/>
        <c:noMultiLvlLbl val="0"/>
      </c:catAx>
      <c:valAx>
        <c:axId val="276053439"/>
        <c:scaling>
          <c:orientation val="minMax"/>
          <c:max val="200000"/>
        </c:scaling>
        <c:delete val="1"/>
        <c:axPos val="l"/>
        <c:numFmt formatCode="&quot;$&quot;#,##0.00" sourceLinked="1"/>
        <c:majorTickMark val="none"/>
        <c:minorTickMark val="none"/>
        <c:tickLblPos val="nextTo"/>
        <c:crossAx val="27606259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Representatives Sales Amount vs. Sales Target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'Sales Reps-Teams Analysis'!$B$2</c:f>
              <c:strCache>
                <c:ptCount val="1"/>
                <c:pt idx="0">
                  <c:v>Sales Amount</c:v>
                </c:pt>
              </c:strCache>
            </c:strRef>
          </c:tx>
          <c:spPr>
            <a:solidFill>
              <a:schemeClr val="accent1"/>
            </a:solidFill>
            <a:ln>
              <a:noFill/>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Reps-Teams Analysis'!$A$3:$A$6</c:f>
              <c:strCache>
                <c:ptCount val="4"/>
                <c:pt idx="0">
                  <c:v>Jane Doe</c:v>
                </c:pt>
                <c:pt idx="1">
                  <c:v>John Smith</c:v>
                </c:pt>
                <c:pt idx="2">
                  <c:v>Mike Johnson</c:v>
                </c:pt>
                <c:pt idx="3">
                  <c:v>Sarah Brown</c:v>
                </c:pt>
              </c:strCache>
            </c:strRef>
          </c:cat>
          <c:val>
            <c:numRef>
              <c:f>'Sales Reps-Teams Analysis'!$B$3:$B$6</c:f>
              <c:numCache>
                <c:formatCode>"$"#,##0.00</c:formatCode>
                <c:ptCount val="4"/>
                <c:pt idx="0">
                  <c:v>1422564.78</c:v>
                </c:pt>
                <c:pt idx="1">
                  <c:v>1156088.2200000002</c:v>
                </c:pt>
                <c:pt idx="2">
                  <c:v>1446530.4200000009</c:v>
                </c:pt>
                <c:pt idx="3">
                  <c:v>1282254.0800000003</c:v>
                </c:pt>
              </c:numCache>
            </c:numRef>
          </c:val>
          <c:extLst>
            <c:ext xmlns:c16="http://schemas.microsoft.com/office/drawing/2014/chart" uri="{C3380CC4-5D6E-409C-BE32-E72D297353CC}">
              <c16:uniqueId val="{00000000-98DF-4E5F-A5FC-ADE26D612BAE}"/>
            </c:ext>
          </c:extLst>
        </c:ser>
        <c:dLbls>
          <c:dLblPos val="outEnd"/>
          <c:showLegendKey val="0"/>
          <c:showVal val="1"/>
          <c:showCatName val="0"/>
          <c:showSerName val="0"/>
          <c:showPercent val="0"/>
          <c:showBubbleSize val="0"/>
        </c:dLbls>
        <c:gapWidth val="219"/>
        <c:overlap val="-27"/>
        <c:axId val="1843444096"/>
        <c:axId val="1843442848"/>
      </c:barChart>
      <c:lineChart>
        <c:grouping val="standard"/>
        <c:varyColors val="0"/>
        <c:ser>
          <c:idx val="1"/>
          <c:order val="1"/>
          <c:tx>
            <c:strRef>
              <c:f>'Sales Reps-Teams Analysis'!$C$2</c:f>
              <c:strCache>
                <c:ptCount val="1"/>
                <c:pt idx="0">
                  <c:v>Sales target</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Reps-Teams Analysis'!$A$3:$A$6</c:f>
              <c:strCache>
                <c:ptCount val="4"/>
                <c:pt idx="0">
                  <c:v>Jane Doe</c:v>
                </c:pt>
                <c:pt idx="1">
                  <c:v>John Smith</c:v>
                </c:pt>
                <c:pt idx="2">
                  <c:v>Mike Johnson</c:v>
                </c:pt>
                <c:pt idx="3">
                  <c:v>Sarah Brown</c:v>
                </c:pt>
              </c:strCache>
            </c:strRef>
          </c:cat>
          <c:val>
            <c:numRef>
              <c:f>'Sales Reps-Teams Analysis'!$C$3:$C$6</c:f>
              <c:numCache>
                <c:formatCode>"$"#,##0.00</c:formatCode>
                <c:ptCount val="4"/>
                <c:pt idx="0">
                  <c:v>1432046.810000001</c:v>
                </c:pt>
                <c:pt idx="1">
                  <c:v>1160567.5099999998</c:v>
                </c:pt>
                <c:pt idx="2">
                  <c:v>1460421.3800000004</c:v>
                </c:pt>
                <c:pt idx="3">
                  <c:v>1291309.5899999996</c:v>
                </c:pt>
              </c:numCache>
            </c:numRef>
          </c:val>
          <c:smooth val="0"/>
          <c:extLst>
            <c:ext xmlns:c16="http://schemas.microsoft.com/office/drawing/2014/chart" uri="{C3380CC4-5D6E-409C-BE32-E72D297353CC}">
              <c16:uniqueId val="{00000001-98DF-4E5F-A5FC-ADE26D612BAE}"/>
            </c:ext>
          </c:extLst>
        </c:ser>
        <c:dLbls>
          <c:showLegendKey val="0"/>
          <c:showVal val="0"/>
          <c:showCatName val="0"/>
          <c:showSerName val="0"/>
          <c:showPercent val="0"/>
          <c:showBubbleSize val="0"/>
        </c:dLbls>
        <c:marker val="1"/>
        <c:smooth val="0"/>
        <c:axId val="1843444096"/>
        <c:axId val="1843442848"/>
      </c:lineChart>
      <c:catAx>
        <c:axId val="18434440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3442848"/>
        <c:crosses val="autoZero"/>
        <c:auto val="1"/>
        <c:lblAlgn val="ctr"/>
        <c:lblOffset val="100"/>
        <c:noMultiLvlLbl val="0"/>
      </c:catAx>
      <c:valAx>
        <c:axId val="1843442848"/>
        <c:scaling>
          <c:orientation val="minMax"/>
        </c:scaling>
        <c:delete val="1"/>
        <c:axPos val="l"/>
        <c:numFmt formatCode="&quot;$&quot;#,##0.00" sourceLinked="1"/>
        <c:majorTickMark val="none"/>
        <c:minorTickMark val="none"/>
        <c:tickLblPos val="nextTo"/>
        <c:crossAx val="18434440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baseline="0">
                <a:effectLst/>
              </a:rPr>
              <a:t>Income Orders Count</a:t>
            </a:r>
            <a:r>
              <a:rPr lang="en-US" sz="1400" b="0" i="0" u="none" strike="noStrike" baseline="0"/>
              <a:t> vs. </a:t>
            </a:r>
            <a:r>
              <a:rPr lang="en-US" sz="1400" b="1" i="0" u="none" strike="noStrike" baseline="0">
                <a:effectLst/>
              </a:rPr>
              <a:t>Loss Orders Count</a:t>
            </a:r>
            <a:r>
              <a:rPr lang="en-US" sz="1400" b="0" i="0" u="none" strike="noStrike" baseline="0"/>
              <a:t> by </a:t>
            </a:r>
            <a:r>
              <a:rPr lang="en-US" sz="1400" b="1" i="0" u="none" strike="noStrike" baseline="0">
                <a:effectLst/>
              </a:rPr>
              <a:t>Sales Representative</a:t>
            </a:r>
            <a:r>
              <a:rPr lang="en-US" sz="1400" b="0" i="0" u="none" strike="noStrike" baseline="0"/>
              <a: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'Sales Reps-Teams Analysis'!$C$27</c:f>
              <c:strCache>
                <c:ptCount val="1"/>
                <c:pt idx="0">
                  <c:v>Income Orders Count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Reps-Teams Analysis'!$A$28:$A$31</c:f>
              <c:strCache>
                <c:ptCount val="4"/>
                <c:pt idx="0">
                  <c:v>Jane Doe</c:v>
                </c:pt>
                <c:pt idx="1">
                  <c:v>John Smith</c:v>
                </c:pt>
                <c:pt idx="2">
                  <c:v>Mike Johnson</c:v>
                </c:pt>
                <c:pt idx="3">
                  <c:v>Sarah Brown</c:v>
                </c:pt>
              </c:strCache>
            </c:strRef>
          </c:cat>
          <c:val>
            <c:numRef>
              <c:f>'Sales Reps-Teams Analysis'!$C$28:$C$31</c:f>
              <c:numCache>
                <c:formatCode>#,##0</c:formatCode>
                <c:ptCount val="4"/>
                <c:pt idx="0">
                  <c:v>172</c:v>
                </c:pt>
                <c:pt idx="1">
                  <c:v>135</c:v>
                </c:pt>
                <c:pt idx="2">
                  <c:v>159</c:v>
                </c:pt>
                <c:pt idx="3">
                  <c:v>146</c:v>
                </c:pt>
              </c:numCache>
            </c:numRef>
          </c:val>
          <c:extLst>
            <c:ext xmlns:c16="http://schemas.microsoft.com/office/drawing/2014/chart" uri="{C3380CC4-5D6E-409C-BE32-E72D297353CC}">
              <c16:uniqueId val="{00000000-A447-4A88-8852-3B6DCAE252FF}"/>
            </c:ext>
          </c:extLst>
        </c:ser>
        <c:ser>
          <c:idx val="1"/>
          <c:order val="1"/>
          <c:tx>
            <c:strRef>
              <c:f>'Sales Reps-Teams Analysis'!$D$27</c:f>
              <c:strCache>
                <c:ptCount val="1"/>
                <c:pt idx="0">
                  <c:v>Loss Orders Count</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Reps-Teams Analysis'!$A$28:$A$31</c:f>
              <c:strCache>
                <c:ptCount val="4"/>
                <c:pt idx="0">
                  <c:v>Jane Doe</c:v>
                </c:pt>
                <c:pt idx="1">
                  <c:v>John Smith</c:v>
                </c:pt>
                <c:pt idx="2">
                  <c:v>Mike Johnson</c:v>
                </c:pt>
                <c:pt idx="3">
                  <c:v>Sarah Brown</c:v>
                </c:pt>
              </c:strCache>
            </c:strRef>
          </c:cat>
          <c:val>
            <c:numRef>
              <c:f>'Sales Reps-Teams Analysis'!$D$28:$D$31</c:f>
              <c:numCache>
                <c:formatCode>#,##0</c:formatCode>
                <c:ptCount val="4"/>
                <c:pt idx="0">
                  <c:v>27</c:v>
                </c:pt>
                <c:pt idx="1">
                  <c:v>26</c:v>
                </c:pt>
                <c:pt idx="2">
                  <c:v>37</c:v>
                </c:pt>
                <c:pt idx="3">
                  <c:v>28</c:v>
                </c:pt>
              </c:numCache>
            </c:numRef>
          </c:val>
          <c:extLst>
            <c:ext xmlns:c16="http://schemas.microsoft.com/office/drawing/2014/chart" uri="{C3380CC4-5D6E-409C-BE32-E72D297353CC}">
              <c16:uniqueId val="{00000001-A447-4A88-8852-3B6DCAE252FF}"/>
            </c:ext>
          </c:extLst>
        </c:ser>
        <c:dLbls>
          <c:showLegendKey val="0"/>
          <c:showVal val="1"/>
          <c:showCatName val="0"/>
          <c:showSerName val="0"/>
          <c:showPercent val="0"/>
          <c:showBubbleSize val="0"/>
        </c:dLbls>
        <c:gapWidth val="219"/>
        <c:overlap val="100"/>
        <c:axId val="1321877104"/>
        <c:axId val="1321880432"/>
      </c:barChart>
      <c:catAx>
        <c:axId val="13218771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1880432"/>
        <c:crosses val="autoZero"/>
        <c:auto val="1"/>
        <c:lblAlgn val="ctr"/>
        <c:lblOffset val="100"/>
        <c:noMultiLvlLbl val="0"/>
      </c:catAx>
      <c:valAx>
        <c:axId val="1321880432"/>
        <c:scaling>
          <c:orientation val="minMax"/>
        </c:scaling>
        <c:delete val="1"/>
        <c:axPos val="l"/>
        <c:numFmt formatCode="#,##0" sourceLinked="1"/>
        <c:majorTickMark val="none"/>
        <c:minorTickMark val="none"/>
        <c:tickLblPos val="nextTo"/>
        <c:crossAx val="132187710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baseline="0">
                <a:effectLst/>
              </a:rPr>
              <a:t>Income Sales Amount</a:t>
            </a:r>
            <a:r>
              <a:rPr lang="en-US" sz="1400" b="0" i="0" u="none" strike="noStrike" baseline="0"/>
              <a:t> vs. </a:t>
            </a:r>
            <a:r>
              <a:rPr lang="en-US" sz="1400" b="1" i="0" u="none" strike="noStrike" baseline="0">
                <a:effectLst/>
              </a:rPr>
              <a:t>Loss Sales Amount</a:t>
            </a:r>
            <a:r>
              <a:rPr lang="en-US" sz="1400" b="0" i="0" u="none" strike="noStrike" baseline="0"/>
              <a:t>  by </a:t>
            </a:r>
            <a:r>
              <a:rPr lang="en-US" sz="1400" b="1" i="0" u="none" strike="noStrike" baseline="0">
                <a:effectLst/>
              </a:rPr>
              <a:t>Sales Representative</a:t>
            </a:r>
            <a:r>
              <a:rPr lang="en-US" sz="1400" b="0" i="0" u="none" strike="noStrike" baseline="0"/>
              <a: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'Sales Reps-Teams Analysis'!$E$27</c:f>
              <c:strCache>
                <c:ptCount val="1"/>
                <c:pt idx="0">
                  <c:v>Income Sales Amount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Reps-Teams Analysis'!$A$28:$A$31</c:f>
              <c:strCache>
                <c:ptCount val="4"/>
                <c:pt idx="0">
                  <c:v>Jane Doe</c:v>
                </c:pt>
                <c:pt idx="1">
                  <c:v>John Smith</c:v>
                </c:pt>
                <c:pt idx="2">
                  <c:v>Mike Johnson</c:v>
                </c:pt>
                <c:pt idx="3">
                  <c:v>Sarah Brown</c:v>
                </c:pt>
              </c:strCache>
            </c:strRef>
          </c:cat>
          <c:val>
            <c:numRef>
              <c:f>'Sales Reps-Teams Analysis'!$E$28:$E$31</c:f>
              <c:numCache>
                <c:formatCode>"$"#,##0.00</c:formatCode>
                <c:ptCount val="4"/>
                <c:pt idx="0">
                  <c:v>1525872.1199999992</c:v>
                </c:pt>
                <c:pt idx="1">
                  <c:v>1230243.8800000004</c:v>
                </c:pt>
                <c:pt idx="2">
                  <c:v>1549208.6900000009</c:v>
                </c:pt>
                <c:pt idx="3">
                  <c:v>1359028.3900000001</c:v>
                </c:pt>
              </c:numCache>
            </c:numRef>
          </c:val>
          <c:extLst>
            <c:ext xmlns:c16="http://schemas.microsoft.com/office/drawing/2014/chart" uri="{C3380CC4-5D6E-409C-BE32-E72D297353CC}">
              <c16:uniqueId val="{00000000-BE97-4F2F-9D88-CE4868550A91}"/>
            </c:ext>
          </c:extLst>
        </c:ser>
        <c:ser>
          <c:idx val="1"/>
          <c:order val="1"/>
          <c:tx>
            <c:strRef>
              <c:f>'Sales Reps-Teams Analysis'!$F$27</c:f>
              <c:strCache>
                <c:ptCount val="1"/>
                <c:pt idx="0">
                  <c:v>Loss Sales Amount</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Reps-Teams Analysis'!$A$28:$A$31</c:f>
              <c:strCache>
                <c:ptCount val="4"/>
                <c:pt idx="0">
                  <c:v>Jane Doe</c:v>
                </c:pt>
                <c:pt idx="1">
                  <c:v>John Smith</c:v>
                </c:pt>
                <c:pt idx="2">
                  <c:v>Mike Johnson</c:v>
                </c:pt>
                <c:pt idx="3">
                  <c:v>Sarah Brown</c:v>
                </c:pt>
              </c:strCache>
            </c:strRef>
          </c:cat>
          <c:val>
            <c:numRef>
              <c:f>'Sales Reps-Teams Analysis'!$F$28:$F$31</c:f>
              <c:numCache>
                <c:formatCode>"$"#,##0.00</c:formatCode>
                <c:ptCount val="4"/>
                <c:pt idx="0">
                  <c:v>-103307.33999999998</c:v>
                </c:pt>
                <c:pt idx="1">
                  <c:v>-74155.66</c:v>
                </c:pt>
                <c:pt idx="2">
                  <c:v>-102678.26999999999</c:v>
                </c:pt>
                <c:pt idx="3">
                  <c:v>-76774.310000000012</c:v>
                </c:pt>
              </c:numCache>
            </c:numRef>
          </c:val>
          <c:extLst>
            <c:ext xmlns:c16="http://schemas.microsoft.com/office/drawing/2014/chart" uri="{C3380CC4-5D6E-409C-BE32-E72D297353CC}">
              <c16:uniqueId val="{00000001-BE97-4F2F-9D88-CE4868550A91}"/>
            </c:ext>
          </c:extLst>
        </c:ser>
        <c:dLbls>
          <c:dLblPos val="outEnd"/>
          <c:showLegendKey val="0"/>
          <c:showVal val="1"/>
          <c:showCatName val="0"/>
          <c:showSerName val="0"/>
          <c:showPercent val="0"/>
          <c:showBubbleSize val="0"/>
        </c:dLbls>
        <c:gapWidth val="150"/>
        <c:axId val="1255280608"/>
        <c:axId val="1255275616"/>
      </c:barChart>
      <c:catAx>
        <c:axId val="125528060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5275616"/>
        <c:crosses val="autoZero"/>
        <c:auto val="1"/>
        <c:lblAlgn val="ctr"/>
        <c:lblOffset val="1000"/>
        <c:noMultiLvlLbl val="0"/>
      </c:catAx>
      <c:valAx>
        <c:axId val="1255275616"/>
        <c:scaling>
          <c:orientation val="minMax"/>
        </c:scaling>
        <c:delete val="1"/>
        <c:axPos val="l"/>
        <c:numFmt formatCode="&quot;$&quot;#,##0.00" sourceLinked="1"/>
        <c:majorTickMark val="out"/>
        <c:minorTickMark val="none"/>
        <c:tickLblPos val="nextTo"/>
        <c:crossAx val="125528060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[analysis.xlsx]Sales Reps-Teams Analysis!PivotTable13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baseline="0">
                <a:effectLst/>
              </a:rPr>
              <a:t>Sales Representative</a:t>
            </a:r>
            <a:r>
              <a:rPr lang="en-US" sz="1400" b="1" i="0" u="none" strike="noStrike" baseline="0"/>
              <a:t> Performace per Region</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Reps-Teams Analysis'!$B$71:$B$72</c:f>
              <c:strCache>
                <c:ptCount val="1"/>
                <c:pt idx="0">
                  <c:v>Mike Johnson</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Reps-Teams Analysis'!$A$73:$A$77</c:f>
              <c:strCache>
                <c:ptCount val="4"/>
                <c:pt idx="0">
                  <c:v>East</c:v>
                </c:pt>
                <c:pt idx="1">
                  <c:v>North</c:v>
                </c:pt>
                <c:pt idx="2">
                  <c:v>South</c:v>
                </c:pt>
                <c:pt idx="3">
                  <c:v>West</c:v>
                </c:pt>
              </c:strCache>
            </c:strRef>
          </c:cat>
          <c:val>
            <c:numRef>
              <c:f>'Sales Reps-Teams Analysis'!$B$73:$B$77</c:f>
              <c:numCache>
                <c:formatCode>0.00%</c:formatCode>
                <c:ptCount val="4"/>
                <c:pt idx="0">
                  <c:v>7.9931053356728177E-2</c:v>
                </c:pt>
                <c:pt idx="1">
                  <c:v>7.0291495660570663E-2</c:v>
                </c:pt>
                <c:pt idx="2">
                  <c:v>7.3382081277452618E-2</c:v>
                </c:pt>
                <c:pt idx="3">
                  <c:v>4.8943170786278689E-2</c:v>
                </c:pt>
              </c:numCache>
            </c:numRef>
          </c:val>
          <c:extLst>
            <c:ext xmlns:c16="http://schemas.microsoft.com/office/drawing/2014/chart" uri="{C3380CC4-5D6E-409C-BE32-E72D297353CC}">
              <c16:uniqueId val="{00000000-313E-4976-AF07-73FEF9F3ABEB}"/>
            </c:ext>
          </c:extLst>
        </c:ser>
        <c:ser>
          <c:idx val="1"/>
          <c:order val="1"/>
          <c:tx>
            <c:strRef>
              <c:f>'Sales Reps-Teams Analysis'!$C$71:$C$72</c:f>
              <c:strCache>
                <c:ptCount val="1"/>
                <c:pt idx="0">
                  <c:v>Jane Doe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Reps-Teams Analysis'!$A$73:$A$77</c:f>
              <c:strCache>
                <c:ptCount val="4"/>
                <c:pt idx="0">
                  <c:v>East</c:v>
                </c:pt>
                <c:pt idx="1">
                  <c:v>North</c:v>
                </c:pt>
                <c:pt idx="2">
                  <c:v>South</c:v>
                </c:pt>
                <c:pt idx="3">
                  <c:v>West</c:v>
                </c:pt>
              </c:strCache>
            </c:strRef>
          </c:cat>
          <c:val>
            <c:numRef>
              <c:f>'Sales Reps-Teams Analysis'!$C$73:$C$77</c:f>
              <c:numCache>
                <c:formatCode>0.00%</c:formatCode>
                <c:ptCount val="4"/>
                <c:pt idx="0">
                  <c:v>5.5737952637219021E-2</c:v>
                </c:pt>
                <c:pt idx="1">
                  <c:v>7.0444139945124176E-2</c:v>
                </c:pt>
                <c:pt idx="2">
                  <c:v>7.6308612206926585E-2</c:v>
                </c:pt>
                <c:pt idx="3">
                  <c:v>6.5541614008643528E-2</c:v>
                </c:pt>
              </c:numCache>
            </c:numRef>
          </c:val>
          <c:extLst>
            <c:ext xmlns:c16="http://schemas.microsoft.com/office/drawing/2014/chart" uri="{C3380CC4-5D6E-409C-BE32-E72D297353CC}">
              <c16:uniqueId val="{00000007-313E-4976-AF07-73FEF9F3ABEB}"/>
            </c:ext>
          </c:extLst>
        </c:ser>
        <c:ser>
          <c:idx val="2"/>
          <c:order val="2"/>
          <c:tx>
            <c:strRef>
              <c:f>'Sales Reps-Teams Analysis'!$D$71:$D$72</c:f>
              <c:strCache>
                <c:ptCount val="1"/>
                <c:pt idx="0">
                  <c:v>Sarah Brown</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Reps-Teams Analysis'!$A$73:$A$77</c:f>
              <c:strCache>
                <c:ptCount val="4"/>
                <c:pt idx="0">
                  <c:v>East</c:v>
                </c:pt>
                <c:pt idx="1">
                  <c:v>North</c:v>
                </c:pt>
                <c:pt idx="2">
                  <c:v>South</c:v>
                </c:pt>
                <c:pt idx="3">
                  <c:v>West</c:v>
                </c:pt>
              </c:strCache>
            </c:strRef>
          </c:cat>
          <c:val>
            <c:numRef>
              <c:f>'Sales Reps-Teams Analysis'!$D$73:$D$77</c:f>
              <c:numCache>
                <c:formatCode>0.00%</c:formatCode>
                <c:ptCount val="4"/>
                <c:pt idx="0">
                  <c:v>6.0001697617729839E-2</c:v>
                </c:pt>
                <c:pt idx="1">
                  <c:v>5.4476373956358404E-2</c:v>
                </c:pt>
                <c:pt idx="2">
                  <c:v>7.5781875905274465E-2</c:v>
                </c:pt>
                <c:pt idx="3">
                  <c:v>5.1335752893934217E-2</c:v>
                </c:pt>
              </c:numCache>
            </c:numRef>
          </c:val>
          <c:extLst>
            <c:ext xmlns:c16="http://schemas.microsoft.com/office/drawing/2014/chart" uri="{C3380CC4-5D6E-409C-BE32-E72D297353CC}">
              <c16:uniqueId val="{00000008-313E-4976-AF07-73FEF9F3ABEB}"/>
            </c:ext>
          </c:extLst>
        </c:ser>
        <c:ser>
          <c:idx val="3"/>
          <c:order val="3"/>
          <c:tx>
            <c:strRef>
              <c:f>'Sales Reps-Teams Analysis'!$E$71:$E$72</c:f>
              <c:strCache>
                <c:ptCount val="1"/>
                <c:pt idx="0">
                  <c:v>John Smith</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Reps-Teams Analysis'!$A$73:$A$77</c:f>
              <c:strCache>
                <c:ptCount val="4"/>
                <c:pt idx="0">
                  <c:v>East</c:v>
                </c:pt>
                <c:pt idx="1">
                  <c:v>North</c:v>
                </c:pt>
                <c:pt idx="2">
                  <c:v>South</c:v>
                </c:pt>
                <c:pt idx="3">
                  <c:v>West</c:v>
                </c:pt>
              </c:strCache>
            </c:strRef>
          </c:cat>
          <c:val>
            <c:numRef>
              <c:f>'Sales Reps-Teams Analysis'!$E$73:$E$77</c:f>
              <c:numCache>
                <c:formatCode>0.00%</c:formatCode>
                <c:ptCount val="4"/>
                <c:pt idx="0">
                  <c:v>6.2864578245151251E-2</c:v>
                </c:pt>
                <c:pt idx="1">
                  <c:v>6.2616322848832423E-2</c:v>
                </c:pt>
                <c:pt idx="2">
                  <c:v>5.7712159587371491E-2</c:v>
                </c:pt>
                <c:pt idx="3">
                  <c:v>3.4631119066404453E-2</c:v>
                </c:pt>
              </c:numCache>
            </c:numRef>
          </c:val>
          <c:extLst>
            <c:ext xmlns:c16="http://schemas.microsoft.com/office/drawing/2014/chart" uri="{C3380CC4-5D6E-409C-BE32-E72D297353CC}">
              <c16:uniqueId val="{00000009-313E-4976-AF07-73FEF9F3ABEB}"/>
            </c:ext>
          </c:extLst>
        </c:ser>
        <c:dLbls>
          <c:dLblPos val="outEnd"/>
          <c:showLegendKey val="0"/>
          <c:showVal val="1"/>
          <c:showCatName val="0"/>
          <c:showSerName val="0"/>
          <c:showPercent val="0"/>
          <c:showBubbleSize val="0"/>
        </c:dLbls>
        <c:gapWidth val="219"/>
        <c:overlap val="-27"/>
        <c:axId val="1255278112"/>
        <c:axId val="1255278528"/>
      </c:barChart>
      <c:catAx>
        <c:axId val="12552781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5278528"/>
        <c:crosses val="autoZero"/>
        <c:auto val="1"/>
        <c:lblAlgn val="ctr"/>
        <c:lblOffset val="100"/>
        <c:noMultiLvlLbl val="0"/>
      </c:catAx>
      <c:valAx>
        <c:axId val="1255278528"/>
        <c:scaling>
          <c:orientation val="minMax"/>
        </c:scaling>
        <c:delete val="1"/>
        <c:axPos val="l"/>
        <c:numFmt formatCode="0.00%" sourceLinked="1"/>
        <c:majorTickMark val="none"/>
        <c:minorTickMark val="none"/>
        <c:tickLblPos val="nextTo"/>
        <c:crossAx val="12552781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Team Sales</a:t>
            </a:r>
            <a:r>
              <a:rPr lang="en-US" baseline="0"/>
              <a:t> Amount vs. Sales Target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'Sales Reps-Teams Analysis'!$B$111</c:f>
              <c:strCache>
                <c:ptCount val="1"/>
                <c:pt idx="0">
                  <c:v>Sales Amount</c:v>
                </c:pt>
              </c:strCache>
            </c:strRef>
          </c:tx>
          <c:spPr>
            <a:solidFill>
              <a:schemeClr val="accent1"/>
            </a:solidFill>
            <a:ln>
              <a:noFill/>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Reps-Teams Analysis'!$A$112:$A$114</c:f>
              <c:strCache>
                <c:ptCount val="3"/>
                <c:pt idx="0">
                  <c:v>Team Alpha</c:v>
                </c:pt>
                <c:pt idx="1">
                  <c:v>Team Beta</c:v>
                </c:pt>
                <c:pt idx="2">
                  <c:v>Team Gamma</c:v>
                </c:pt>
              </c:strCache>
            </c:strRef>
          </c:cat>
          <c:val>
            <c:numRef>
              <c:f>'Sales Reps-Teams Analysis'!$B$112:$B$114</c:f>
              <c:numCache>
                <c:formatCode>"$"#,##0.00</c:formatCode>
                <c:ptCount val="3"/>
                <c:pt idx="0">
                  <c:v>1774077.7100000011</c:v>
                </c:pt>
                <c:pt idx="1">
                  <c:v>1715452.17</c:v>
                </c:pt>
                <c:pt idx="2">
                  <c:v>1817907.6200000013</c:v>
                </c:pt>
              </c:numCache>
            </c:numRef>
          </c:val>
          <c:extLst>
            <c:ext xmlns:c16="http://schemas.microsoft.com/office/drawing/2014/chart" uri="{C3380CC4-5D6E-409C-BE32-E72D297353CC}">
              <c16:uniqueId val="{00000000-ECD7-4CB1-BCD2-416202DFEA4C}"/>
            </c:ext>
          </c:extLst>
        </c:ser>
        <c:dLbls>
          <c:showLegendKey val="0"/>
          <c:showVal val="1"/>
          <c:showCatName val="0"/>
          <c:showSerName val="0"/>
          <c:showPercent val="0"/>
          <c:showBubbleSize val="0"/>
        </c:dLbls>
        <c:gapWidth val="219"/>
        <c:overlap val="-27"/>
        <c:axId val="1255269792"/>
        <c:axId val="1255272704"/>
      </c:barChart>
      <c:lineChart>
        <c:grouping val="standard"/>
        <c:varyColors val="0"/>
        <c:ser>
          <c:idx val="1"/>
          <c:order val="1"/>
          <c:tx>
            <c:strRef>
              <c:f>'Sales Reps-Teams Analysis'!$C$111</c:f>
              <c:strCache>
                <c:ptCount val="1"/>
                <c:pt idx="0">
                  <c:v>Sales Target</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Reps-Teams Analysis'!$A$112:$A$114</c:f>
              <c:strCache>
                <c:ptCount val="3"/>
                <c:pt idx="0">
                  <c:v>Team Alpha</c:v>
                </c:pt>
                <c:pt idx="1">
                  <c:v>Team Beta</c:v>
                </c:pt>
                <c:pt idx="2">
                  <c:v>Team Gamma</c:v>
                </c:pt>
              </c:strCache>
            </c:strRef>
          </c:cat>
          <c:val>
            <c:numRef>
              <c:f>'Sales Reps-Teams Analysis'!$C$112:$C$114</c:f>
              <c:numCache>
                <c:formatCode>"$"#,##0.00</c:formatCode>
                <c:ptCount val="3"/>
                <c:pt idx="0">
                  <c:v>1784858.1800000004</c:v>
                </c:pt>
                <c:pt idx="1">
                  <c:v>1726251.8500000013</c:v>
                </c:pt>
                <c:pt idx="2">
                  <c:v>1833235.2600000002</c:v>
                </c:pt>
              </c:numCache>
            </c:numRef>
          </c:val>
          <c:smooth val="0"/>
          <c:extLst>
            <c:ext xmlns:c16="http://schemas.microsoft.com/office/drawing/2014/chart" uri="{C3380CC4-5D6E-409C-BE32-E72D297353CC}">
              <c16:uniqueId val="{00000001-ECD7-4CB1-BCD2-416202DFEA4C}"/>
            </c:ext>
          </c:extLst>
        </c:ser>
        <c:dLbls>
          <c:showLegendKey val="0"/>
          <c:showVal val="1"/>
          <c:showCatName val="0"/>
          <c:showSerName val="0"/>
          <c:showPercent val="0"/>
          <c:showBubbleSize val="0"/>
        </c:dLbls>
        <c:marker val="1"/>
        <c:smooth val="0"/>
        <c:axId val="1255269792"/>
        <c:axId val="1255272704"/>
      </c:lineChart>
      <c:catAx>
        <c:axId val="12552697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5272704"/>
        <c:crosses val="autoZero"/>
        <c:auto val="1"/>
        <c:lblAlgn val="ctr"/>
        <c:lblOffset val="100"/>
        <c:noMultiLvlLbl val="0"/>
      </c:catAx>
      <c:valAx>
        <c:axId val="1255272704"/>
        <c:scaling>
          <c:orientation val="minMax"/>
          <c:min val="1500000"/>
        </c:scaling>
        <c:delete val="1"/>
        <c:axPos val="l"/>
        <c:numFmt formatCode="&quot;$&quot;#,##0.00" sourceLinked="1"/>
        <c:majorTickMark val="none"/>
        <c:minorTickMark val="none"/>
        <c:tickLblPos val="nextTo"/>
        <c:crossAx val="125526979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[analysis.xlsx]Sales Reps-Teams Analysis!PivotTable21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Team Sales Amount</a:t>
            </a:r>
            <a:r>
              <a:rPr lang="en-US" baseline="0"/>
              <a:t> per Region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Reps-Teams Analysis'!$B$136:$B$137</c:f>
              <c:strCache>
                <c:ptCount val="1"/>
                <c:pt idx="0">
                  <c:v>Team Gamma</c:v>
                </c:pt>
              </c:strCache>
            </c:strRef>
          </c:tx>
          <c:spPr>
            <a:solidFill>
              <a:schemeClr val="accent1"/>
            </a:solidFill>
            <a:ln>
              <a:noFill/>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Reps-Teams Analysis'!$A$138:$A$141</c:f>
              <c:strCache>
                <c:ptCount val="4"/>
                <c:pt idx="0">
                  <c:v>East</c:v>
                </c:pt>
                <c:pt idx="1">
                  <c:v>North</c:v>
                </c:pt>
                <c:pt idx="2">
                  <c:v>South</c:v>
                </c:pt>
                <c:pt idx="3">
                  <c:v>West</c:v>
                </c:pt>
              </c:strCache>
            </c:strRef>
          </c:cat>
          <c:val>
            <c:numRef>
              <c:f>'Sales Reps-Teams Analysis'!$B$138:$B$141</c:f>
              <c:numCache>
                <c:formatCode>"$"#,##0.00</c:formatCode>
                <c:ptCount val="4"/>
                <c:pt idx="0">
                  <c:v>548148.94000000018</c:v>
                </c:pt>
                <c:pt idx="1">
                  <c:v>426673.37</c:v>
                </c:pt>
                <c:pt idx="2">
                  <c:v>490813.31999999995</c:v>
                </c:pt>
                <c:pt idx="3">
                  <c:v>367599.63000000006</c:v>
                </c:pt>
              </c:numCache>
            </c:numRef>
          </c:val>
          <c:extLst>
            <c:ext xmlns:c16="http://schemas.microsoft.com/office/drawing/2014/chart" uri="{C3380CC4-5D6E-409C-BE32-E72D297353CC}">
              <c16:uniqueId val="{00000000-30CA-42BE-BC5C-871A7CEB2BB0}"/>
            </c:ext>
          </c:extLst>
        </c:ser>
        <c:ser>
          <c:idx val="1"/>
          <c:order val="1"/>
          <c:tx>
            <c:strRef>
              <c:f>'Sales Reps-Teams Analysis'!$C$136:$C$137</c:f>
              <c:strCache>
                <c:ptCount val="1"/>
                <c:pt idx="0">
                  <c:v>Team Alpha</c:v>
                </c:pt>
              </c:strCache>
            </c:strRef>
          </c:tx>
          <c:spPr>
            <a:solidFill>
              <a:schemeClr val="accent2"/>
            </a:solidFill>
            <a:ln>
              <a:noFill/>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Reps-Teams Analysis'!$A$138:$A$141</c:f>
              <c:strCache>
                <c:ptCount val="4"/>
                <c:pt idx="0">
                  <c:v>East</c:v>
                </c:pt>
                <c:pt idx="1">
                  <c:v>North</c:v>
                </c:pt>
                <c:pt idx="2">
                  <c:v>South</c:v>
                </c:pt>
                <c:pt idx="3">
                  <c:v>West</c:v>
                </c:pt>
              </c:strCache>
            </c:strRef>
          </c:cat>
          <c:val>
            <c:numRef>
              <c:f>'Sales Reps-Teams Analysis'!$C$138:$C$141</c:f>
              <c:numCache>
                <c:formatCode>"$"#,##0.00</c:formatCode>
                <c:ptCount val="4"/>
                <c:pt idx="0">
                  <c:v>366632.77000000014</c:v>
                </c:pt>
                <c:pt idx="1">
                  <c:v>537605.91</c:v>
                </c:pt>
                <c:pt idx="2">
                  <c:v>491794.77999999997</c:v>
                </c:pt>
                <c:pt idx="3">
                  <c:v>388824.72000000009</c:v>
                </c:pt>
              </c:numCache>
            </c:numRef>
          </c:val>
          <c:extLst>
            <c:ext xmlns:c16="http://schemas.microsoft.com/office/drawing/2014/chart" uri="{C3380CC4-5D6E-409C-BE32-E72D297353CC}">
              <c16:uniqueId val="{00000004-30CA-42BE-BC5C-871A7CEB2BB0}"/>
            </c:ext>
          </c:extLst>
        </c:ser>
        <c:ser>
          <c:idx val="2"/>
          <c:order val="2"/>
          <c:tx>
            <c:strRef>
              <c:f>'Sales Reps-Teams Analysis'!$D$136:$D$137</c:f>
              <c:strCache>
                <c:ptCount val="1"/>
                <c:pt idx="0">
                  <c:v>Team Beta</c:v>
                </c:pt>
              </c:strCache>
            </c:strRef>
          </c:tx>
          <c:spPr>
            <a:solidFill>
              <a:schemeClr val="accent3"/>
            </a:solidFill>
            <a:ln>
              <a:noFill/>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Reps-Teams Analysis'!$A$138:$A$141</c:f>
              <c:strCache>
                <c:ptCount val="4"/>
                <c:pt idx="0">
                  <c:v>East</c:v>
                </c:pt>
                <c:pt idx="1">
                  <c:v>North</c:v>
                </c:pt>
                <c:pt idx="2">
                  <c:v>South</c:v>
                </c:pt>
                <c:pt idx="3">
                  <c:v>West</c:v>
                </c:pt>
              </c:strCache>
            </c:strRef>
          </c:cat>
          <c:val>
            <c:numRef>
              <c:f>'Sales Reps-Teams Analysis'!$D$138:$D$141</c:f>
              <c:numCache>
                <c:formatCode>"$"#,##0.00</c:formatCode>
                <c:ptCount val="4"/>
                <c:pt idx="0">
                  <c:v>468543.60999999993</c:v>
                </c:pt>
                <c:pt idx="1">
                  <c:v>431677.78000000009</c:v>
                </c:pt>
                <c:pt idx="2">
                  <c:v>519682.3899999999</c:v>
                </c:pt>
                <c:pt idx="3">
                  <c:v>306348.07</c:v>
                </c:pt>
              </c:numCache>
            </c:numRef>
          </c:val>
          <c:extLst>
            <c:ext xmlns:c16="http://schemas.microsoft.com/office/drawing/2014/chart" uri="{C3380CC4-5D6E-409C-BE32-E72D297353CC}">
              <c16:uniqueId val="{00000005-30CA-42BE-BC5C-871A7CEB2BB0}"/>
            </c:ext>
          </c:extLst>
        </c:ser>
        <c:dLbls>
          <c:dLblPos val="outEnd"/>
          <c:showLegendKey val="0"/>
          <c:showVal val="1"/>
          <c:showCatName val="0"/>
          <c:showSerName val="0"/>
          <c:showPercent val="0"/>
          <c:showBubbleSize val="0"/>
        </c:dLbls>
        <c:gapWidth val="219"/>
        <c:overlap val="-27"/>
        <c:axId val="1503139280"/>
        <c:axId val="1503139696"/>
      </c:barChart>
      <c:catAx>
        <c:axId val="1503139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3139696"/>
        <c:crosses val="autoZero"/>
        <c:auto val="1"/>
        <c:lblAlgn val="ctr"/>
        <c:lblOffset val="100"/>
        <c:noMultiLvlLbl val="0"/>
      </c:catAx>
      <c:valAx>
        <c:axId val="1503139696"/>
        <c:scaling>
          <c:orientation val="minMax"/>
        </c:scaling>
        <c:delete val="1"/>
        <c:axPos val="l"/>
        <c:numFmt formatCode="&quot;$&quot;#,##0.00" sourceLinked="1"/>
        <c:majorTickMark val="none"/>
        <c:minorTickMark val="none"/>
        <c:tickLblPos val="nextTo"/>
        <c:crossAx val="15031392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[analysis.xlsx]Time Series Analysis!PivotTable3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Profit per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'Time Series Analysis'!$B$21</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'Time Series Analysis'!$A$22:$A$34</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'Time Series Analysis'!$B$22:$B$34</c:f>
              <c:numCache>
                <c:formatCode>"$"#,##0.00</c:formatCode>
                <c:ptCount val="12"/>
                <c:pt idx="0">
                  <c:v>459847.52999999997</c:v>
                </c:pt>
                <c:pt idx="1">
                  <c:v>419218.18</c:v>
                </c:pt>
                <c:pt idx="2">
                  <c:v>431491.05999999994</c:v>
                </c:pt>
                <c:pt idx="3">
                  <c:v>469114.86000000004</c:v>
                </c:pt>
                <c:pt idx="4">
                  <c:v>399667.67</c:v>
                </c:pt>
                <c:pt idx="5">
                  <c:v>458730.96</c:v>
                </c:pt>
                <c:pt idx="6">
                  <c:v>522332.97999999986</c:v>
                </c:pt>
                <c:pt idx="7">
                  <c:v>462437.74999999994</c:v>
                </c:pt>
                <c:pt idx="8">
                  <c:v>421623.38</c:v>
                </c:pt>
                <c:pt idx="9">
                  <c:v>463861.93000000011</c:v>
                </c:pt>
                <c:pt idx="10">
                  <c:v>424726.9800000001</c:v>
                </c:pt>
                <c:pt idx="11">
                  <c:v>374384.22000000009</c:v>
                </c:pt>
              </c:numCache>
            </c:numRef>
          </c:val>
          <c:smooth val="0"/>
          <c:extLst>
            <c:ext xmlns:c16="http://schemas.microsoft.com/office/drawing/2014/chart" uri="{C3380CC4-5D6E-409C-BE32-E72D297353CC}">
              <c16:uniqueId val="{00000000-C41B-4B9F-B6A6-AA598E896B34}"/>
            </c:ext>
          </c:extLst>
        </c:ser>
        <c:dLbls>
          <c:dLblPos val="t"/>
          <c:showLegendKey val="0"/>
          <c:showVal val="1"/>
          <c:showCatName val="0"/>
          <c:showSerName val="0"/>
          <c:showPercent val="0"/>
          <c:showBubbleSize val="0"/>
        </c:dLbls>
        <c:smooth val="0"/>
        <c:axId val="952367135"/>
        <c:axId val="952369215"/>
      </c:lineChart>
      <c:catAx>
        <c:axId val="9523671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2369215"/>
        <c:crosses val="autoZero"/>
        <c:auto val="1"/>
        <c:lblAlgn val="ctr"/>
        <c:lblOffset val="100"/>
        <c:noMultiLvlLbl val="0"/>
      </c:catAx>
      <c:valAx>
        <c:axId val="952369215"/>
        <c:scaling>
          <c:orientation val="minMax"/>
          <c:max val="600000"/>
          <c:min val="350000"/>
        </c:scaling>
        <c:delete val="1"/>
        <c:axPos val="l"/>
        <c:numFmt formatCode="&quot;$&quot;#,##0.00" sourceLinked="1"/>
        <c:majorTickMark val="none"/>
        <c:minorTickMark val="none"/>
        <c:tickLblPos val="nextTo"/>
        <c:crossAx val="95236713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[analysis.xlsx]Sales Reps-Teams Analysis!PivotTable22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Team</a:t>
            </a:r>
            <a:r>
              <a:rPr lang="en-US" baseline="0"/>
              <a:t> Sales Amount per Customer Segment</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layout/>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2"/>
        <c:spPr>
          <a:solidFill>
            <a:schemeClr val="accent1"/>
          </a:solidFill>
          <a:ln>
            <a:noFill/>
          </a:ln>
          <a:effectLst/>
        </c:spPr>
        <c:marker>
          <c:symbol val="none"/>
        </c:marker>
        <c:dLbl>
          <c:idx val="0"/>
          <c:layout/>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3"/>
        <c:spPr>
          <a:solidFill>
            <a:schemeClr val="accent1"/>
          </a:solidFill>
          <a:ln>
            <a:noFill/>
          </a:ln>
          <a:effectLst/>
        </c:spPr>
        <c:marker>
          <c:symbol val="none"/>
        </c:marker>
        <c:dLbl>
          <c:idx val="0"/>
          <c:layout/>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'Sales Reps-Teams Analysis'!$B$160:$B$161</c:f>
              <c:strCache>
                <c:ptCount val="1"/>
                <c:pt idx="0">
                  <c:v>Team Gamma</c:v>
                </c:pt>
              </c:strCache>
            </c:strRef>
          </c:tx>
          <c:spPr>
            <a:solidFill>
              <a:schemeClr val="accent1"/>
            </a:solidFill>
            <a:ln>
              <a:noFill/>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'Sales Reps-Teams Analysis'!$A$162:$A$170</c:f>
              <c:strCache>
                <c:ptCount val="8"/>
                <c:pt idx="0">
                  <c:v>Corporate</c:v>
                </c:pt>
                <c:pt idx="1">
                  <c:v>Education</c:v>
                </c:pt>
                <c:pt idx="2">
                  <c:v>Enterprise</c:v>
                </c:pt>
                <c:pt idx="3">
                  <c:v>Government</c:v>
                </c:pt>
                <c:pt idx="4">
                  <c:v>Individual</c:v>
                </c:pt>
                <c:pt idx="5">
                  <c:v>Non-Profit</c:v>
                </c:pt>
                <c:pt idx="6">
                  <c:v>Small Business</c:v>
                </c:pt>
                <c:pt idx="7">
                  <c:v>Startup</c:v>
                </c:pt>
              </c:strCache>
            </c:strRef>
          </c:cat>
          <c:val>
            <c:numRef>
              <c:f>'Sales Reps-Teams Analysis'!$B$162:$B$170</c:f>
              <c:numCache>
                <c:formatCode>"$"#,##0.00</c:formatCode>
                <c:ptCount val="8"/>
                <c:pt idx="0">
                  <c:v>215429.13</c:v>
                </c:pt>
                <c:pt idx="1">
                  <c:v>279107.93999999994</c:v>
                </c:pt>
                <c:pt idx="2">
                  <c:v>263717.55</c:v>
                </c:pt>
                <c:pt idx="3">
                  <c:v>171919.43999999997</c:v>
                </c:pt>
                <c:pt idx="4">
                  <c:v>211996.64</c:v>
                </c:pt>
                <c:pt idx="5">
                  <c:v>258017.40999999997</c:v>
                </c:pt>
                <c:pt idx="6">
                  <c:v>260204.47</c:v>
                </c:pt>
                <c:pt idx="7">
                  <c:v>157515.04</c:v>
                </c:pt>
              </c:numCache>
            </c:numRef>
          </c:val>
          <c:extLst>
            <c:ext xmlns:c16="http://schemas.microsoft.com/office/drawing/2014/chart" uri="{C3380CC4-5D6E-409C-BE32-E72D297353CC}">
              <c16:uniqueId val="{00000000-81FC-4B34-A566-2206EAE19543}"/>
            </c:ext>
          </c:extLst>
        </c:ser>
        <c:ser>
          <c:idx val="1"/>
          <c:order val="1"/>
          <c:tx>
            <c:strRef>
              <c:f>'Sales Reps-Teams Analysis'!$C$160:$C$161</c:f>
              <c:strCache>
                <c:ptCount val="1"/>
                <c:pt idx="0">
                  <c:v>Team Alpha</c:v>
                </c:pt>
              </c:strCache>
            </c:strRef>
          </c:tx>
          <c:spPr>
            <a:solidFill>
              <a:schemeClr val="accent2"/>
            </a:solidFill>
            <a:ln>
              <a:noFill/>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'Sales Reps-Teams Analysis'!$A$162:$A$170</c:f>
              <c:strCache>
                <c:ptCount val="8"/>
                <c:pt idx="0">
                  <c:v>Corporate</c:v>
                </c:pt>
                <c:pt idx="1">
                  <c:v>Education</c:v>
                </c:pt>
                <c:pt idx="2">
                  <c:v>Enterprise</c:v>
                </c:pt>
                <c:pt idx="3">
                  <c:v>Government</c:v>
                </c:pt>
                <c:pt idx="4">
                  <c:v>Individual</c:v>
                </c:pt>
                <c:pt idx="5">
                  <c:v>Non-Profit</c:v>
                </c:pt>
                <c:pt idx="6">
                  <c:v>Small Business</c:v>
                </c:pt>
                <c:pt idx="7">
                  <c:v>Startup</c:v>
                </c:pt>
              </c:strCache>
            </c:strRef>
          </c:cat>
          <c:val>
            <c:numRef>
              <c:f>'Sales Reps-Teams Analysis'!$C$162:$C$170</c:f>
              <c:numCache>
                <c:formatCode>"$"#,##0.00</c:formatCode>
                <c:ptCount val="8"/>
                <c:pt idx="0">
                  <c:v>193705.09999999998</c:v>
                </c:pt>
                <c:pt idx="1">
                  <c:v>349883.4800000001</c:v>
                </c:pt>
                <c:pt idx="2">
                  <c:v>167563.04</c:v>
                </c:pt>
                <c:pt idx="3">
                  <c:v>246017.10999999996</c:v>
                </c:pt>
                <c:pt idx="4">
                  <c:v>166012.96000000002</c:v>
                </c:pt>
                <c:pt idx="5">
                  <c:v>175004.64</c:v>
                </c:pt>
                <c:pt idx="6">
                  <c:v>335267.87</c:v>
                </c:pt>
                <c:pt idx="7">
                  <c:v>140623.51</c:v>
                </c:pt>
              </c:numCache>
            </c:numRef>
          </c:val>
          <c:extLst>
            <c:ext xmlns:c16="http://schemas.microsoft.com/office/drawing/2014/chart" uri="{C3380CC4-5D6E-409C-BE32-E72D297353CC}">
              <c16:uniqueId val="{00000008-81FC-4B34-A566-2206EAE19543}"/>
            </c:ext>
          </c:extLst>
        </c:ser>
        <c:ser>
          <c:idx val="2"/>
          <c:order val="2"/>
          <c:tx>
            <c:strRef>
              <c:f>'Sales Reps-Teams Analysis'!$D$160:$D$161</c:f>
              <c:strCache>
                <c:ptCount val="1"/>
                <c:pt idx="0">
                  <c:v>Team Beta</c:v>
                </c:pt>
              </c:strCache>
            </c:strRef>
          </c:tx>
          <c:spPr>
            <a:solidFill>
              <a:schemeClr val="accent3"/>
            </a:solidFill>
            <a:ln>
              <a:noFill/>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'Sales Reps-Teams Analysis'!$A$162:$A$170</c:f>
              <c:strCache>
                <c:ptCount val="8"/>
                <c:pt idx="0">
                  <c:v>Corporate</c:v>
                </c:pt>
                <c:pt idx="1">
                  <c:v>Education</c:v>
                </c:pt>
                <c:pt idx="2">
                  <c:v>Enterprise</c:v>
                </c:pt>
                <c:pt idx="3">
                  <c:v>Government</c:v>
                </c:pt>
                <c:pt idx="4">
                  <c:v>Individual</c:v>
                </c:pt>
                <c:pt idx="5">
                  <c:v>Non-Profit</c:v>
                </c:pt>
                <c:pt idx="6">
                  <c:v>Small Business</c:v>
                </c:pt>
                <c:pt idx="7">
                  <c:v>Startup</c:v>
                </c:pt>
              </c:strCache>
            </c:strRef>
          </c:cat>
          <c:val>
            <c:numRef>
              <c:f>'Sales Reps-Teams Analysis'!$D$162:$D$170</c:f>
              <c:numCache>
                <c:formatCode>"$"#,##0.00</c:formatCode>
                <c:ptCount val="8"/>
                <c:pt idx="0">
                  <c:v>251381.32</c:v>
                </c:pt>
                <c:pt idx="1">
                  <c:v>189826.61</c:v>
                </c:pt>
                <c:pt idx="2">
                  <c:v>201733.11</c:v>
                </c:pt>
                <c:pt idx="3">
                  <c:v>212768.28</c:v>
                </c:pt>
                <c:pt idx="4">
                  <c:v>310787.50999999995</c:v>
                </c:pt>
                <c:pt idx="5">
                  <c:v>99380.47</c:v>
                </c:pt>
                <c:pt idx="6">
                  <c:v>223551.04999999996</c:v>
                </c:pt>
                <c:pt idx="7">
                  <c:v>226023.81999999998</c:v>
                </c:pt>
              </c:numCache>
            </c:numRef>
          </c:val>
          <c:extLst>
            <c:ext xmlns:c16="http://schemas.microsoft.com/office/drawing/2014/chart" uri="{C3380CC4-5D6E-409C-BE32-E72D297353CC}">
              <c16:uniqueId val="{00000009-81FC-4B34-A566-2206EAE19543}"/>
            </c:ext>
          </c:extLst>
        </c:ser>
        <c:dLbls>
          <c:dLblPos val="outEnd"/>
          <c:showLegendKey val="0"/>
          <c:showVal val="1"/>
          <c:showCatName val="0"/>
          <c:showSerName val="0"/>
          <c:showPercent val="0"/>
          <c:showBubbleSize val="0"/>
        </c:dLbls>
        <c:gapWidth val="219"/>
        <c:overlap val="-27"/>
        <c:axId val="1255292672"/>
        <c:axId val="1255293088"/>
      </c:barChart>
      <c:catAx>
        <c:axId val="1255292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5293088"/>
        <c:crosses val="autoZero"/>
        <c:auto val="1"/>
        <c:lblAlgn val="ctr"/>
        <c:lblOffset val="100"/>
        <c:noMultiLvlLbl val="0"/>
      </c:catAx>
      <c:valAx>
        <c:axId val="1255293088"/>
        <c:scaling>
          <c:orientation val="minMax"/>
        </c:scaling>
        <c:delete val="1"/>
        <c:axPos val="l"/>
        <c:numFmt formatCode="&quot;$&quot;#,##0.00" sourceLinked="1"/>
        <c:majorTickMark val="none"/>
        <c:minorTickMark val="none"/>
        <c:tickLblPos val="nextTo"/>
        <c:crossAx val="125529267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Amount vs. Sales Target by Customer Segment</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'Customer Segment Analysis'!$B$2</c:f>
              <c:strCache>
                <c:ptCount val="1"/>
                <c:pt idx="0">
                  <c:v>Sales Amount</c:v>
                </c:pt>
              </c:strCache>
            </c:strRef>
          </c:tx>
          <c:spPr>
            <a:solidFill>
              <a:schemeClr val="accent1"/>
            </a:solidFill>
            <a:ln>
              <a:noFill/>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'Customer Segment Analysis'!$A$3:$A$10</c:f>
              <c:strCache>
                <c:ptCount val="8"/>
                <c:pt idx="0">
                  <c:v>Corporate</c:v>
                </c:pt>
                <c:pt idx="1">
                  <c:v>Education</c:v>
                </c:pt>
                <c:pt idx="2">
                  <c:v>Enterprise</c:v>
                </c:pt>
                <c:pt idx="3">
                  <c:v>Government</c:v>
                </c:pt>
                <c:pt idx="4">
                  <c:v>Individual</c:v>
                </c:pt>
                <c:pt idx="5">
                  <c:v>Non-Profit</c:v>
                </c:pt>
                <c:pt idx="6">
                  <c:v>Small Business</c:v>
                </c:pt>
                <c:pt idx="7">
                  <c:v>Startup</c:v>
                </c:pt>
              </c:strCache>
            </c:strRef>
          </c:cat>
          <c:val>
            <c:numRef>
              <c:f>'Customer Segment Analysis'!$B$3:$B$10</c:f>
              <c:numCache>
                <c:formatCode>"$"#,##0.00</c:formatCode>
                <c:ptCount val="8"/>
                <c:pt idx="0">
                  <c:v>660515.55000000005</c:v>
                </c:pt>
                <c:pt idx="1">
                  <c:v>818818.02999999991</c:v>
                </c:pt>
                <c:pt idx="2">
                  <c:v>633013.69999999995</c:v>
                </c:pt>
                <c:pt idx="3">
                  <c:v>630704.83000000007</c:v>
                </c:pt>
                <c:pt idx="4">
                  <c:v>688797.10999999975</c:v>
                </c:pt>
                <c:pt idx="5">
                  <c:v>532402.52</c:v>
                </c:pt>
                <c:pt idx="6">
                  <c:v>819023.39</c:v>
                </c:pt>
                <c:pt idx="7">
                  <c:v>524162.36999999988</c:v>
                </c:pt>
              </c:numCache>
            </c:numRef>
          </c:val>
          <c:extLst>
            <c:ext xmlns:c16="http://schemas.microsoft.com/office/drawing/2014/chart" uri="{C3380CC4-5D6E-409C-BE32-E72D297353CC}">
              <c16:uniqueId val="{00000000-E775-42FD-8BD5-0073BCF8E604}"/>
            </c:ext>
          </c:extLst>
        </c:ser>
        <c:dLbls>
          <c:showLegendKey val="0"/>
          <c:showVal val="1"/>
          <c:showCatName val="0"/>
          <c:showSerName val="0"/>
          <c:showPercent val="0"/>
          <c:showBubbleSize val="0"/>
        </c:dLbls>
        <c:gapWidth val="219"/>
        <c:overlap val="-27"/>
        <c:axId val="1539183376"/>
        <c:axId val="1539180880"/>
      </c:barChart>
      <c:lineChart>
        <c:grouping val="standard"/>
        <c:varyColors val="0"/>
        <c:ser>
          <c:idx val="1"/>
          <c:order val="1"/>
          <c:tx>
            <c:strRef>
              <c:f>'Customer Segment Analysis'!$C$2</c:f>
              <c:strCache>
                <c:ptCount val="1"/>
                <c:pt idx="0">
                  <c:v>Sales Target</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'Customer Segment Analysis'!$A$3:$A$10</c:f>
              <c:strCache>
                <c:ptCount val="8"/>
                <c:pt idx="0">
                  <c:v>Corporate</c:v>
                </c:pt>
                <c:pt idx="1">
                  <c:v>Education</c:v>
                </c:pt>
                <c:pt idx="2">
                  <c:v>Enterprise</c:v>
                </c:pt>
                <c:pt idx="3">
                  <c:v>Government</c:v>
                </c:pt>
                <c:pt idx="4">
                  <c:v>Individual</c:v>
                </c:pt>
                <c:pt idx="5">
                  <c:v>Non-Profit</c:v>
                </c:pt>
                <c:pt idx="6">
                  <c:v>Small Business</c:v>
                </c:pt>
                <c:pt idx="7">
                  <c:v>Startup</c:v>
                </c:pt>
              </c:strCache>
            </c:strRef>
          </c:cat>
          <c:val>
            <c:numRef>
              <c:f>'Customer Segment Analysis'!$C$3:$C$10</c:f>
              <c:numCache>
                <c:formatCode>"$"#,##0.00</c:formatCode>
                <c:ptCount val="8"/>
                <c:pt idx="0">
                  <c:v>675248.60999999987</c:v>
                </c:pt>
                <c:pt idx="1">
                  <c:v>824475.43999999971</c:v>
                </c:pt>
                <c:pt idx="2">
                  <c:v>636193.0399999998</c:v>
                </c:pt>
                <c:pt idx="3">
                  <c:v>634772.05999999982</c:v>
                </c:pt>
                <c:pt idx="4">
                  <c:v>686593.76999999979</c:v>
                </c:pt>
                <c:pt idx="5">
                  <c:v>539961.08999999985</c:v>
                </c:pt>
                <c:pt idx="6">
                  <c:v>827243.68</c:v>
                </c:pt>
                <c:pt idx="7">
                  <c:v>519857.60000000003</c:v>
                </c:pt>
              </c:numCache>
            </c:numRef>
          </c:val>
          <c:smooth val="0"/>
          <c:extLst>
            <c:ext xmlns:c16="http://schemas.microsoft.com/office/drawing/2014/chart" uri="{C3380CC4-5D6E-409C-BE32-E72D297353CC}">
              <c16:uniqueId val="{00000001-E775-42FD-8BD5-0073BCF8E604}"/>
            </c:ext>
          </c:extLst>
        </c:ser>
        <c:dLbls>
          <c:showLegendKey val="0"/>
          <c:showVal val="1"/>
          <c:showCatName val="0"/>
          <c:showSerName val="0"/>
          <c:showPercent val="0"/>
          <c:showBubbleSize val="0"/>
        </c:dLbls>
        <c:marker val="1"/>
        <c:smooth val="0"/>
        <c:axId val="1539183376"/>
        <c:axId val="1539180880"/>
      </c:lineChart>
      <c:catAx>
        <c:axId val="15391833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9180880"/>
        <c:crosses val="autoZero"/>
        <c:auto val="1"/>
        <c:lblAlgn val="ctr"/>
        <c:lblOffset val="100"/>
        <c:noMultiLvlLbl val="0"/>
      </c:catAx>
      <c:valAx>
        <c:axId val="1539180880"/>
        <c:scaling>
          <c:orientation val="minMax"/>
        </c:scaling>
        <c:delete val="1"/>
        <c:axPos val="l"/>
        <c:numFmt formatCode="&quot;$&quot;#,##0.00" sourceLinked="1"/>
        <c:majorTickMark val="none"/>
        <c:minorTickMark val="none"/>
        <c:tickLblPos val="nextTo"/>
        <c:crossAx val="153918337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Income Sales Amount vs. Loss Income Amount by Customer Segment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'Customer Segment Analysis'!$D$26</c:f>
              <c:strCache>
                <c:ptCount val="1"/>
                <c:pt idx="0">
                  <c:v>Income Sales Amount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'Customer Segment Analysis'!$A$27:$A$34</c:f>
              <c:strCache>
                <c:ptCount val="8"/>
                <c:pt idx="0">
                  <c:v>Small Business</c:v>
                </c:pt>
                <c:pt idx="1">
                  <c:v>Education</c:v>
                </c:pt>
                <c:pt idx="2">
                  <c:v>Individual</c:v>
                </c:pt>
                <c:pt idx="3">
                  <c:v>Corporate</c:v>
                </c:pt>
                <c:pt idx="4">
                  <c:v>Government</c:v>
                </c:pt>
                <c:pt idx="5">
                  <c:v>Enterprise</c:v>
                </c:pt>
                <c:pt idx="6">
                  <c:v>Non-Profit</c:v>
                </c:pt>
                <c:pt idx="7">
                  <c:v>Startup</c:v>
                </c:pt>
              </c:strCache>
            </c:strRef>
          </c:cat>
          <c:val>
            <c:numRef>
              <c:f>'Customer Segment Analysis'!$D$27:$D$34</c:f>
              <c:numCache>
                <c:formatCode>"$"#,##0.00</c:formatCode>
                <c:ptCount val="8"/>
                <c:pt idx="0">
                  <c:v>862985.57000000018</c:v>
                </c:pt>
                <c:pt idx="1">
                  <c:v>862363.41999999993</c:v>
                </c:pt>
                <c:pt idx="2">
                  <c:v>746374.92</c:v>
                </c:pt>
                <c:pt idx="3">
                  <c:v>696530.72000000009</c:v>
                </c:pt>
                <c:pt idx="4">
                  <c:v>678064.40999999992</c:v>
                </c:pt>
                <c:pt idx="5">
                  <c:v>665406.46000000008</c:v>
                </c:pt>
                <c:pt idx="6">
                  <c:v>585775.59000000008</c:v>
                </c:pt>
                <c:pt idx="7">
                  <c:v>566851.99</c:v>
                </c:pt>
              </c:numCache>
            </c:numRef>
          </c:val>
          <c:extLst>
            <c:ext xmlns:c16="http://schemas.microsoft.com/office/drawing/2014/chart" uri="{C3380CC4-5D6E-409C-BE32-E72D297353CC}">
              <c16:uniqueId val="{00000000-62A7-4E2B-A6DF-F1561BDAE60D}"/>
            </c:ext>
          </c:extLst>
        </c:ser>
        <c:ser>
          <c:idx val="1"/>
          <c:order val="1"/>
          <c:tx>
            <c:strRef>
              <c:f>'Customer Segment Analysis'!$E$26</c:f>
              <c:strCache>
                <c:ptCount val="1"/>
                <c:pt idx="0">
                  <c:v>Loss Sales Amount</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'Customer Segment Analysis'!$A$27:$A$34</c:f>
              <c:strCache>
                <c:ptCount val="8"/>
                <c:pt idx="0">
                  <c:v>Small Business</c:v>
                </c:pt>
                <c:pt idx="1">
                  <c:v>Education</c:v>
                </c:pt>
                <c:pt idx="2">
                  <c:v>Individual</c:v>
                </c:pt>
                <c:pt idx="3">
                  <c:v>Corporate</c:v>
                </c:pt>
                <c:pt idx="4">
                  <c:v>Government</c:v>
                </c:pt>
                <c:pt idx="5">
                  <c:v>Enterprise</c:v>
                </c:pt>
                <c:pt idx="6">
                  <c:v>Non-Profit</c:v>
                </c:pt>
                <c:pt idx="7">
                  <c:v>Startup</c:v>
                </c:pt>
              </c:strCache>
            </c:strRef>
          </c:cat>
          <c:val>
            <c:numRef>
              <c:f>'Customer Segment Analysis'!$E$27:$E$34</c:f>
              <c:numCache>
                <c:formatCode>"$"#,##0.00</c:formatCode>
                <c:ptCount val="8"/>
                <c:pt idx="0">
                  <c:v>-43962.18</c:v>
                </c:pt>
                <c:pt idx="1">
                  <c:v>-43545.39</c:v>
                </c:pt>
                <c:pt idx="2">
                  <c:v>-57577.810000000005</c:v>
                </c:pt>
                <c:pt idx="3">
                  <c:v>-36015.17</c:v>
                </c:pt>
                <c:pt idx="4">
                  <c:v>-47359.579999999994</c:v>
                </c:pt>
                <c:pt idx="5">
                  <c:v>-32392.760000000002</c:v>
                </c:pt>
                <c:pt idx="6">
                  <c:v>-53373.07</c:v>
                </c:pt>
                <c:pt idx="7">
                  <c:v>-42689.619999999995</c:v>
                </c:pt>
              </c:numCache>
            </c:numRef>
          </c:val>
          <c:extLst>
            <c:ext xmlns:c16="http://schemas.microsoft.com/office/drawing/2014/chart" uri="{C3380CC4-5D6E-409C-BE32-E72D297353CC}">
              <c16:uniqueId val="{00000001-62A7-4E2B-A6DF-F1561BDAE60D}"/>
            </c:ext>
          </c:extLst>
        </c:ser>
        <c:dLbls>
          <c:dLblPos val="outEnd"/>
          <c:showLegendKey val="0"/>
          <c:showVal val="1"/>
          <c:showCatName val="0"/>
          <c:showSerName val="0"/>
          <c:showPercent val="0"/>
          <c:showBubbleSize val="0"/>
        </c:dLbls>
        <c:gapWidth val="219"/>
        <c:overlap val="-27"/>
        <c:axId val="1619630448"/>
        <c:axId val="1619615472"/>
      </c:barChart>
      <c:catAx>
        <c:axId val="1619630448"/>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9615472"/>
        <c:crosses val="autoZero"/>
        <c:auto val="1"/>
        <c:lblAlgn val="ctr"/>
        <c:lblOffset val="100"/>
        <c:noMultiLvlLbl val="0"/>
      </c:catAx>
      <c:valAx>
        <c:axId val="1619615472"/>
        <c:scaling>
          <c:orientation val="minMax"/>
        </c:scaling>
        <c:delete val="1"/>
        <c:axPos val="l"/>
        <c:numFmt formatCode="&quot;$&quot;#,##0.00" sourceLinked="1"/>
        <c:majorTickMark val="none"/>
        <c:minorTickMark val="none"/>
        <c:tickLblPos val="nextTo"/>
        <c:crossAx val="1619630448"/>
        <c:crosses val="autoZero"/>
        <c:crossBetween val="between"/>
      </c:valAx>
      <c:spPr>
        <a:noFill/>
        <a:ln>
          <a:noFill/>
        </a:ln>
        <a:effectLst/>
      </c:spPr>
    </c:plotArea>
    <c:legend>
      <c:legendPos val="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Orders Count per </a:t>
            </a:r>
            <a:r>
              <a:rPr lang="en-US" sz="1400" b="1" i="0" u="none" strike="noStrike" baseline="0">
                <a:effectLst/>
              </a:rPr>
              <a:t>Customer Segment</a:t>
            </a:r>
            <a:r>
              <a:rPr lang="en-US" sz="1400" b="1" i="0" u="none" strike="noStrike" baseline="0"/>
              <a:t> </a:t>
            </a:r>
            <a:endParaRPr lang="en-US" b="1"/>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'Customer Segment Analysis'!$B$55</c:f>
              <c:strCache>
                <c:ptCount val="1"/>
                <c:pt idx="0">
                  <c:v>Orders Count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'Customer Segment Analysis'!$A$56:$A$63</c:f>
              <c:strCache>
                <c:ptCount val="8"/>
                <c:pt idx="0">
                  <c:v>Education</c:v>
                </c:pt>
                <c:pt idx="1">
                  <c:v>Individual</c:v>
                </c:pt>
                <c:pt idx="2">
                  <c:v>Small Business</c:v>
                </c:pt>
                <c:pt idx="3">
                  <c:v>Corporate</c:v>
                </c:pt>
                <c:pt idx="4">
                  <c:v>Government</c:v>
                </c:pt>
                <c:pt idx="5">
                  <c:v>Enterprise</c:v>
                </c:pt>
                <c:pt idx="6">
                  <c:v>Non-Profit</c:v>
                </c:pt>
                <c:pt idx="7">
                  <c:v>Startup</c:v>
                </c:pt>
              </c:strCache>
            </c:strRef>
          </c:cat>
          <c:val>
            <c:numRef>
              <c:f>'Customer Segment Analysis'!$B$56:$B$63</c:f>
              <c:numCache>
                <c:formatCode>General</c:formatCode>
                <c:ptCount val="8"/>
                <c:pt idx="0">
                  <c:v>106</c:v>
                </c:pt>
                <c:pt idx="1">
                  <c:v>105</c:v>
                </c:pt>
                <c:pt idx="2">
                  <c:v>102</c:v>
                </c:pt>
                <c:pt idx="3">
                  <c:v>90</c:v>
                </c:pt>
                <c:pt idx="4">
                  <c:v>88</c:v>
                </c:pt>
                <c:pt idx="5">
                  <c:v>81</c:v>
                </c:pt>
                <c:pt idx="6">
                  <c:v>80</c:v>
                </c:pt>
                <c:pt idx="7">
                  <c:v>78</c:v>
                </c:pt>
              </c:numCache>
            </c:numRef>
          </c:val>
          <c:extLst>
            <c:ext xmlns:c16="http://schemas.microsoft.com/office/drawing/2014/chart" uri="{C3380CC4-5D6E-409C-BE32-E72D297353CC}">
              <c16:uniqueId val="{00000000-10C3-4899-9174-B1D051F1DB94}"/>
            </c:ext>
          </c:extLst>
        </c:ser>
        <c:dLbls>
          <c:dLblPos val="outEnd"/>
          <c:showLegendKey val="0"/>
          <c:showVal val="1"/>
          <c:showCatName val="0"/>
          <c:showSerName val="0"/>
          <c:showPercent val="0"/>
          <c:showBubbleSize val="0"/>
        </c:dLbls>
        <c:gapWidth val="182"/>
        <c:axId val="1543182368"/>
        <c:axId val="1543173632"/>
      </c:barChart>
      <c:catAx>
        <c:axId val="15431823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3173632"/>
        <c:crosses val="autoZero"/>
        <c:auto val="1"/>
        <c:lblAlgn val="ctr"/>
        <c:lblOffset val="100"/>
        <c:noMultiLvlLbl val="0"/>
      </c:catAx>
      <c:valAx>
        <c:axId val="1543173632"/>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54318236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AVG. Order Value per </a:t>
            </a:r>
            <a:r>
              <a:rPr lang="en-US" sz="1400" b="1" i="0" u="none" strike="noStrike" baseline="0">
                <a:effectLst/>
              </a:rPr>
              <a:t>Customer Segment</a:t>
            </a:r>
            <a:r>
              <a:rPr lang="en-US" sz="1400" b="1" i="0" u="none" strike="noStrike" baseline="0"/>
              <a:t> </a:t>
            </a:r>
            <a:endParaRPr lang="en-US" b="1"/>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'Customer Segment Analysis'!$C$55</c:f>
              <c:strCache>
                <c:ptCount val="1"/>
                <c:pt idx="0">
                  <c:v>AVG. Order Value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'Customer Segment Analysis'!$A$56:$A$63</c:f>
              <c:strCache>
                <c:ptCount val="8"/>
                <c:pt idx="0">
                  <c:v>Education</c:v>
                </c:pt>
                <c:pt idx="1">
                  <c:v>Individual</c:v>
                </c:pt>
                <c:pt idx="2">
                  <c:v>Small Business</c:v>
                </c:pt>
                <c:pt idx="3">
                  <c:v>Corporate</c:v>
                </c:pt>
                <c:pt idx="4">
                  <c:v>Government</c:v>
                </c:pt>
                <c:pt idx="5">
                  <c:v>Enterprise</c:v>
                </c:pt>
                <c:pt idx="6">
                  <c:v>Non-Profit</c:v>
                </c:pt>
                <c:pt idx="7">
                  <c:v>Startup</c:v>
                </c:pt>
              </c:strCache>
            </c:strRef>
          </c:cat>
          <c:val>
            <c:numRef>
              <c:f>'Customer Segment Analysis'!$C$56:$C$63</c:f>
              <c:numCache>
                <c:formatCode>"$"#,##0.00</c:formatCode>
                <c:ptCount val="8"/>
                <c:pt idx="0">
                  <c:v>7724.6983962264139</c:v>
                </c:pt>
                <c:pt idx="1">
                  <c:v>6559.9724761904736</c:v>
                </c:pt>
                <c:pt idx="2">
                  <c:v>8029.641078431373</c:v>
                </c:pt>
                <c:pt idx="3">
                  <c:v>7339.0616666666674</c:v>
                </c:pt>
                <c:pt idx="4">
                  <c:v>7167.1003409090918</c:v>
                </c:pt>
                <c:pt idx="5">
                  <c:v>7814.983950617283</c:v>
                </c:pt>
                <c:pt idx="6">
                  <c:v>6655.0315000000001</c:v>
                </c:pt>
                <c:pt idx="7">
                  <c:v>6720.0303846153829</c:v>
                </c:pt>
              </c:numCache>
            </c:numRef>
          </c:val>
          <c:extLst>
            <c:ext xmlns:c16="http://schemas.microsoft.com/office/drawing/2014/chart" uri="{C3380CC4-5D6E-409C-BE32-E72D297353CC}">
              <c16:uniqueId val="{00000000-B2E2-4219-A636-809F9941D85B}"/>
            </c:ext>
          </c:extLst>
        </c:ser>
        <c:dLbls>
          <c:dLblPos val="outEnd"/>
          <c:showLegendKey val="0"/>
          <c:showVal val="1"/>
          <c:showCatName val="0"/>
          <c:showSerName val="0"/>
          <c:showPercent val="0"/>
          <c:showBubbleSize val="0"/>
        </c:dLbls>
        <c:gapWidth val="182"/>
        <c:axId val="1552015344"/>
        <c:axId val="1551994128"/>
      </c:barChart>
      <c:catAx>
        <c:axId val="15520153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1994128"/>
        <c:crosses val="autoZero"/>
        <c:auto val="1"/>
        <c:lblAlgn val="ctr"/>
        <c:lblOffset val="100"/>
        <c:noMultiLvlLbl val="0"/>
      </c:catAx>
      <c:valAx>
        <c:axId val="1551994128"/>
        <c:scaling>
          <c:orientation val="minMax"/>
        </c:scaling>
        <c:delete val="1"/>
        <c:axPos val="b"/>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crossAx val="155201534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[analysis.xlsx]Time Series Analysis!PivotTable20</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Profit per Weekday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'Time Series Analysis'!$B$50</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'Time Series Analysis'!$A$51:$A$58</c:f>
              <c:strCache>
                <c:ptCount val="7"/>
                <c:pt idx="0">
                  <c:v>Sunday</c:v>
                </c:pt>
                <c:pt idx="1">
                  <c:v>Monday</c:v>
                </c:pt>
                <c:pt idx="2">
                  <c:v>Tuesday</c:v>
                </c:pt>
                <c:pt idx="3">
                  <c:v>Wednesday</c:v>
                </c:pt>
                <c:pt idx="4">
                  <c:v>Thursday</c:v>
                </c:pt>
                <c:pt idx="5">
                  <c:v>Friday</c:v>
                </c:pt>
                <c:pt idx="6">
                  <c:v>Saturday</c:v>
                </c:pt>
              </c:strCache>
            </c:strRef>
          </c:cat>
          <c:val>
            <c:numRef>
              <c:f>'Time Series Analysis'!$B$51:$B$58</c:f>
              <c:numCache>
                <c:formatCode>"$"#,##0.00</c:formatCode>
                <c:ptCount val="7"/>
                <c:pt idx="0">
                  <c:v>787011.26</c:v>
                </c:pt>
                <c:pt idx="1">
                  <c:v>817860.39</c:v>
                </c:pt>
                <c:pt idx="2">
                  <c:v>668574.1399999999</c:v>
                </c:pt>
                <c:pt idx="3">
                  <c:v>734381.92999999959</c:v>
                </c:pt>
                <c:pt idx="4">
                  <c:v>800291.16999999981</c:v>
                </c:pt>
                <c:pt idx="5">
                  <c:v>692465.90000000037</c:v>
                </c:pt>
                <c:pt idx="6">
                  <c:v>806852.70999999985</c:v>
                </c:pt>
              </c:numCache>
            </c:numRef>
          </c:val>
          <c:smooth val="0"/>
          <c:extLst>
            <c:ext xmlns:c16="http://schemas.microsoft.com/office/drawing/2014/chart" uri="{C3380CC4-5D6E-409C-BE32-E72D297353CC}">
              <c16:uniqueId val="{00000000-F4E5-4DC6-AA90-235F024501A1}"/>
            </c:ext>
          </c:extLst>
        </c:ser>
        <c:dLbls>
          <c:dLblPos val="t"/>
          <c:showLegendKey val="0"/>
          <c:showVal val="1"/>
          <c:showCatName val="0"/>
          <c:showSerName val="0"/>
          <c:showPercent val="0"/>
          <c:showBubbleSize val="0"/>
        </c:dLbls>
        <c:smooth val="0"/>
        <c:axId val="1038743279"/>
        <c:axId val="1038744111"/>
      </c:lineChart>
      <c:catAx>
        <c:axId val="10387432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8744111"/>
        <c:crosses val="autoZero"/>
        <c:auto val="1"/>
        <c:lblAlgn val="ctr"/>
        <c:lblOffset val="100"/>
        <c:noMultiLvlLbl val="0"/>
      </c:catAx>
      <c:valAx>
        <c:axId val="1038744111"/>
        <c:scaling>
          <c:orientation val="minMax"/>
          <c:min val="600000"/>
        </c:scaling>
        <c:delete val="1"/>
        <c:axPos val="l"/>
        <c:numFmt formatCode="&quot;$&quot;#,##0.00" sourceLinked="1"/>
        <c:majorTickMark val="none"/>
        <c:minorTickMark val="none"/>
        <c:tickLblPos val="nextTo"/>
        <c:crossAx val="1038743279"/>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2022 Sales Month Over</a:t>
            </a:r>
            <a:r>
              <a:rPr lang="en-US" baseline="0"/>
              <a:t> Month </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'Time Series Analysis'!$B$73</c:f>
              <c:strCache>
                <c:ptCount val="1"/>
                <c:pt idx="0">
                  <c:v>Sales Amount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'Time Series Analysis'!$A$74:$A$85</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'Time Series Analysis'!$B$74:$B$85</c:f>
              <c:numCache>
                <c:formatCode>"$"#,##0.00</c:formatCode>
                <c:ptCount val="12"/>
                <c:pt idx="0">
                  <c:v>277469.38999999996</c:v>
                </c:pt>
                <c:pt idx="1">
                  <c:v>221831.21</c:v>
                </c:pt>
                <c:pt idx="2">
                  <c:v>186827.66999999998</c:v>
                </c:pt>
                <c:pt idx="3">
                  <c:v>209026.35000000003</c:v>
                </c:pt>
                <c:pt idx="4">
                  <c:v>208899.16000000003</c:v>
                </c:pt>
                <c:pt idx="5">
                  <c:v>169986.72999999998</c:v>
                </c:pt>
                <c:pt idx="6">
                  <c:v>283539.76999999996</c:v>
                </c:pt>
                <c:pt idx="7">
                  <c:v>216349.61999999997</c:v>
                </c:pt>
                <c:pt idx="8">
                  <c:v>194089.86999999997</c:v>
                </c:pt>
                <c:pt idx="9">
                  <c:v>235277.74000000005</c:v>
                </c:pt>
                <c:pt idx="10">
                  <c:v>251335.12999999998</c:v>
                </c:pt>
                <c:pt idx="11">
                  <c:v>184333.96000000002</c:v>
                </c:pt>
              </c:numCache>
            </c:numRef>
          </c:val>
          <c:extLst>
            <c:ext xmlns:c16="http://schemas.microsoft.com/office/drawing/2014/chart" uri="{C3380CC4-5D6E-409C-BE32-E72D297353CC}">
              <c16:uniqueId val="{00000000-0ABB-4BA2-B940-B1FE4D398CAE}"/>
            </c:ext>
          </c:extLst>
        </c:ser>
        <c:dLbls>
          <c:showLegendKey val="0"/>
          <c:showVal val="1"/>
          <c:showCatName val="0"/>
          <c:showSerName val="0"/>
          <c:showPercent val="0"/>
          <c:showBubbleSize val="0"/>
        </c:dLbls>
        <c:gapWidth val="219"/>
        <c:overlap val="-27"/>
        <c:axId val="1672535119"/>
        <c:axId val="1672524303"/>
      </c:barChart>
      <c:lineChart>
        <c:grouping val="standard"/>
        <c:varyColors val="0"/>
        <c:ser>
          <c:idx val="1"/>
          <c:order val="1"/>
          <c:tx>
            <c:strRef>
              <c:f>'Time Series Analysis'!$C$73</c:f>
              <c:strCache>
                <c:ptCount val="1"/>
                <c:pt idx="0">
                  <c:v>MoM %</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'Time Series Analysis'!$A$74:$A$85</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'Time Series Analysis'!$C$74:$C$85</c:f>
              <c:numCache>
                <c:formatCode>0.00%</c:formatCode>
                <c:ptCount val="12"/>
                <c:pt idx="0">
                  <c:v>0</c:v>
                </c:pt>
                <c:pt idx="1">
                  <c:v>-0.20052006457360927</c:v>
                </c:pt>
                <c:pt idx="2">
                  <c:v>-0.15779357647645709</c:v>
                </c:pt>
                <c:pt idx="3">
                  <c:v>0.11881901647652113</c:v>
                </c:pt>
                <c:pt idx="4">
                  <c:v>-6.0848787724610942E-4</c:v>
                </c:pt>
                <c:pt idx="5">
                  <c:v>-0.18627375045452574</c:v>
                </c:pt>
                <c:pt idx="6">
                  <c:v>0.66801120299213934</c:v>
                </c:pt>
                <c:pt idx="7">
                  <c:v>-0.23696905023235368</c:v>
                </c:pt>
                <c:pt idx="8">
                  <c:v>-0.10288786271036669</c:v>
                </c:pt>
                <c:pt idx="9">
                  <c:v>0.21221030237178318</c:v>
                </c:pt>
                <c:pt idx="10">
                  <c:v>6.8248657947836133E-2</c:v>
                </c:pt>
                <c:pt idx="11">
                  <c:v>-0.26658099884405317</c:v>
                </c:pt>
              </c:numCache>
            </c:numRef>
          </c:val>
          <c:smooth val="0"/>
          <c:extLst>
            <c:ext xmlns:c16="http://schemas.microsoft.com/office/drawing/2014/chart" uri="{C3380CC4-5D6E-409C-BE32-E72D297353CC}">
              <c16:uniqueId val="{00000001-0ABB-4BA2-B940-B1FE4D398CAE}"/>
            </c:ext>
          </c:extLst>
        </c:ser>
        <c:dLbls>
          <c:showLegendKey val="0"/>
          <c:showVal val="1"/>
          <c:showCatName val="0"/>
          <c:showSerName val="0"/>
          <c:showPercent val="0"/>
          <c:showBubbleSize val="0"/>
        </c:dLbls>
        <c:marker val="1"/>
        <c:smooth val="0"/>
        <c:axId val="1672537615"/>
        <c:axId val="1672524719"/>
      </c:lineChart>
      <c:catAx>
        <c:axId val="16725351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2524303"/>
        <c:crosses val="autoZero"/>
        <c:auto val="1"/>
        <c:lblAlgn val="ctr"/>
        <c:lblOffset val="100"/>
        <c:noMultiLvlLbl val="0"/>
      </c:catAx>
      <c:valAx>
        <c:axId val="1672524303"/>
        <c:scaling>
          <c:orientation val="minMax"/>
        </c:scaling>
        <c:delete val="0"/>
        <c:axPos val="l"/>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2535119"/>
        <c:crosses val="autoZero"/>
        <c:crossBetween val="between"/>
      </c:valAx>
      <c:valAx>
        <c:axId val="1672524719"/>
        <c:scaling>
          <c:orientation val="minMax"/>
        </c:scaling>
        <c:delete val="0"/>
        <c:axPos val="r"/>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2537615"/>
        <c:crosses val="max"/>
        <c:crossBetween val="between"/>
      </c:valAx>
      <c:catAx>
        <c:axId val="1672537615"/>
        <c:scaling>
          <c:orientation val="minMax"/>
        </c:scaling>
        <c:delete val="1"/>
        <c:axPos val="b"/>
        <c:numFmt formatCode="General" sourceLinked="1"/>
        <c:majorTickMark val="none"/>
        <c:minorTickMark val="none"/>
        <c:tickLblPos val="nextTo"/>
        <c:crossAx val="1672524719"/>
        <c:crosses val="autoZero"/>
        <c:auto val="1"/>
        <c:lblAlgn val="ctr"/>
        <c:lblOffset val="100"/>
        <c:noMultiLvlLbl val="0"/>
      </c:cat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2023 Sales Month Over Month Analysis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'Time Series Analysis'!$B$97</c:f>
              <c:strCache>
                <c:ptCount val="1"/>
                <c:pt idx="0">
                  <c:v>Sales Amount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'Time Series Analysis'!$A$98:$A$109</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'Time Series Analysis'!$B$98:$B$109</c:f>
              <c:numCache>
                <c:formatCode>"$"#,##0.00</c:formatCode>
                <c:ptCount val="12"/>
                <c:pt idx="0">
                  <c:v>182378.13999999998</c:v>
                </c:pt>
                <c:pt idx="1">
                  <c:v>197386.97</c:v>
                </c:pt>
                <c:pt idx="2">
                  <c:v>244663.39</c:v>
                </c:pt>
                <c:pt idx="3">
                  <c:v>260088.50999999998</c:v>
                </c:pt>
                <c:pt idx="4">
                  <c:v>190768.51</c:v>
                </c:pt>
                <c:pt idx="5">
                  <c:v>288744.23000000004</c:v>
                </c:pt>
                <c:pt idx="6">
                  <c:v>238793.21000000008</c:v>
                </c:pt>
                <c:pt idx="7">
                  <c:v>246088.13</c:v>
                </c:pt>
                <c:pt idx="8">
                  <c:v>227533.50999999998</c:v>
                </c:pt>
                <c:pt idx="9">
                  <c:v>228584.19</c:v>
                </c:pt>
                <c:pt idx="10">
                  <c:v>173391.85000000003</c:v>
                </c:pt>
                <c:pt idx="11">
                  <c:v>190050.26</c:v>
                </c:pt>
              </c:numCache>
            </c:numRef>
          </c:val>
          <c:extLst>
            <c:ext xmlns:c16="http://schemas.microsoft.com/office/drawing/2014/chart" uri="{C3380CC4-5D6E-409C-BE32-E72D297353CC}">
              <c16:uniqueId val="{00000000-A624-4A1F-88EE-1C1E286F7977}"/>
            </c:ext>
          </c:extLst>
        </c:ser>
        <c:dLbls>
          <c:showLegendKey val="0"/>
          <c:showVal val="1"/>
          <c:showCatName val="0"/>
          <c:showSerName val="0"/>
          <c:showPercent val="0"/>
          <c:showBubbleSize val="0"/>
        </c:dLbls>
        <c:gapWidth val="219"/>
        <c:overlap val="-27"/>
        <c:axId val="1560717455"/>
        <c:axId val="1560712047"/>
      </c:barChart>
      <c:lineChart>
        <c:grouping val="standard"/>
        <c:varyColors val="0"/>
        <c:ser>
          <c:idx val="1"/>
          <c:order val="1"/>
          <c:tx>
            <c:strRef>
              <c:f>'Time Series Analysis'!$C$97</c:f>
              <c:strCache>
                <c:ptCount val="1"/>
                <c:pt idx="0">
                  <c:v>MoM %</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'Time Series Analysis'!$A$98:$A$109</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'Time Series Analysis'!$C$98:$C$109</c:f>
              <c:numCache>
                <c:formatCode>0.00%</c:formatCode>
                <c:ptCount val="12"/>
                <c:pt idx="0">
                  <c:v>0</c:v>
                </c:pt>
                <c:pt idx="1">
                  <c:v>8.2295114973757369E-2</c:v>
                </c:pt>
                <c:pt idx="2">
                  <c:v>0.23951135173714866</c:v>
                </c:pt>
                <c:pt idx="3">
                  <c:v>6.3046293930612035E-2</c:v>
                </c:pt>
                <c:pt idx="4">
                  <c:v>-0.26652465347277349</c:v>
                </c:pt>
                <c:pt idx="5">
                  <c:v>0.51358434366342764</c:v>
                </c:pt>
                <c:pt idx="6">
                  <c:v>-0.17299400233902493</c:v>
                </c:pt>
                <c:pt idx="7">
                  <c:v>3.0549109834404099E-2</c:v>
                </c:pt>
                <c:pt idx="8">
                  <c:v>-7.5398272968306215E-2</c:v>
                </c:pt>
                <c:pt idx="9">
                  <c:v>4.6176934553509158E-3</c:v>
                </c:pt>
                <c:pt idx="10">
                  <c:v>-0.24145300687680965</c:v>
                </c:pt>
                <c:pt idx="11">
                  <c:v>9.607377740072541E-2</c:v>
                </c:pt>
              </c:numCache>
            </c:numRef>
          </c:val>
          <c:smooth val="0"/>
          <c:extLst>
            <c:ext xmlns:c16="http://schemas.microsoft.com/office/drawing/2014/chart" uri="{C3380CC4-5D6E-409C-BE32-E72D297353CC}">
              <c16:uniqueId val="{00000001-A624-4A1F-88EE-1C1E286F7977}"/>
            </c:ext>
          </c:extLst>
        </c:ser>
        <c:dLbls>
          <c:showLegendKey val="0"/>
          <c:showVal val="1"/>
          <c:showCatName val="0"/>
          <c:showSerName val="0"/>
          <c:showPercent val="0"/>
          <c:showBubbleSize val="0"/>
        </c:dLbls>
        <c:marker val="1"/>
        <c:smooth val="0"/>
        <c:axId val="1672536783"/>
        <c:axId val="1672531791"/>
      </c:lineChart>
      <c:catAx>
        <c:axId val="15607174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0712047"/>
        <c:crosses val="autoZero"/>
        <c:auto val="1"/>
        <c:lblAlgn val="ctr"/>
        <c:lblOffset val="100"/>
        <c:noMultiLvlLbl val="0"/>
      </c:catAx>
      <c:valAx>
        <c:axId val="1560712047"/>
        <c:scaling>
          <c:orientation val="minMax"/>
        </c:scaling>
        <c:delete val="0"/>
        <c:axPos val="l"/>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0717455"/>
        <c:crosses val="autoZero"/>
        <c:crossBetween val="between"/>
      </c:valAx>
      <c:valAx>
        <c:axId val="1672531791"/>
        <c:scaling>
          <c:orientation val="minMax"/>
        </c:scaling>
        <c:delete val="0"/>
        <c:axPos val="r"/>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2536783"/>
        <c:crosses val="max"/>
        <c:crossBetween val="between"/>
      </c:valAx>
      <c:catAx>
        <c:axId val="1672536783"/>
        <c:scaling>
          <c:orientation val="minMax"/>
        </c:scaling>
        <c:delete val="1"/>
        <c:axPos val="b"/>
        <c:numFmt formatCode="General" sourceLinked="1"/>
        <c:majorTickMark val="none"/>
        <c:minorTickMark val="none"/>
        <c:tickLblPos val="nextTo"/>
        <c:crossAx val="1672531791"/>
        <c:crosses val="autoZero"/>
        <c:auto val="1"/>
        <c:lblAlgn val="ctr"/>
        <c:lblOffset val="100"/>
        <c:noMultiLvlLbl val="0"/>
      </c:cat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[analysis.xlsx]Actual vs. Target Analysis!PivotTable1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Actual Sales vs. Total Sales Target</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pivotFmt>
      <c:pivotFmt>
        <c:idx val="5"/>
        <c:spPr>
          <a:solidFill>
            <a:schemeClr val="accent1"/>
          </a:solidFill>
          <a:ln>
            <a:noFill/>
          </a:ln>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dLbl>
          <c:idx val="0"/>
          <c:layout>
            <c:manualLayout>
              <c:x val="0.1346153846153845"/>
              <c:y val="9.9656357388316089E-2"/>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7"/>
        <c:spPr>
          <a:solidFill>
            <a:schemeClr val="accent1"/>
          </a:solidFill>
          <a:ln>
            <a:noFill/>
          </a:ln>
          <a:effectLst/>
        </c:spPr>
        <c:dLbl>
          <c:idx val="0"/>
          <c:layout>
            <c:manualLayout>
              <c:x val="-0.13942307692307693"/>
              <c:y val="0.10309278350515458"/>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8"/>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layout>
            <c:manualLayout>
              <c:x val="-1.9230769230769232E-2"/>
              <c:y val="-7.5601374570446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9"/>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layout>
            <c:manualLayout>
              <c:x val="-5.9294871794871792E-2"/>
              <c:y val="-3.43642611683849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0"/>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'Actual vs. Target Analysis'!$B$2</c:f>
              <c:strCache>
                <c:ptCount val="1"/>
                <c:pt idx="0">
                  <c:v>Sum of Sales Amount</c:v>
                </c:pt>
              </c:strCache>
            </c:strRef>
          </c:tx>
          <c:spPr>
            <a:solidFill>
              <a:schemeClr val="accent1"/>
            </a:solidFill>
            <a:ln>
              <a:noFill/>
            </a:ln>
            <a:effectLst/>
          </c:spPr>
          <c:invertIfNegative val="0"/>
          <c:dPt>
            <c:idx val="0"/>
            <c:invertIfNegative val="0"/>
            <c:bubble3D val="0"/>
            <c:extLst>
              <c:ext xmlns:c16="http://schemas.microsoft.com/office/drawing/2014/chart" uri="{C3380CC4-5D6E-409C-BE32-E72D297353CC}">
                <c16:uniqueId val="{00000004-468C-44B3-9335-FF4DCE0D1F11}"/>
              </c:ext>
            </c:extLst>
          </c:dPt>
          <c:dPt>
            <c:idx val="1"/>
            <c:invertIfNegative val="0"/>
            <c:bubble3D val="0"/>
            <c:extLst>
              <c:ext xmlns:c16="http://schemas.microsoft.com/office/drawing/2014/chart" uri="{C3380CC4-5D6E-409C-BE32-E72D297353CC}">
                <c16:uniqueId val="{00000003-468C-44B3-9335-FF4DCE0D1F11}"/>
              </c:ext>
            </c:extLst>
          </c:dPt>
          <c:dLbls>
            <c:dLbl>
              <c:idx val="0"/>
              <c:layout>
                <c:manualLayout>
                  <c:x val="-0.13942307692307693"/>
                  <c:y val="0.10309278350515458"/>
                </c:manualLayout>
              </c:layout>
              <c:dLblPos val="outEnd"/>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4-468C-44B3-9335-FF4DCE0D1F11}"/>
                </c:ext>
              </c:extLst>
            </c:dLbl>
            <c:dLbl>
              <c:idx val="1"/>
              <c:layout>
                <c:manualLayout>
                  <c:x val="0.1346153846153845"/>
                  <c:y val="9.9656357388316089E-2"/>
                </c:manualLayout>
              </c:layout>
              <c:dLblPos val="outEnd"/>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3-468C-44B3-9335-FF4DCE0D1F11}"/>
                </c:ext>
              </c:extLst>
            </c:dLbl>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'Actual vs. Target Analysis'!$A$3:$A$5</c:f>
              <c:strCache>
                <c:ptCount val="2"/>
                <c:pt idx="0">
                  <c:v>2022</c:v>
                </c:pt>
                <c:pt idx="1">
                  <c:v>2023</c:v>
                </c:pt>
              </c:strCache>
            </c:strRef>
          </c:cat>
          <c:val>
            <c:numRef>
              <c:f>'Actual vs. Target Analysis'!$B$3:$B$5</c:f>
              <c:numCache>
                <c:formatCode>"$"#,##0.00</c:formatCode>
                <c:ptCount val="2"/>
                <c:pt idx="0">
                  <c:v>2638966.600000001</c:v>
                </c:pt>
                <c:pt idx="1">
                  <c:v>2668470.9000000022</c:v>
                </c:pt>
              </c:numCache>
            </c:numRef>
          </c:val>
          <c:extLst>
            <c:ext xmlns:c16="http://schemas.microsoft.com/office/drawing/2014/chart" uri="{C3380CC4-5D6E-409C-BE32-E72D297353CC}">
              <c16:uniqueId val="{00000000-AB95-4493-AA04-2311E65202D6}"/>
            </c:ext>
          </c:extLst>
        </c:ser>
        <c:dLbls>
          <c:showLegendKey val="0"/>
          <c:showVal val="0"/>
          <c:showCatName val="0"/>
          <c:showSerName val="0"/>
          <c:showPercent val="0"/>
          <c:showBubbleSize val="0"/>
        </c:dLbls>
        <c:gapWidth val="219"/>
        <c:axId val="799671248"/>
        <c:axId val="799667504"/>
      </c:barChart>
      <c:lineChart>
        <c:grouping val="standard"/>
        <c:varyColors val="0"/>
        <c:ser>
          <c:idx val="1"/>
          <c:order val="1"/>
          <c:tx>
            <c:strRef>
              <c:f>'Actual vs. Target Analysis'!$C$2</c:f>
              <c:strCache>
                <c:ptCount val="1"/>
                <c:pt idx="0">
                  <c:v>Sum of Sales Target</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Pt>
            <c:idx val="0"/>
            <c:marker>
              <c:symbol val="circle"/>
              <c:size val="5"/>
              <c:spPr>
                <a:solidFill>
                  <a:schemeClr val="accent2"/>
                </a:solidFill>
                <a:ln w="9525">
                  <a:solidFill>
                    <a:schemeClr val="accent2"/>
                  </a:solidFill>
                </a:ln>
                <a:effectLst/>
              </c:spPr>
            </c:marker>
            <c:bubble3D val="0"/>
            <c:extLst>
              <c:ext xmlns:c16="http://schemas.microsoft.com/office/drawing/2014/chart" uri="{C3380CC4-5D6E-409C-BE32-E72D297353CC}">
                <c16:uniqueId val="{00000005-468C-44B3-9335-FF4DCE0D1F11}"/>
              </c:ext>
            </c:extLst>
          </c:dPt>
          <c:dPt>
            <c:idx val="1"/>
            <c:marker>
              <c:symbol val="circle"/>
              <c:size val="5"/>
              <c:spPr>
                <a:solidFill>
                  <a:schemeClr val="accent2"/>
                </a:solidFill>
                <a:ln w="9525">
                  <a:solidFill>
                    <a:schemeClr val="accent2"/>
                  </a:solidFill>
                </a:ln>
                <a:effectLst/>
              </c:spPr>
            </c:marker>
            <c:bubble3D val="0"/>
            <c:extLst>
              <c:ext xmlns:c16="http://schemas.microsoft.com/office/drawing/2014/chart" uri="{C3380CC4-5D6E-409C-BE32-E72D297353CC}">
                <c16:uniqueId val="{00000006-468C-44B3-9335-FF4DCE0D1F11}"/>
              </c:ext>
            </c:extLst>
          </c:dPt>
          <c:dLbls>
            <c:dLbl>
              <c:idx val="0"/>
              <c:layout>
                <c:manualLayout>
                  <c:x val="-1.9230769230769232E-2"/>
                  <c:y val="-7.56013745704468E-2"/>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5-468C-44B3-9335-FF4DCE0D1F11}"/>
                </c:ext>
              </c:extLst>
            </c:dLbl>
            <c:dLbl>
              <c:idx val="1"/>
              <c:layout>
                <c:manualLayout>
                  <c:x val="-5.9294871794871792E-2"/>
                  <c:y val="-3.436426116838491E-2"/>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6-468C-44B3-9335-FF4DCE0D1F1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'Actual vs. Target Analysis'!$A$3:$A$5</c:f>
              <c:strCache>
                <c:ptCount val="2"/>
                <c:pt idx="0">
                  <c:v>2022</c:v>
                </c:pt>
                <c:pt idx="1">
                  <c:v>2023</c:v>
                </c:pt>
              </c:strCache>
            </c:strRef>
          </c:cat>
          <c:val>
            <c:numRef>
              <c:f>'Actual vs. Target Analysis'!$C$3:$C$5</c:f>
              <c:numCache>
                <c:formatCode>"$"#,##0.00</c:formatCode>
                <c:ptCount val="2"/>
                <c:pt idx="0">
                  <c:v>2643059.3600000003</c:v>
                </c:pt>
                <c:pt idx="1">
                  <c:v>2701285.9300000011</c:v>
                </c:pt>
              </c:numCache>
            </c:numRef>
          </c:val>
          <c:smooth val="0"/>
          <c:extLst>
            <c:ext xmlns:c16="http://schemas.microsoft.com/office/drawing/2014/chart" uri="{C3380CC4-5D6E-409C-BE32-E72D297353CC}">
              <c16:uniqueId val="{00000001-AB95-4493-AA04-2311E65202D6}"/>
            </c:ext>
          </c:extLst>
        </c:ser>
        <c:dLbls>
          <c:showLegendKey val="0"/>
          <c:showVal val="0"/>
          <c:showCatName val="0"/>
          <c:showSerName val="0"/>
          <c:showPercent val="0"/>
          <c:showBubbleSize val="0"/>
        </c:dLbls>
        <c:marker val="1"/>
        <c:smooth val="0"/>
        <c:axId val="799671248"/>
        <c:axId val="799667504"/>
      </c:lineChart>
      <c:catAx>
        <c:axId val="7996712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9667504"/>
        <c:crosses val="autoZero"/>
        <c:auto val="1"/>
        <c:lblAlgn val="ctr"/>
        <c:lblOffset val="100"/>
        <c:noMultiLvlLbl val="0"/>
      </c:catAx>
      <c:valAx>
        <c:axId val="799667504"/>
        <c:scaling>
          <c:orientation val="minMax"/>
          <c:min val="2490000"/>
        </c:scaling>
        <c:delete val="1"/>
        <c:axPos val="l"/>
        <c:numFmt formatCode="&quot;$&quot;#,##0.00" sourceLinked="1"/>
        <c:majorTickMark val="none"/>
        <c:minorTickMark val="none"/>
        <c:tickLblPos val="nextTo"/>
        <c:crossAx val="79967124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Product Sales</a:t>
            </a:r>
            <a:r>
              <a:rPr lang="en-US" baseline="0"/>
              <a:t> Amount vs. Sales Target</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'Product Performance Analysis'!$A$3:$A$7</c:f>
              <c:strCache>
                <c:ptCount val="5"/>
                <c:pt idx="0">
                  <c:v>Product V</c:v>
                </c:pt>
                <c:pt idx="1">
                  <c:v>Product W</c:v>
                </c:pt>
                <c:pt idx="2">
                  <c:v>Product X</c:v>
                </c:pt>
                <c:pt idx="3">
                  <c:v>Product Y</c:v>
                </c:pt>
                <c:pt idx="4">
                  <c:v>Product Z</c:v>
                </c:pt>
              </c:strCache>
            </c:strRef>
          </c:cat>
          <c:val>
            <c:numRef>
              <c:f>'Product Performance Analysis'!$B$3:$B$7</c:f>
              <c:numCache>
                <c:formatCode>"$"#,##0.00</c:formatCode>
                <c:ptCount val="5"/>
                <c:pt idx="0">
                  <c:v>894579.39000000036</c:v>
                </c:pt>
                <c:pt idx="1">
                  <c:v>1253290.81</c:v>
                </c:pt>
                <c:pt idx="2">
                  <c:v>1101466.7400000002</c:v>
                </c:pt>
                <c:pt idx="3">
                  <c:v>885200.64999999956</c:v>
                </c:pt>
                <c:pt idx="4">
                  <c:v>1172899.9100000004</c:v>
                </c:pt>
              </c:numCache>
            </c:numRef>
          </c:val>
          <c:extLst>
            <c:ext xmlns:c16="http://schemas.microsoft.com/office/drawing/2014/chart" uri="{C3380CC4-5D6E-409C-BE32-E72D297353CC}">
              <c16:uniqueId val="{00000000-80AE-4F48-8DEF-85A70CEFC2FD}"/>
            </c:ext>
          </c:extLst>
        </c:ser>
        <c:ser>
          <c:idx val="1"/>
          <c:order val="1"/>
          <c:spPr>
            <a:solidFill>
              <a:schemeClr val="accent2"/>
            </a:solidFill>
            <a:ln>
              <a:noFill/>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'Product Performance Analysis'!$A$3:$A$7</c:f>
              <c:strCache>
                <c:ptCount val="5"/>
                <c:pt idx="0">
                  <c:v>Product V</c:v>
                </c:pt>
                <c:pt idx="1">
                  <c:v>Product W</c:v>
                </c:pt>
                <c:pt idx="2">
                  <c:v>Product X</c:v>
                </c:pt>
                <c:pt idx="3">
                  <c:v>Product Y</c:v>
                </c:pt>
                <c:pt idx="4">
                  <c:v>Product Z</c:v>
                </c:pt>
              </c:strCache>
            </c:strRef>
          </c:cat>
          <c:val>
            <c:numRef>
              <c:f>'Product Performance Analysis'!$C$3:$C$7</c:f>
              <c:numCache>
                <c:formatCode>"$"#,##0.00</c:formatCode>
                <c:ptCount val="5"/>
                <c:pt idx="0">
                  <c:v>896926.47</c:v>
                </c:pt>
                <c:pt idx="1">
                  <c:v>1263510.6500000001</c:v>
                </c:pt>
                <c:pt idx="2">
                  <c:v>1101234.5299999996</c:v>
                </c:pt>
                <c:pt idx="3">
                  <c:v>892631.17000000027</c:v>
                </c:pt>
                <c:pt idx="4">
                  <c:v>1190042.47</c:v>
                </c:pt>
              </c:numCache>
            </c:numRef>
          </c:val>
          <c:extLst>
            <c:ext xmlns:c16="http://schemas.microsoft.com/office/drawing/2014/chart" uri="{C3380CC4-5D6E-409C-BE32-E72D297353CC}">
              <c16:uniqueId val="{00000001-80AE-4F48-8DEF-85A70CEFC2FD}"/>
            </c:ext>
          </c:extLst>
        </c:ser>
        <c:dLbls>
          <c:dLblPos val="outEnd"/>
          <c:showLegendKey val="0"/>
          <c:showVal val="1"/>
          <c:showCatName val="0"/>
          <c:showSerName val="0"/>
          <c:showPercent val="0"/>
          <c:showBubbleSize val="0"/>
        </c:dLbls>
        <c:gapWidth val="219"/>
        <c:overlap val="-27"/>
        <c:axId val="2136565023"/>
        <c:axId val="2136569599"/>
      </c:barChart>
      <c:catAx>
        <c:axId val="21365650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6569599"/>
        <c:crosses val="autoZero"/>
        <c:auto val="1"/>
        <c:lblAlgn val="ctr"/>
        <c:lblOffset val="100"/>
        <c:noMultiLvlLbl val="0"/>
      </c:catAx>
      <c:valAx>
        <c:axId val="2136569599"/>
        <c:scaling>
          <c:orientation val="minMax"/>
        </c:scaling>
        <c:delete val="1"/>
        <c:axPos val="l"/>
        <c:numFmt formatCode="&quot;$&quot;#,##0.00" sourceLinked="1"/>
        <c:majorTickMark val="none"/>
        <c:minorTickMark val="none"/>
        <c:tickLblPos val="nextTo"/>
        <c:crossAx val="213656502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[analysis.xlsx]Product Performance Analysis!PivotTable5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Product Performance per Region</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3"/>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4"/>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'Product Performance Analysis'!$B$25:$B$26</c:f>
              <c:strCache>
                <c:ptCount val="1"/>
                <c:pt idx="0">
                  <c:v>East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'Product Performance Analysis'!$A$27:$A$31</c:f>
              <c:strCache>
                <c:ptCount val="5"/>
                <c:pt idx="0">
                  <c:v>Product V</c:v>
                </c:pt>
                <c:pt idx="1">
                  <c:v>Product W</c:v>
                </c:pt>
                <c:pt idx="2">
                  <c:v>Product X</c:v>
                </c:pt>
                <c:pt idx="3">
                  <c:v>Product Y</c:v>
                </c:pt>
                <c:pt idx="4">
                  <c:v>Product Z</c:v>
                </c:pt>
              </c:strCache>
            </c:strRef>
          </c:cat>
          <c:val>
            <c:numRef>
              <c:f>'Product Performance Analysis'!$B$27:$B$31</c:f>
              <c:numCache>
                <c:formatCode>"$"#,##0.00</c:formatCode>
                <c:ptCount val="5"/>
                <c:pt idx="0">
                  <c:v>249073.55999999994</c:v>
                </c:pt>
                <c:pt idx="1">
                  <c:v>306051.0400000001</c:v>
                </c:pt>
                <c:pt idx="2">
                  <c:v>283910.86999999994</c:v>
                </c:pt>
                <c:pt idx="3">
                  <c:v>180123.44000000003</c:v>
                </c:pt>
                <c:pt idx="4">
                  <c:v>353000.94000000006</c:v>
                </c:pt>
              </c:numCache>
            </c:numRef>
          </c:val>
          <c:extLst>
            <c:ext xmlns:c16="http://schemas.microsoft.com/office/drawing/2014/chart" uri="{C3380CC4-5D6E-409C-BE32-E72D297353CC}">
              <c16:uniqueId val="{00000000-9787-4D54-A107-0F5B0DF594DB}"/>
            </c:ext>
          </c:extLst>
        </c:ser>
        <c:ser>
          <c:idx val="1"/>
          <c:order val="1"/>
          <c:tx>
            <c:strRef>
              <c:f>'Product Performance Analysis'!$C$25:$C$26</c:f>
              <c:strCache>
                <c:ptCount val="1"/>
                <c:pt idx="0">
                  <c:v>North</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'Product Performance Analysis'!$A$27:$A$31</c:f>
              <c:strCache>
                <c:ptCount val="5"/>
                <c:pt idx="0">
                  <c:v>Product V</c:v>
                </c:pt>
                <c:pt idx="1">
                  <c:v>Product W</c:v>
                </c:pt>
                <c:pt idx="2">
                  <c:v>Product X</c:v>
                </c:pt>
                <c:pt idx="3">
                  <c:v>Product Y</c:v>
                </c:pt>
                <c:pt idx="4">
                  <c:v>Product Z</c:v>
                </c:pt>
              </c:strCache>
            </c:strRef>
          </c:cat>
          <c:val>
            <c:numRef>
              <c:f>'Product Performance Analysis'!$C$27:$C$31</c:f>
              <c:numCache>
                <c:formatCode>"$"#,##0.00</c:formatCode>
                <c:ptCount val="5"/>
                <c:pt idx="0">
                  <c:v>210049.71000000002</c:v>
                </c:pt>
                <c:pt idx="1">
                  <c:v>248981.64</c:v>
                </c:pt>
                <c:pt idx="2">
                  <c:v>374585.36999999994</c:v>
                </c:pt>
                <c:pt idx="3">
                  <c:v>198218.5</c:v>
                </c:pt>
                <c:pt idx="4">
                  <c:v>336572.53999999992</c:v>
                </c:pt>
              </c:numCache>
            </c:numRef>
          </c:val>
          <c:extLst>
            <c:ext xmlns:c16="http://schemas.microsoft.com/office/drawing/2014/chart" uri="{C3380CC4-5D6E-409C-BE32-E72D297353CC}">
              <c16:uniqueId val="{00000000-990D-4E9B-B69F-2DFAA950F49A}"/>
            </c:ext>
          </c:extLst>
        </c:ser>
        <c:ser>
          <c:idx val="2"/>
          <c:order val="2"/>
          <c:tx>
            <c:strRef>
              <c:f>'Product Performance Analysis'!$D$25:$D$26</c:f>
              <c:strCache>
                <c:ptCount val="1"/>
                <c:pt idx="0">
                  <c:v>South</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'Product Performance Analysis'!$A$27:$A$31</c:f>
              <c:strCache>
                <c:ptCount val="5"/>
                <c:pt idx="0">
                  <c:v>Product V</c:v>
                </c:pt>
                <c:pt idx="1">
                  <c:v>Product W</c:v>
                </c:pt>
                <c:pt idx="2">
                  <c:v>Product X</c:v>
                </c:pt>
                <c:pt idx="3">
                  <c:v>Product Y</c:v>
                </c:pt>
                <c:pt idx="4">
                  <c:v>Product Z</c:v>
                </c:pt>
              </c:strCache>
            </c:strRef>
          </c:cat>
          <c:val>
            <c:numRef>
              <c:f>'Product Performance Analysis'!$D$27:$D$31</c:f>
              <c:numCache>
                <c:formatCode>"$"#,##0.00</c:formatCode>
                <c:ptCount val="5"/>
                <c:pt idx="0">
                  <c:v>262486.93999999994</c:v>
                </c:pt>
                <c:pt idx="1">
                  <c:v>390507.13</c:v>
                </c:pt>
                <c:pt idx="2">
                  <c:v>284095.14999999997</c:v>
                </c:pt>
                <c:pt idx="3">
                  <c:v>275927.75999999995</c:v>
                </c:pt>
                <c:pt idx="4">
                  <c:v>289968.27</c:v>
                </c:pt>
              </c:numCache>
            </c:numRef>
          </c:val>
          <c:extLst>
            <c:ext xmlns:c16="http://schemas.microsoft.com/office/drawing/2014/chart" uri="{C3380CC4-5D6E-409C-BE32-E72D297353CC}">
              <c16:uniqueId val="{00000001-990D-4E9B-B69F-2DFAA950F49A}"/>
            </c:ext>
          </c:extLst>
        </c:ser>
        <c:ser>
          <c:idx val="3"/>
          <c:order val="3"/>
          <c:tx>
            <c:strRef>
              <c:f>'Product Performance Analysis'!$E$25:$E$26</c:f>
              <c:strCache>
                <c:ptCount val="1"/>
                <c:pt idx="0">
                  <c:v>West</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'Product Performance Analysis'!$A$27:$A$31</c:f>
              <c:strCache>
                <c:ptCount val="5"/>
                <c:pt idx="0">
                  <c:v>Product V</c:v>
                </c:pt>
                <c:pt idx="1">
                  <c:v>Product W</c:v>
                </c:pt>
                <c:pt idx="2">
                  <c:v>Product X</c:v>
                </c:pt>
                <c:pt idx="3">
                  <c:v>Product Y</c:v>
                </c:pt>
                <c:pt idx="4">
                  <c:v>Product Z</c:v>
                </c:pt>
              </c:strCache>
            </c:strRef>
          </c:cat>
          <c:val>
            <c:numRef>
              <c:f>'Product Performance Analysis'!$E$27:$E$31</c:f>
              <c:numCache>
                <c:formatCode>"$"#,##0.00</c:formatCode>
                <c:ptCount val="5"/>
                <c:pt idx="0">
                  <c:v>172969.18000000002</c:v>
                </c:pt>
                <c:pt idx="1">
                  <c:v>307751</c:v>
                </c:pt>
                <c:pt idx="2">
                  <c:v>158875.35</c:v>
                </c:pt>
                <c:pt idx="3">
                  <c:v>230930.95</c:v>
                </c:pt>
                <c:pt idx="4">
                  <c:v>193358.15999999997</c:v>
                </c:pt>
              </c:numCache>
            </c:numRef>
          </c:val>
          <c:extLst>
            <c:ext xmlns:c16="http://schemas.microsoft.com/office/drawing/2014/chart" uri="{C3380CC4-5D6E-409C-BE32-E72D297353CC}">
              <c16:uniqueId val="{00000002-990D-4E9B-B69F-2DFAA950F49A}"/>
            </c:ext>
          </c:extLst>
        </c:ser>
        <c:dLbls>
          <c:dLblPos val="outEnd"/>
          <c:showLegendKey val="0"/>
          <c:showVal val="1"/>
          <c:showCatName val="0"/>
          <c:showSerName val="0"/>
          <c:showPercent val="0"/>
          <c:showBubbleSize val="0"/>
        </c:dLbls>
        <c:gapWidth val="219"/>
        <c:overlap val="-27"/>
        <c:axId val="2123703967"/>
        <c:axId val="2123710623"/>
      </c:barChart>
      <c:catAx>
        <c:axId val="21237039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3710623"/>
        <c:crosses val="autoZero"/>
        <c:auto val="1"/>
        <c:lblAlgn val="ctr"/>
        <c:lblOffset val="100"/>
        <c:noMultiLvlLbl val="0"/>
      </c:catAx>
      <c:valAx>
        <c:axId val="2123710623"/>
        <c:scaling>
          <c:orientation val="minMax"/>
        </c:scaling>
        <c:delete val="1"/>
        <c:axPos val="l"/>
        <c:numFmt formatCode="&quot;$&quot;#,##0.00" sourceLinked="1"/>
        <c:majorTickMark val="none"/>
        <c:minorTickMark val="none"/>
        <c:tickLblPos val="nextTo"/>
        <c:crossAx val="2123703967"/>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[analysis.xlsx]Regional Analysis!PivotTable1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a:t>
            </a:r>
            <a:r>
              <a:rPr lang="en-US" baseline="0"/>
              <a:t> Amount per Region</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'Regional Analysis'!$B$2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'Regional Analysis'!$A$3:$A$7</c:f>
              <c:strCache>
                <c:ptCount val="4"/>
                <c:pt idx="0">
                  <c:v>East</c:v>
                </c:pt>
                <c:pt idx="1">
                  <c:v>North</c:v>
                </c:pt>
                <c:pt idx="2">
                  <c:v>South</c:v>
                </c:pt>
                <c:pt idx="3">
                  <c:v>West</c:v>
                </c:pt>
              </c:strCache>
            </c:strRef>
          </c:cat>
          <c:val>
            <c:numRef>
              <c:f>'Regional Analysis'!$B$3:$B$7</c:f>
              <c:numCache>
                <c:formatCode>"$"#,##0.00</c:formatCode>
                <c:ptCount val="4"/>
                <c:pt idx="0">
                  <c:v>1372159.850000001</c:v>
                </c:pt>
                <c:pt idx="1">
                  <c:v>1368407.7600000005</c:v>
                </c:pt>
                <c:pt idx="2">
                  <c:v>1502985.2500000009</c:v>
                </c:pt>
                <c:pt idx="3">
                  <c:v>1063884.6399999997</c:v>
                </c:pt>
              </c:numCache>
            </c:numRef>
          </c:val>
          <c:extLst>
            <c:ext xmlns:c16="http://schemas.microsoft.com/office/drawing/2014/chart" uri="{C3380CC4-5D6E-409C-BE32-E72D297353CC}">
              <c16:uniqueId val="{00000000-371D-4F62-89A3-E0AD491B3CCB}"/>
            </c:ext>
          </c:extLst>
        </c:ser>
        <c:dLbls>
          <c:dLblPos val="outEnd"/>
          <c:showLegendKey val="0"/>
          <c:showVal val="1"/>
          <c:showCatName val="0"/>
          <c:showSerName val="0"/>
          <c:showPercent val="0"/>
          <c:showBubbleSize val="0"/>
        </c:dLbls>
        <c:gapWidth val="219"/>
        <c:overlap val="-27"/>
        <c:axId val="198854303"/>
        <c:axId val="198851807"/>
      </c:barChart>
      <c:catAx>
        <c:axId val="1988543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851807"/>
        <c:crosses val="autoZero"/>
        <c:auto val="1"/>
        <c:lblAlgn val="ctr"/>
        <c:lblOffset val="100"/>
        <c:noMultiLvlLbl val="0"/>
      </c:catAx>
      <c:valAx>
        <c:axId val="198851807"/>
        <c:scaling>
          <c:orientation val="minMax"/>
        </c:scaling>
        <c:delete val="1"/>
        <c:axPos val="l"/>
        <c:numFmt formatCode="&quot;$&quot;#,##0.00" sourceLinked="1"/>
        <c:majorTickMark val="none"/>
        <c:minorTickMark val="none"/>
        <c:tickLblPos val="nextTo"/>
        <c:crossAx val="19885430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chart" Target="../charts/chart9.xml"/><Relationship Id="rId5" Type="http://schemas.openxmlformats.org/officeDocument/2006/relationships/chart" Target="../charts/chart13.xml"/><Relationship Id="rId4" Type="http://schemas.openxmlformats.org/officeDocument/2006/relationships/chart" Target="../charts/chart12.xml"/></Relationships>
</file>

<file path=xl/drawings/_rels/drawing6.xml.rels><?xml version="1.0" encoding="UTF-8" standalone="yes"?>
<Relationships xmlns="http://schemas.openxmlformats.org/package/2006/relationships"><Relationship Id="rId3" Type="http://schemas.openxmlformats.org/officeDocument/2006/relationships/chart" Target="../charts/chart16.xml"/><Relationship Id="rId7" Type="http://schemas.openxmlformats.org/officeDocument/2006/relationships/chart" Target="../charts/chart20.xml"/><Relationship Id="rId2" Type="http://schemas.openxmlformats.org/officeDocument/2006/relationships/chart" Target="../charts/chart15.xml"/><Relationship Id="rId1" Type="http://schemas.openxmlformats.org/officeDocument/2006/relationships/chart" Target="../charts/chart14.xml"/><Relationship Id="rId6" Type="http://schemas.openxmlformats.org/officeDocument/2006/relationships/chart" Target="../charts/chart19.xml"/><Relationship Id="rId5" Type="http://schemas.openxmlformats.org/officeDocument/2006/relationships/chart" Target="../charts/chart18.xml"/><Relationship Id="rId4" Type="http://schemas.openxmlformats.org/officeDocument/2006/relationships/chart" Target="../charts/chart17.xml"/></Relationships>
</file>

<file path=xl/drawings/_rels/drawing7.xml.rels><?xml version="1.0" encoding="UTF-8" standalone="yes"?>
<Relationships xmlns="http://schemas.openxmlformats.org/package/2006/relationships"><Relationship Id="rId3" Type="http://schemas.openxmlformats.org/officeDocument/2006/relationships/chart" Target="../charts/chart23.xml"/><Relationship Id="rId2" Type="http://schemas.openxmlformats.org/officeDocument/2006/relationships/chart" Target="../charts/chart22.xml"/><Relationship Id="rId1" Type="http://schemas.openxmlformats.org/officeDocument/2006/relationships/chart" Target="../charts/chart21.xml"/><Relationship Id="rId4" Type="http://schemas.openxmlformats.org/officeDocument/2006/relationships/chart" Target="../charts/chart24.xml"/></Relationships>
</file>

<file path=xl/drawings/drawing1.xml><?xml version="1.0" encoding="utf-8"?>
<xdr:wsDr xmlns:xdr="http://schemas.openxmlformats.org/drawingml/2006/spreadsheetDrawing" xmlns:a="http://schemas.openxmlformats.org/drawingml/2006/main">
  <xdr:twoCellAnchor>
    <xdr:from>
      <xdr:col>0</xdr:col>
      <xdr:colOff>428625</xdr:colOff>
      <xdr:row>12</xdr:row>
      <xdr:rowOff>0</xdr:rowOff>
    </xdr:from>
    <xdr:to>
      <xdr:col>2</xdr:col>
      <xdr:colOff>238125</xdr:colOff>
      <xdr:row>23</xdr:row>
      <xdr:rowOff>0</xdr:rowOff>
    </xdr:to>
    <xdr:sp macro="" textlink="">
      <xdr:nvSpPr>
        <xdr:cNvPr id="2" name="TextBox 1"/>
        <xdr:cNvSpPr txBox="1"/>
      </xdr:nvSpPr>
      <xdr:spPr>
        <a:xfrm>
          <a:off x="428625" y="2714625"/>
          <a:ext cx="2971800" cy="2095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b="1" i="0" u="none" strike="noStrike">
              <a:solidFill>
                <a:schemeClr val="dk1"/>
              </a:solidFill>
              <a:effectLst/>
              <a:latin typeface="+mn-lt"/>
              <a:ea typeface="+mn-ea"/>
              <a:cs typeface="+mn-cs"/>
            </a:rPr>
            <a:t>Total Revenue</a:t>
          </a:r>
          <a:endParaRPr lang="en-US" sz="2000" b="0" i="0" u="none" strike="noStrike">
            <a:solidFill>
              <a:schemeClr val="dk1"/>
            </a:solidFill>
            <a:effectLst/>
            <a:latin typeface="+mn-lt"/>
            <a:ea typeface="+mn-ea"/>
            <a:cs typeface="+mn-cs"/>
          </a:endParaRPr>
        </a:p>
        <a:p>
          <a:pPr algn="ctr"/>
          <a:r>
            <a:rPr lang="en-US" sz="3400" b="1" i="0" u="none" strike="noStrike">
              <a:solidFill>
                <a:schemeClr val="dk1"/>
              </a:solidFill>
              <a:effectLst/>
              <a:latin typeface="+mn-lt"/>
              <a:ea typeface="+mn-ea"/>
              <a:cs typeface="+mn-cs"/>
            </a:rPr>
            <a:t>$5,307,437.50</a:t>
          </a:r>
          <a:endParaRPr lang="en-US" sz="3400" b="1"/>
        </a:p>
      </xdr:txBody>
    </xdr:sp>
    <xdr:clientData/>
  </xdr:twoCellAnchor>
  <xdr:twoCellAnchor>
    <xdr:from>
      <xdr:col>3</xdr:col>
      <xdr:colOff>166687</xdr:colOff>
      <xdr:row>12</xdr:row>
      <xdr:rowOff>0</xdr:rowOff>
    </xdr:from>
    <xdr:to>
      <xdr:col>8</xdr:col>
      <xdr:colOff>90487</xdr:colOff>
      <xdr:row>23</xdr:row>
      <xdr:rowOff>0</xdr:rowOff>
    </xdr:to>
    <xdr:sp macro="" textlink="">
      <xdr:nvSpPr>
        <xdr:cNvPr id="3" name="TextBox 2"/>
        <xdr:cNvSpPr txBox="1"/>
      </xdr:nvSpPr>
      <xdr:spPr>
        <a:xfrm>
          <a:off x="3938587" y="2714625"/>
          <a:ext cx="2971800" cy="2095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b="1" i="0" u="none" strike="noStrike">
              <a:solidFill>
                <a:schemeClr val="dk1"/>
              </a:solidFill>
              <a:effectLst/>
              <a:latin typeface="+mn-lt"/>
              <a:ea typeface="+mn-ea"/>
              <a:cs typeface="+mn-cs"/>
            </a:rPr>
            <a:t>Sales Target</a:t>
          </a:r>
          <a:endParaRPr lang="en-US" sz="2000" b="0" i="0" u="none" strike="noStrike">
            <a:solidFill>
              <a:schemeClr val="dk1"/>
            </a:solidFill>
            <a:effectLst/>
            <a:latin typeface="+mn-lt"/>
            <a:ea typeface="+mn-ea"/>
            <a:cs typeface="+mn-cs"/>
          </a:endParaRPr>
        </a:p>
        <a:p>
          <a:pPr algn="ctr"/>
          <a:r>
            <a:rPr lang="en-US" sz="3400" b="1" i="0" u="none" strike="noStrike">
              <a:solidFill>
                <a:schemeClr val="dk1"/>
              </a:solidFill>
              <a:effectLst/>
              <a:latin typeface="+mn-lt"/>
              <a:ea typeface="+mn-ea"/>
              <a:cs typeface="+mn-cs"/>
            </a:rPr>
            <a:t>$5,344,345.29</a:t>
          </a:r>
          <a:endParaRPr lang="en-US" sz="3400" b="1"/>
        </a:p>
      </xdr:txBody>
    </xdr:sp>
    <xdr:clientData/>
  </xdr:twoCellAnchor>
  <xdr:twoCellAnchor>
    <xdr:from>
      <xdr:col>9</xdr:col>
      <xdr:colOff>19050</xdr:colOff>
      <xdr:row>12</xdr:row>
      <xdr:rowOff>0</xdr:rowOff>
    </xdr:from>
    <xdr:to>
      <xdr:col>13</xdr:col>
      <xdr:colOff>552450</xdr:colOff>
      <xdr:row>23</xdr:row>
      <xdr:rowOff>0</xdr:rowOff>
    </xdr:to>
    <xdr:sp macro="" textlink="">
      <xdr:nvSpPr>
        <xdr:cNvPr id="4" name="TextBox 3"/>
        <xdr:cNvSpPr txBox="1"/>
      </xdr:nvSpPr>
      <xdr:spPr>
        <a:xfrm>
          <a:off x="7448550" y="2714625"/>
          <a:ext cx="2971800" cy="2095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b="1" i="0" u="none" strike="noStrike">
              <a:solidFill>
                <a:schemeClr val="dk1"/>
              </a:solidFill>
              <a:effectLst/>
              <a:latin typeface="+mn-lt"/>
              <a:ea typeface="+mn-ea"/>
              <a:cs typeface="+mn-cs"/>
            </a:rPr>
            <a:t>Target</a:t>
          </a:r>
          <a:r>
            <a:rPr lang="en-US" sz="2000" b="1" i="0" u="none" strike="noStrike" baseline="0">
              <a:solidFill>
                <a:schemeClr val="dk1"/>
              </a:solidFill>
              <a:effectLst/>
              <a:latin typeface="+mn-lt"/>
              <a:ea typeface="+mn-ea"/>
              <a:cs typeface="+mn-cs"/>
            </a:rPr>
            <a:t> Achieved</a:t>
          </a:r>
        </a:p>
        <a:p>
          <a:pPr algn="ctr"/>
          <a:r>
            <a:rPr lang="en-US" sz="3000" b="1" i="0" u="none" strike="noStrike">
              <a:solidFill>
                <a:schemeClr val="dk1"/>
              </a:solidFill>
              <a:effectLst/>
              <a:latin typeface="+mn-lt"/>
              <a:ea typeface="+mn-ea"/>
              <a:cs typeface="+mn-cs"/>
            </a:rPr>
            <a:t>99.31%</a:t>
          </a:r>
        </a:p>
      </xdr:txBody>
    </xdr:sp>
    <xdr:clientData/>
  </xdr:twoCellAnchor>
  <xdr:twoCellAnchor>
    <xdr:from>
      <xdr:col>0</xdr:col>
      <xdr:colOff>428625</xdr:colOff>
      <xdr:row>25</xdr:row>
      <xdr:rowOff>0</xdr:rowOff>
    </xdr:from>
    <xdr:to>
      <xdr:col>2</xdr:col>
      <xdr:colOff>238125</xdr:colOff>
      <xdr:row>36</xdr:row>
      <xdr:rowOff>0</xdr:rowOff>
    </xdr:to>
    <xdr:sp macro="" textlink="">
      <xdr:nvSpPr>
        <xdr:cNvPr id="5" name="TextBox 4"/>
        <xdr:cNvSpPr txBox="1"/>
      </xdr:nvSpPr>
      <xdr:spPr>
        <a:xfrm>
          <a:off x="428625" y="5191125"/>
          <a:ext cx="2971800" cy="2095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b="1" i="0" u="none" strike="noStrike">
              <a:solidFill>
                <a:schemeClr val="dk1"/>
              </a:solidFill>
              <a:effectLst/>
              <a:latin typeface="+mn-lt"/>
              <a:ea typeface="+mn-ea"/>
              <a:cs typeface="+mn-cs"/>
            </a:rPr>
            <a:t>Products Count</a:t>
          </a:r>
          <a:endParaRPr lang="en-US" sz="2000" b="0" i="0" u="none" strike="noStrike">
            <a:solidFill>
              <a:schemeClr val="dk1"/>
            </a:solidFill>
            <a:effectLst/>
            <a:latin typeface="+mn-lt"/>
            <a:ea typeface="+mn-ea"/>
            <a:cs typeface="+mn-cs"/>
          </a:endParaRPr>
        </a:p>
        <a:p>
          <a:pPr algn="ctr"/>
          <a:r>
            <a:rPr lang="en-US" sz="3400" b="1" i="0" u="none" strike="noStrike">
              <a:solidFill>
                <a:schemeClr val="dk1"/>
              </a:solidFill>
              <a:effectLst/>
              <a:latin typeface="+mn-lt"/>
              <a:ea typeface="+mn-ea"/>
              <a:cs typeface="+mn-cs"/>
            </a:rPr>
            <a:t>5</a:t>
          </a:r>
          <a:endParaRPr lang="en-US" sz="3400" b="1"/>
        </a:p>
      </xdr:txBody>
    </xdr:sp>
    <xdr:clientData/>
  </xdr:twoCellAnchor>
  <xdr:twoCellAnchor>
    <xdr:from>
      <xdr:col>3</xdr:col>
      <xdr:colOff>180975</xdr:colOff>
      <xdr:row>25</xdr:row>
      <xdr:rowOff>0</xdr:rowOff>
    </xdr:from>
    <xdr:to>
      <xdr:col>8</xdr:col>
      <xdr:colOff>104775</xdr:colOff>
      <xdr:row>36</xdr:row>
      <xdr:rowOff>0</xdr:rowOff>
    </xdr:to>
    <xdr:sp macro="" textlink="">
      <xdr:nvSpPr>
        <xdr:cNvPr id="6" name="TextBox 5"/>
        <xdr:cNvSpPr txBox="1"/>
      </xdr:nvSpPr>
      <xdr:spPr>
        <a:xfrm>
          <a:off x="3952875" y="5191125"/>
          <a:ext cx="2971800" cy="2095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b="1" i="0" u="none" strike="noStrike">
              <a:solidFill>
                <a:schemeClr val="dk1"/>
              </a:solidFill>
              <a:effectLst/>
              <a:latin typeface="+mn-lt"/>
              <a:ea typeface="+mn-ea"/>
              <a:cs typeface="+mn-cs"/>
            </a:rPr>
            <a:t>Orders Count</a:t>
          </a:r>
          <a:endParaRPr lang="en-US" sz="2000" b="0" i="0" u="none" strike="noStrike">
            <a:solidFill>
              <a:schemeClr val="dk1"/>
            </a:solidFill>
            <a:effectLst/>
            <a:latin typeface="+mn-lt"/>
            <a:ea typeface="+mn-ea"/>
            <a:cs typeface="+mn-cs"/>
          </a:endParaRPr>
        </a:p>
        <a:p>
          <a:pPr algn="ctr"/>
          <a:r>
            <a:rPr lang="en-US" sz="3400" b="1" i="0" u="none" strike="noStrike">
              <a:solidFill>
                <a:schemeClr val="dk1"/>
              </a:solidFill>
              <a:effectLst/>
              <a:latin typeface="+mn-lt"/>
              <a:ea typeface="+mn-ea"/>
              <a:cs typeface="+mn-cs"/>
            </a:rPr>
            <a:t>730</a:t>
          </a:r>
          <a:endParaRPr lang="en-US" sz="3400" b="1"/>
        </a:p>
      </xdr:txBody>
    </xdr:sp>
    <xdr:clientData/>
  </xdr:twoCellAnchor>
  <xdr:twoCellAnchor>
    <xdr:from>
      <xdr:col>9</xdr:col>
      <xdr:colOff>85725</xdr:colOff>
      <xdr:row>25</xdr:row>
      <xdr:rowOff>0</xdr:rowOff>
    </xdr:from>
    <xdr:to>
      <xdr:col>14</xdr:col>
      <xdr:colOff>9525</xdr:colOff>
      <xdr:row>36</xdr:row>
      <xdr:rowOff>0</xdr:rowOff>
    </xdr:to>
    <xdr:sp macro="" textlink="">
      <xdr:nvSpPr>
        <xdr:cNvPr id="9" name="TextBox 8"/>
        <xdr:cNvSpPr txBox="1"/>
      </xdr:nvSpPr>
      <xdr:spPr>
        <a:xfrm>
          <a:off x="7515225" y="5191125"/>
          <a:ext cx="2971800" cy="2095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b="1" i="0" u="none" strike="noStrike">
              <a:solidFill>
                <a:schemeClr val="dk1"/>
              </a:solidFill>
              <a:effectLst/>
              <a:latin typeface="+mn-lt"/>
              <a:ea typeface="+mn-ea"/>
              <a:cs typeface="+mn-cs"/>
            </a:rPr>
            <a:t>Necative Profit Orders</a:t>
          </a:r>
          <a:endParaRPr lang="en-US" sz="2000" b="0" i="0" u="none" strike="noStrike">
            <a:solidFill>
              <a:schemeClr val="dk1"/>
            </a:solidFill>
            <a:effectLst/>
            <a:latin typeface="+mn-lt"/>
            <a:ea typeface="+mn-ea"/>
            <a:cs typeface="+mn-cs"/>
          </a:endParaRPr>
        </a:p>
        <a:p>
          <a:pPr algn="ctr"/>
          <a:r>
            <a:rPr lang="en-US" sz="3400" b="1" i="0" u="none" strike="noStrike">
              <a:solidFill>
                <a:schemeClr val="dk1"/>
              </a:solidFill>
              <a:effectLst/>
              <a:latin typeface="+mn-lt"/>
              <a:ea typeface="+mn-ea"/>
              <a:cs typeface="+mn-cs"/>
            </a:rPr>
            <a:t>118</a:t>
          </a:r>
          <a:endParaRPr lang="en-US" sz="3400" b="1"/>
        </a:p>
      </xdr:txBody>
    </xdr:sp>
    <xdr:clientData/>
  </xdr:twoCellAnchor>
  <xdr:twoCellAnchor>
    <xdr:from>
      <xdr:col>0</xdr:col>
      <xdr:colOff>428625</xdr:colOff>
      <xdr:row>38</xdr:row>
      <xdr:rowOff>0</xdr:rowOff>
    </xdr:from>
    <xdr:to>
      <xdr:col>2</xdr:col>
      <xdr:colOff>238125</xdr:colOff>
      <xdr:row>49</xdr:row>
      <xdr:rowOff>0</xdr:rowOff>
    </xdr:to>
    <xdr:sp macro="" textlink="">
      <xdr:nvSpPr>
        <xdr:cNvPr id="10" name="TextBox 9"/>
        <xdr:cNvSpPr txBox="1"/>
      </xdr:nvSpPr>
      <xdr:spPr>
        <a:xfrm>
          <a:off x="428625" y="7667625"/>
          <a:ext cx="2971800" cy="2095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b="1" i="0" u="none" strike="noStrike">
              <a:solidFill>
                <a:schemeClr val="dk1"/>
              </a:solidFill>
              <a:effectLst/>
              <a:latin typeface="+mn-lt"/>
              <a:ea typeface="+mn-ea"/>
              <a:cs typeface="+mn-cs"/>
            </a:rPr>
            <a:t>Positive Profit Orders</a:t>
          </a:r>
          <a:endParaRPr lang="en-US" sz="2000" b="0" i="0" u="none" strike="noStrike">
            <a:solidFill>
              <a:schemeClr val="dk1"/>
            </a:solidFill>
            <a:effectLst/>
            <a:latin typeface="+mn-lt"/>
            <a:ea typeface="+mn-ea"/>
            <a:cs typeface="+mn-cs"/>
          </a:endParaRPr>
        </a:p>
        <a:p>
          <a:pPr algn="ctr"/>
          <a:r>
            <a:rPr lang="en-US" sz="3400" b="1" i="0" u="none" strike="noStrike">
              <a:solidFill>
                <a:schemeClr val="dk1"/>
              </a:solidFill>
              <a:effectLst/>
              <a:latin typeface="+mn-lt"/>
              <a:ea typeface="+mn-ea"/>
              <a:cs typeface="+mn-cs"/>
            </a:rPr>
            <a:t>612</a:t>
          </a:r>
          <a:endParaRPr lang="en-US" sz="3400" b="1"/>
        </a:p>
      </xdr:txBody>
    </xdr:sp>
    <xdr:clientData/>
  </xdr:twoCellAnchor>
  <xdr:twoCellAnchor>
    <xdr:from>
      <xdr:col>3</xdr:col>
      <xdr:colOff>257175</xdr:colOff>
      <xdr:row>38</xdr:row>
      <xdr:rowOff>0</xdr:rowOff>
    </xdr:from>
    <xdr:to>
      <xdr:col>8</xdr:col>
      <xdr:colOff>180975</xdr:colOff>
      <xdr:row>49</xdr:row>
      <xdr:rowOff>0</xdr:rowOff>
    </xdr:to>
    <xdr:sp macro="" textlink="">
      <xdr:nvSpPr>
        <xdr:cNvPr id="11" name="TextBox 10"/>
        <xdr:cNvSpPr txBox="1"/>
      </xdr:nvSpPr>
      <xdr:spPr>
        <a:xfrm>
          <a:off x="4029075" y="7667625"/>
          <a:ext cx="2971800" cy="2095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b="1" i="0" u="none" strike="noStrike">
              <a:solidFill>
                <a:schemeClr val="dk1"/>
              </a:solidFill>
              <a:effectLst/>
              <a:latin typeface="+mn-lt"/>
              <a:ea typeface="+mn-ea"/>
              <a:cs typeface="+mn-cs"/>
            </a:rPr>
            <a:t>Profitability Loss</a:t>
          </a:r>
        </a:p>
        <a:p>
          <a:pPr algn="ctr"/>
          <a:r>
            <a:rPr lang="en-US" sz="3400" b="1" i="0" u="none" strike="noStrike">
              <a:solidFill>
                <a:schemeClr val="dk1"/>
              </a:solidFill>
              <a:effectLst/>
              <a:latin typeface="+mn-lt"/>
              <a:ea typeface="+mn-ea"/>
              <a:cs typeface="+mn-cs"/>
            </a:rPr>
            <a:t>16.16%</a:t>
          </a:r>
          <a:endParaRPr lang="en-US" sz="3400" b="1"/>
        </a:p>
      </xdr:txBody>
    </xdr:sp>
    <xdr:clientData/>
  </xdr:twoCellAnchor>
  <xdr:twoCellAnchor>
    <xdr:from>
      <xdr:col>9</xdr:col>
      <xdr:colOff>161925</xdr:colOff>
      <xdr:row>38</xdr:row>
      <xdr:rowOff>0</xdr:rowOff>
    </xdr:from>
    <xdr:to>
      <xdr:col>14</xdr:col>
      <xdr:colOff>85725</xdr:colOff>
      <xdr:row>49</xdr:row>
      <xdr:rowOff>0</xdr:rowOff>
    </xdr:to>
    <xdr:sp macro="" textlink="">
      <xdr:nvSpPr>
        <xdr:cNvPr id="12" name="TextBox 11"/>
        <xdr:cNvSpPr txBox="1"/>
      </xdr:nvSpPr>
      <xdr:spPr>
        <a:xfrm>
          <a:off x="7591425" y="7667625"/>
          <a:ext cx="2971800" cy="2095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b="1" i="0" u="none" strike="noStrike">
              <a:solidFill>
                <a:schemeClr val="dk1"/>
              </a:solidFill>
              <a:effectLst/>
              <a:latin typeface="+mn-lt"/>
              <a:ea typeface="+mn-ea"/>
              <a:cs typeface="+mn-cs"/>
            </a:rPr>
            <a:t>Profitability gains</a:t>
          </a:r>
        </a:p>
        <a:p>
          <a:pPr algn="ctr"/>
          <a:r>
            <a:rPr lang="en-US" sz="3400" b="1" i="0" u="none" strike="noStrike">
              <a:solidFill>
                <a:schemeClr val="dk1"/>
              </a:solidFill>
              <a:effectLst/>
              <a:latin typeface="+mn-lt"/>
              <a:ea typeface="+mn-ea"/>
              <a:cs typeface="+mn-cs"/>
            </a:rPr>
            <a:t>83.84%</a:t>
          </a:r>
          <a:endParaRPr lang="en-US" sz="3400" b="1"/>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1</xdr:row>
      <xdr:rowOff>0</xdr:rowOff>
    </xdr:from>
    <xdr:to>
      <xdr:col>15</xdr:col>
      <xdr:colOff>0</xdr:colOff>
      <xdr:row>19</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95250</xdr:colOff>
      <xdr:row>6</xdr:row>
      <xdr:rowOff>0</xdr:rowOff>
    </xdr:from>
    <xdr:to>
      <xdr:col>2</xdr:col>
      <xdr:colOff>352425</xdr:colOff>
      <xdr:row>15</xdr:row>
      <xdr:rowOff>57150</xdr:rowOff>
    </xdr:to>
    <xdr:sp macro="" textlink="">
      <xdr:nvSpPr>
        <xdr:cNvPr id="3" name="TextBox 2"/>
        <xdr:cNvSpPr txBox="1"/>
      </xdr:nvSpPr>
      <xdr:spPr>
        <a:xfrm>
          <a:off x="95250" y="1143000"/>
          <a:ext cx="2466975" cy="1771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t>- Based on our data the year </a:t>
          </a:r>
          <a:r>
            <a:rPr lang="en-US" sz="1400" b="1"/>
            <a:t>2023</a:t>
          </a:r>
          <a:r>
            <a:rPr lang="en-US" sz="1400" baseline="0"/>
            <a:t> generated the highest profit with a total od </a:t>
          </a:r>
          <a:r>
            <a:rPr lang="en-US" sz="1400" b="1" i="0" u="none" strike="noStrike">
              <a:solidFill>
                <a:schemeClr val="dk1"/>
              </a:solidFill>
              <a:effectLst/>
              <a:latin typeface="+mn-lt"/>
              <a:ea typeface="+mn-ea"/>
              <a:cs typeface="+mn-cs"/>
            </a:rPr>
            <a:t>$2,668,470.90</a:t>
          </a:r>
          <a:r>
            <a:rPr lang="en-US" sz="1400"/>
            <a:t> and the year </a:t>
          </a:r>
          <a:r>
            <a:rPr lang="en-US" sz="1400" b="1"/>
            <a:t>2022 </a:t>
          </a:r>
          <a:r>
            <a:rPr lang="en-US" sz="1400"/>
            <a:t>totaling </a:t>
          </a:r>
          <a:r>
            <a:rPr lang="en-US" sz="1400" b="1" i="0" u="none" strike="noStrike">
              <a:solidFill>
                <a:schemeClr val="dk1"/>
              </a:solidFill>
              <a:effectLst/>
              <a:latin typeface="+mn-lt"/>
              <a:ea typeface="+mn-ea"/>
              <a:cs typeface="+mn-cs"/>
            </a:rPr>
            <a:t>$2,638,966.60</a:t>
          </a:r>
          <a:endParaRPr lang="en-US" sz="1400" b="1"/>
        </a:p>
        <a:p>
          <a:r>
            <a:rPr lang="en-US" sz="1400"/>
            <a:t>so there is a slight</a:t>
          </a:r>
          <a:r>
            <a:rPr lang="en-US" sz="1400" baseline="0"/>
            <a:t> increase of profitability with </a:t>
          </a:r>
          <a:r>
            <a:rPr lang="en-US" sz="1400" b="1" baseline="0"/>
            <a:t>0.56%</a:t>
          </a:r>
          <a:endParaRPr lang="en-US" sz="1400" b="1"/>
        </a:p>
      </xdr:txBody>
    </xdr:sp>
    <xdr:clientData/>
  </xdr:twoCellAnchor>
  <xdr:twoCellAnchor>
    <xdr:from>
      <xdr:col>2</xdr:col>
      <xdr:colOff>600074</xdr:colOff>
      <xdr:row>20</xdr:row>
      <xdr:rowOff>0</xdr:rowOff>
    </xdr:from>
    <xdr:to>
      <xdr:col>19</xdr:col>
      <xdr:colOff>609599</xdr:colOff>
      <xdr:row>40</xdr:row>
      <xdr:rowOff>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666750</xdr:colOff>
      <xdr:row>49</xdr:row>
      <xdr:rowOff>0</xdr:rowOff>
    </xdr:from>
    <xdr:to>
      <xdr:col>20</xdr:col>
      <xdr:colOff>0</xdr:colOff>
      <xdr:row>68</xdr:row>
      <xdr:rowOff>0</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123825</xdr:colOff>
      <xdr:row>59</xdr:row>
      <xdr:rowOff>38100</xdr:rowOff>
    </xdr:from>
    <xdr:to>
      <xdr:col>2</xdr:col>
      <xdr:colOff>333375</xdr:colOff>
      <xdr:row>68</xdr:row>
      <xdr:rowOff>0</xdr:rowOff>
    </xdr:to>
    <xdr:sp macro="" textlink="">
      <xdr:nvSpPr>
        <xdr:cNvPr id="9" name="TextBox 8"/>
        <xdr:cNvSpPr txBox="1"/>
      </xdr:nvSpPr>
      <xdr:spPr>
        <a:xfrm>
          <a:off x="123825" y="11277600"/>
          <a:ext cx="2419350" cy="1676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t>- </a:t>
          </a:r>
          <a:r>
            <a:rPr lang="en-US" sz="1200" b="1"/>
            <a:t>Monday</a:t>
          </a:r>
          <a:r>
            <a:rPr lang="en-US" sz="1200" baseline="0"/>
            <a:t> is the most rofitable day of the week with a total of </a:t>
          </a:r>
          <a:r>
            <a:rPr lang="en-US" sz="1200" b="1" i="0" u="none" strike="noStrike">
              <a:solidFill>
                <a:schemeClr val="dk1"/>
              </a:solidFill>
              <a:effectLst/>
              <a:latin typeface="+mn-lt"/>
              <a:ea typeface="+mn-ea"/>
              <a:cs typeface="+mn-cs"/>
            </a:rPr>
            <a:t>$817,860.39</a:t>
          </a:r>
          <a:r>
            <a:rPr lang="en-US" sz="1200"/>
            <a:t> </a:t>
          </a:r>
          <a:r>
            <a:rPr lang="en-US" sz="1200" baseline="0"/>
            <a:t> and </a:t>
          </a:r>
          <a:r>
            <a:rPr lang="en-US" sz="1200" b="1" i="0" u="none" strike="noStrike">
              <a:solidFill>
                <a:schemeClr val="dk1"/>
              </a:solidFill>
              <a:effectLst/>
              <a:latin typeface="+mn-lt"/>
              <a:ea typeface="+mn-ea"/>
              <a:cs typeface="+mn-cs"/>
            </a:rPr>
            <a:t>Tuesday</a:t>
          </a:r>
          <a:r>
            <a:rPr lang="en-US" sz="1200"/>
            <a:t> is the least profitable totaling </a:t>
          </a:r>
          <a:r>
            <a:rPr lang="en-US" sz="1200" b="1" i="0" u="none" strike="noStrike">
              <a:solidFill>
                <a:schemeClr val="dk1"/>
              </a:solidFill>
              <a:effectLst/>
              <a:latin typeface="+mn-lt"/>
              <a:ea typeface="+mn-ea"/>
              <a:cs typeface="+mn-cs"/>
            </a:rPr>
            <a:t>$668,574.14</a:t>
          </a:r>
          <a:r>
            <a:rPr lang="en-US" sz="1200"/>
            <a:t> </a:t>
          </a:r>
        </a:p>
      </xdr:txBody>
    </xdr:sp>
    <xdr:clientData/>
  </xdr:twoCellAnchor>
  <xdr:twoCellAnchor>
    <xdr:from>
      <xdr:col>3</xdr:col>
      <xdr:colOff>847724</xdr:colOff>
      <xdr:row>71</xdr:row>
      <xdr:rowOff>190499</xdr:rowOff>
    </xdr:from>
    <xdr:to>
      <xdr:col>18</xdr:col>
      <xdr:colOff>0</xdr:colOff>
      <xdr:row>94</xdr:row>
      <xdr:rowOff>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847724</xdr:colOff>
      <xdr:row>95</xdr:row>
      <xdr:rowOff>190499</xdr:rowOff>
    </xdr:from>
    <xdr:to>
      <xdr:col>18</xdr:col>
      <xdr:colOff>0</xdr:colOff>
      <xdr:row>116</xdr:row>
      <xdr:rowOff>190499</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104775</xdr:colOff>
      <xdr:row>85</xdr:row>
      <xdr:rowOff>152400</xdr:rowOff>
    </xdr:from>
    <xdr:to>
      <xdr:col>2</xdr:col>
      <xdr:colOff>809625</xdr:colOff>
      <xdr:row>96</xdr:row>
      <xdr:rowOff>0</xdr:rowOff>
    </xdr:to>
    <xdr:sp macro="" textlink="">
      <xdr:nvSpPr>
        <xdr:cNvPr id="11" name="TextBox 10"/>
        <xdr:cNvSpPr txBox="1"/>
      </xdr:nvSpPr>
      <xdr:spPr>
        <a:xfrm>
          <a:off x="104775" y="16354425"/>
          <a:ext cx="3124200" cy="19431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t>- </a:t>
          </a:r>
          <a:r>
            <a:rPr lang="en-US" sz="1400" b="1"/>
            <a:t>July</a:t>
          </a:r>
          <a:r>
            <a:rPr lang="en-US" sz="1400" baseline="0"/>
            <a:t> is the most profitable month in the year </a:t>
          </a:r>
          <a:r>
            <a:rPr lang="en-US" sz="1400" b="1" baseline="0"/>
            <a:t>2022</a:t>
          </a:r>
        </a:p>
        <a:p>
          <a:r>
            <a:rPr lang="en-US" sz="1400" baseline="0"/>
            <a:t>- </a:t>
          </a:r>
          <a:r>
            <a:rPr lang="en-US" sz="1400" b="1" baseline="0"/>
            <a:t>June</a:t>
          </a:r>
          <a:r>
            <a:rPr lang="en-US" sz="1400" baseline="0"/>
            <a:t> is least profitable month of </a:t>
          </a:r>
          <a:r>
            <a:rPr lang="en-US" sz="1400" b="1" baseline="0"/>
            <a:t>2022</a:t>
          </a:r>
        </a:p>
        <a:p>
          <a:r>
            <a:rPr lang="en-US" sz="1400" baseline="0"/>
            <a:t>- </a:t>
          </a:r>
          <a:r>
            <a:rPr lang="en-US" sz="1400" b="0" i="0" u="none" strike="noStrike">
              <a:solidFill>
                <a:schemeClr val="dk1"/>
              </a:solidFill>
              <a:effectLst/>
              <a:latin typeface="+mn-lt"/>
              <a:ea typeface="+mn-ea"/>
              <a:cs typeface="+mn-cs"/>
            </a:rPr>
            <a:t>The</a:t>
          </a:r>
          <a:r>
            <a:rPr lang="en-US" sz="1400"/>
            <a:t> profitability in </a:t>
          </a:r>
          <a:r>
            <a:rPr lang="en-US" sz="1400" b="1" i="0" u="none" strike="noStrike">
              <a:solidFill>
                <a:schemeClr val="dk1"/>
              </a:solidFill>
              <a:effectLst/>
              <a:latin typeface="+mn-lt"/>
              <a:ea typeface="+mn-ea"/>
              <a:cs typeface="+mn-cs"/>
            </a:rPr>
            <a:t>December</a:t>
          </a:r>
          <a:r>
            <a:rPr lang="en-US" sz="1400"/>
            <a:t> </a:t>
          </a:r>
          <a:r>
            <a:rPr lang="en-US" sz="1400" baseline="0"/>
            <a:t> has dropped from </a:t>
          </a:r>
          <a:r>
            <a:rPr lang="en-US" sz="1400" b="1" i="0" u="none" strike="noStrike">
              <a:solidFill>
                <a:schemeClr val="dk1"/>
              </a:solidFill>
              <a:effectLst/>
              <a:latin typeface="+mn-lt"/>
              <a:ea typeface="+mn-ea"/>
              <a:cs typeface="+mn-cs"/>
            </a:rPr>
            <a:t>$251,335.13</a:t>
          </a:r>
          <a:r>
            <a:rPr lang="en-US" sz="1400" b="1"/>
            <a:t> </a:t>
          </a:r>
          <a:r>
            <a:rPr lang="en-US" sz="1400"/>
            <a:t>to </a:t>
          </a:r>
          <a:r>
            <a:rPr lang="en-US" sz="1400" b="1" i="0" u="none" strike="noStrike">
              <a:solidFill>
                <a:schemeClr val="dk1"/>
              </a:solidFill>
              <a:effectLst/>
              <a:latin typeface="+mn-lt"/>
              <a:ea typeface="+mn-ea"/>
              <a:cs typeface="+mn-cs"/>
            </a:rPr>
            <a:t>$184,333.96</a:t>
          </a:r>
          <a:r>
            <a:rPr lang="en-US" sz="1400" b="1"/>
            <a:t>  </a:t>
          </a:r>
          <a:r>
            <a:rPr lang="en-US" sz="1400"/>
            <a:t>a </a:t>
          </a:r>
          <a:r>
            <a:rPr lang="en-US" sz="1400" b="1" i="0" u="none" strike="noStrike">
              <a:solidFill>
                <a:schemeClr val="dk1"/>
              </a:solidFill>
              <a:effectLst/>
              <a:latin typeface="+mn-lt"/>
              <a:ea typeface="+mn-ea"/>
              <a:cs typeface="+mn-cs"/>
            </a:rPr>
            <a:t>-26.66%</a:t>
          </a:r>
          <a:r>
            <a:rPr lang="en-US" sz="1400" b="1"/>
            <a:t>  </a:t>
          </a:r>
          <a:r>
            <a:rPr lang="en-US" sz="1400"/>
            <a:t>profit loss</a:t>
          </a:r>
        </a:p>
        <a:p>
          <a:r>
            <a:rPr lang="en-US" sz="1400"/>
            <a:t>- </a:t>
          </a:r>
          <a:r>
            <a:rPr lang="en-US" sz="1400" b="1"/>
            <a:t>July</a:t>
          </a:r>
          <a:r>
            <a:rPr lang="en-US" sz="1400" baseline="0"/>
            <a:t> achieved the highest MoM change in the year </a:t>
          </a:r>
          <a:r>
            <a:rPr lang="en-US" sz="1400" b="1" baseline="0"/>
            <a:t>2022 </a:t>
          </a:r>
          <a:r>
            <a:rPr lang="en-US" sz="1400" baseline="0"/>
            <a:t>with</a:t>
          </a:r>
          <a:r>
            <a:rPr lang="en-US" sz="1400"/>
            <a:t> </a:t>
          </a:r>
          <a:r>
            <a:rPr lang="en-US" sz="1400" b="1" i="0" u="none" strike="noStrike">
              <a:solidFill>
                <a:schemeClr val="dk1"/>
              </a:solidFill>
              <a:effectLst/>
              <a:latin typeface="+mn-lt"/>
              <a:ea typeface="+mn-ea"/>
              <a:cs typeface="+mn-cs"/>
            </a:rPr>
            <a:t>66.80%</a:t>
          </a:r>
          <a:r>
            <a:rPr lang="en-US" sz="1400" b="1"/>
            <a:t> </a:t>
          </a:r>
        </a:p>
      </xdr:txBody>
    </xdr:sp>
    <xdr:clientData/>
  </xdr:twoCellAnchor>
  <xdr:twoCellAnchor>
    <xdr:from>
      <xdr:col>0</xdr:col>
      <xdr:colOff>104775</xdr:colOff>
      <xdr:row>110</xdr:row>
      <xdr:rowOff>0</xdr:rowOff>
    </xdr:from>
    <xdr:to>
      <xdr:col>2</xdr:col>
      <xdr:colOff>809625</xdr:colOff>
      <xdr:row>121</xdr:row>
      <xdr:rowOff>0</xdr:rowOff>
    </xdr:to>
    <xdr:sp macro="" textlink="">
      <xdr:nvSpPr>
        <xdr:cNvPr id="12" name="TextBox 11"/>
        <xdr:cNvSpPr txBox="1"/>
      </xdr:nvSpPr>
      <xdr:spPr>
        <a:xfrm>
          <a:off x="104775" y="20974050"/>
          <a:ext cx="3124200" cy="2095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t>- </a:t>
          </a:r>
          <a:r>
            <a:rPr lang="en-US" sz="1400" b="1"/>
            <a:t>June</a:t>
          </a:r>
          <a:r>
            <a:rPr lang="en-US" sz="1400" baseline="0"/>
            <a:t> is the most profitable month in the year </a:t>
          </a:r>
          <a:r>
            <a:rPr lang="en-US" sz="1400" b="1" baseline="0"/>
            <a:t>2023</a:t>
          </a:r>
        </a:p>
        <a:p>
          <a:r>
            <a:rPr lang="en-US" sz="1400" baseline="0"/>
            <a:t>- </a:t>
          </a:r>
          <a:r>
            <a:rPr lang="en-US" sz="1400" b="1" i="0" u="none" strike="noStrike">
              <a:solidFill>
                <a:schemeClr val="dk1"/>
              </a:solidFill>
              <a:effectLst/>
              <a:latin typeface="+mn-lt"/>
              <a:ea typeface="+mn-ea"/>
              <a:cs typeface="+mn-cs"/>
            </a:rPr>
            <a:t>November</a:t>
          </a:r>
          <a:r>
            <a:rPr lang="en-US" sz="1400" baseline="0"/>
            <a:t> is least profitable month of </a:t>
          </a:r>
          <a:r>
            <a:rPr lang="en-US" sz="1400" b="1" baseline="0"/>
            <a:t>2023</a:t>
          </a:r>
        </a:p>
        <a:p>
          <a:r>
            <a:rPr lang="en-US" sz="1400" baseline="0"/>
            <a:t>- </a:t>
          </a:r>
          <a:r>
            <a:rPr lang="en-US" sz="1400" b="0" i="0" u="none" strike="noStrike">
              <a:solidFill>
                <a:schemeClr val="dk1"/>
              </a:solidFill>
              <a:effectLst/>
              <a:latin typeface="+mn-lt"/>
              <a:ea typeface="+mn-ea"/>
              <a:cs typeface="+mn-cs"/>
            </a:rPr>
            <a:t>After a continuous growth in profit from</a:t>
          </a:r>
          <a:r>
            <a:rPr lang="en-US" sz="1400" b="0" i="0" u="none" strike="noStrike" baseline="0">
              <a:solidFill>
                <a:schemeClr val="dk1"/>
              </a:solidFill>
              <a:effectLst/>
              <a:latin typeface="+mn-lt"/>
              <a:ea typeface="+mn-ea"/>
              <a:cs typeface="+mn-cs"/>
            </a:rPr>
            <a:t> </a:t>
          </a:r>
          <a:r>
            <a:rPr lang="en-US" sz="1400" b="0" i="0" u="none" strike="noStrike">
              <a:solidFill>
                <a:schemeClr val="dk1"/>
              </a:solidFill>
              <a:effectLst/>
              <a:latin typeface="+mn-lt"/>
              <a:ea typeface="+mn-ea"/>
              <a:cs typeface="+mn-cs"/>
            </a:rPr>
            <a:t> January to April,</a:t>
          </a:r>
          <a:r>
            <a:rPr lang="en-US" sz="1400" b="0" i="0" u="none" strike="noStrike" baseline="0">
              <a:solidFill>
                <a:schemeClr val="dk1"/>
              </a:solidFill>
              <a:effectLst/>
              <a:latin typeface="+mn-lt"/>
              <a:ea typeface="+mn-ea"/>
              <a:cs typeface="+mn-cs"/>
            </a:rPr>
            <a:t> May has recorded a huge dep with </a:t>
          </a:r>
          <a:r>
            <a:rPr lang="en-US" sz="1400" b="1" i="0" u="none" strike="noStrike">
              <a:solidFill>
                <a:schemeClr val="dk1"/>
              </a:solidFill>
              <a:effectLst/>
              <a:latin typeface="+mn-lt"/>
              <a:ea typeface="+mn-ea"/>
              <a:cs typeface="+mn-cs"/>
            </a:rPr>
            <a:t>-26.65%</a:t>
          </a:r>
          <a:r>
            <a:rPr lang="en-US" sz="1400" b="1"/>
            <a:t> </a:t>
          </a:r>
          <a:r>
            <a:rPr lang="en-US" sz="1400" b="0"/>
            <a:t>in</a:t>
          </a:r>
          <a:r>
            <a:rPr lang="en-US" sz="1400" b="0" baseline="0"/>
            <a:t> profitability</a:t>
          </a:r>
          <a:endParaRPr lang="en-US" sz="1400" b="0"/>
        </a:p>
      </xdr:txBody>
    </xdr:sp>
    <xdr:clientData/>
  </xdr:twoCellAnchor>
  <xdr:twoCellAnchor>
    <xdr:from>
      <xdr:col>4</xdr:col>
      <xdr:colOff>76200</xdr:colOff>
      <xdr:row>118</xdr:row>
      <xdr:rowOff>104776</xdr:rowOff>
    </xdr:from>
    <xdr:to>
      <xdr:col>15</xdr:col>
      <xdr:colOff>180975</xdr:colOff>
      <xdr:row>122</xdr:row>
      <xdr:rowOff>180976</xdr:rowOff>
    </xdr:to>
    <xdr:sp macro="" textlink="">
      <xdr:nvSpPr>
        <xdr:cNvPr id="13" name="TextBox 12"/>
        <xdr:cNvSpPr txBox="1"/>
      </xdr:nvSpPr>
      <xdr:spPr>
        <a:xfrm>
          <a:off x="4191000" y="22602826"/>
          <a:ext cx="8039100" cy="838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After comparing the years</a:t>
          </a:r>
          <a:r>
            <a:rPr lang="en-US" sz="1100" baseline="0"/>
            <a:t> 2022 and 2023 in sales performance turns out that:</a:t>
          </a:r>
        </a:p>
        <a:p>
          <a:r>
            <a:rPr lang="en-US" sz="1100"/>
            <a:t>- The month of May recorded</a:t>
          </a:r>
          <a:r>
            <a:rPr lang="en-US" sz="1100" baseline="0"/>
            <a:t> profitability loss during that period, </a:t>
          </a:r>
          <a:r>
            <a:rPr lang="en-US" sz="1100" b="0" i="0" u="none" strike="noStrike">
              <a:solidFill>
                <a:schemeClr val="dk1"/>
              </a:solidFill>
              <a:effectLst/>
              <a:latin typeface="+mn-lt"/>
              <a:ea typeface="+mn-ea"/>
              <a:cs typeface="+mn-cs"/>
            </a:rPr>
            <a:t>-0.06%</a:t>
          </a:r>
          <a:r>
            <a:rPr lang="en-US"/>
            <a:t> in 2022</a:t>
          </a:r>
          <a:r>
            <a:rPr lang="en-US" baseline="0"/>
            <a:t> and </a:t>
          </a:r>
          <a:r>
            <a:rPr lang="en-US" sz="1100" b="0" i="0" u="none" strike="noStrike">
              <a:solidFill>
                <a:schemeClr val="dk1"/>
              </a:solidFill>
              <a:effectLst/>
              <a:latin typeface="+mn-lt"/>
              <a:ea typeface="+mn-ea"/>
              <a:cs typeface="+mn-cs"/>
            </a:rPr>
            <a:t>-26.65%</a:t>
          </a:r>
          <a:r>
            <a:rPr lang="en-US"/>
            <a:t> in 2023</a:t>
          </a:r>
          <a:r>
            <a:rPr lang="en-US" sz="1100" b="0" i="0" u="none" strike="noStrike">
              <a:solidFill>
                <a:schemeClr val="dk1"/>
              </a:solidFill>
              <a:effectLst/>
              <a:latin typeface="+mn-lt"/>
              <a:ea typeface="+mn-ea"/>
              <a:cs typeface="+mn-cs"/>
            </a:rPr>
            <a:t>-26.65%</a:t>
          </a:r>
        </a:p>
        <a:p>
          <a:r>
            <a:rPr lang="en-US" sz="1100" b="0" i="0" u="none" strike="noStrike">
              <a:solidFill>
                <a:schemeClr val="dk1"/>
              </a:solidFill>
              <a:effectLst/>
              <a:latin typeface="+mn-lt"/>
              <a:ea typeface="+mn-ea"/>
              <a:cs typeface="+mn-cs"/>
            </a:rPr>
            <a:t>-</a:t>
          </a:r>
          <a:r>
            <a:rPr lang="en-US" sz="1100" b="0" i="0" u="none" strike="noStrike" baseline="0">
              <a:solidFill>
                <a:schemeClr val="dk1"/>
              </a:solidFill>
              <a:effectLst/>
              <a:latin typeface="+mn-lt"/>
              <a:ea typeface="+mn-ea"/>
              <a:cs typeface="+mn-cs"/>
            </a:rPr>
            <a:t> There is no seasonality in that period performance, So the deps in the MoM are performance based</a:t>
          </a:r>
          <a:endParaRPr lang="en-US" sz="1100"/>
        </a:p>
      </xdr:txBody>
    </xdr:sp>
    <xdr:clientData/>
  </xdr:twoCellAnchor>
  <xdr:twoCellAnchor>
    <xdr:from>
      <xdr:col>0</xdr:col>
      <xdr:colOff>47625</xdr:colOff>
      <xdr:row>35</xdr:row>
      <xdr:rowOff>9525</xdr:rowOff>
    </xdr:from>
    <xdr:to>
      <xdr:col>2</xdr:col>
      <xdr:colOff>762000</xdr:colOff>
      <xdr:row>43</xdr:row>
      <xdr:rowOff>9525</xdr:rowOff>
    </xdr:to>
    <xdr:sp macro="" textlink="">
      <xdr:nvSpPr>
        <xdr:cNvPr id="16" name="TextBox 15"/>
        <xdr:cNvSpPr txBox="1"/>
      </xdr:nvSpPr>
      <xdr:spPr>
        <a:xfrm>
          <a:off x="47625" y="6677025"/>
          <a:ext cx="2924175" cy="1524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t>- In the</a:t>
          </a:r>
          <a:r>
            <a:rPr lang="en-US" sz="1400" baseline="0"/>
            <a:t> period of </a:t>
          </a:r>
          <a:r>
            <a:rPr lang="en-US" sz="1400" b="1" baseline="0"/>
            <a:t>2022 - 2023</a:t>
          </a:r>
          <a:r>
            <a:rPr lang="en-US" sz="1400" b="0" baseline="0"/>
            <a:t> </a:t>
          </a:r>
          <a:r>
            <a:rPr lang="en-US" sz="1400" b="1" baseline="0"/>
            <a:t>July</a:t>
          </a:r>
          <a:r>
            <a:rPr lang="en-US" sz="1400" b="0" baseline="0"/>
            <a:t> </a:t>
          </a:r>
          <a:r>
            <a:rPr lang="en-US" sz="1400" baseline="0"/>
            <a:t>is the most profitable month with a total of </a:t>
          </a:r>
          <a:r>
            <a:rPr lang="en-US" sz="1400" b="1" i="0" u="none" strike="noStrike">
              <a:solidFill>
                <a:schemeClr val="dk1"/>
              </a:solidFill>
              <a:effectLst/>
              <a:latin typeface="+mn-lt"/>
              <a:ea typeface="+mn-ea"/>
              <a:cs typeface="+mn-cs"/>
            </a:rPr>
            <a:t>$522,332.98</a:t>
          </a:r>
          <a:r>
            <a:rPr lang="en-US" sz="1400"/>
            <a:t> </a:t>
          </a:r>
          <a:endParaRPr lang="en-US" sz="1400" baseline="0"/>
        </a:p>
        <a:p>
          <a:r>
            <a:rPr lang="en-US" sz="1400" baseline="0"/>
            <a:t>- </a:t>
          </a:r>
          <a:r>
            <a:rPr lang="en-US" sz="1400" b="1" i="0" u="none" strike="noStrike">
              <a:solidFill>
                <a:schemeClr val="dk1"/>
              </a:solidFill>
              <a:effectLst/>
              <a:latin typeface="+mn-lt"/>
              <a:ea typeface="+mn-ea"/>
              <a:cs typeface="+mn-cs"/>
            </a:rPr>
            <a:t>December</a:t>
          </a:r>
          <a:r>
            <a:rPr lang="en-US" sz="1400"/>
            <a:t> has</a:t>
          </a:r>
          <a:r>
            <a:rPr lang="en-US" sz="1400" baseline="0"/>
            <a:t> the lowest profit totaling </a:t>
          </a:r>
          <a:r>
            <a:rPr lang="en-US" sz="1400" b="1" i="0" u="none" strike="noStrike">
              <a:solidFill>
                <a:schemeClr val="dk1"/>
              </a:solidFill>
              <a:effectLst/>
              <a:latin typeface="+mn-lt"/>
              <a:ea typeface="+mn-ea"/>
              <a:cs typeface="+mn-cs"/>
            </a:rPr>
            <a:t>$374,384.22</a:t>
          </a:r>
          <a:r>
            <a:rPr lang="en-US" sz="1400" b="1"/>
            <a:t> </a:t>
          </a:r>
          <a:r>
            <a:rPr lang="en-US" sz="1400"/>
            <a:t>during</a:t>
          </a:r>
          <a:r>
            <a:rPr lang="en-US" sz="1400" baseline="0"/>
            <a:t> </a:t>
          </a:r>
          <a:r>
            <a:rPr lang="en-US" sz="1400" b="1" baseline="0"/>
            <a:t>2022-2023</a:t>
          </a:r>
          <a:endParaRPr lang="en-US" sz="1400" b="1"/>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6</xdr:col>
      <xdr:colOff>0</xdr:colOff>
      <xdr:row>1</xdr:row>
      <xdr:rowOff>0</xdr:rowOff>
    </xdr:from>
    <xdr:to>
      <xdr:col>19</xdr:col>
      <xdr:colOff>0</xdr:colOff>
      <xdr:row>21</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152400</xdr:colOff>
      <xdr:row>10</xdr:row>
      <xdr:rowOff>190499</xdr:rowOff>
    </xdr:from>
    <xdr:to>
      <xdr:col>5</xdr:col>
      <xdr:colOff>0</xdr:colOff>
      <xdr:row>22</xdr:row>
      <xdr:rowOff>0</xdr:rowOff>
    </xdr:to>
    <xdr:sp macro="" textlink="">
      <xdr:nvSpPr>
        <xdr:cNvPr id="3" name="TextBox 2"/>
        <xdr:cNvSpPr txBox="1"/>
      </xdr:nvSpPr>
      <xdr:spPr>
        <a:xfrm>
          <a:off x="152400" y="2095499"/>
          <a:ext cx="5448300" cy="209550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t>- In </a:t>
          </a:r>
          <a:r>
            <a:rPr lang="en-US" sz="1400" b="1"/>
            <a:t>2022</a:t>
          </a:r>
          <a:r>
            <a:rPr lang="en-US" sz="1400"/>
            <a:t>, The target sales</a:t>
          </a:r>
          <a:r>
            <a:rPr lang="en-US" sz="1400" baseline="0"/>
            <a:t> was </a:t>
          </a:r>
          <a:r>
            <a:rPr lang="en-US" sz="1400" b="1" i="0" u="none" strike="noStrike">
              <a:solidFill>
                <a:schemeClr val="dk1"/>
              </a:solidFill>
              <a:effectLst/>
              <a:latin typeface="+mn-lt"/>
              <a:ea typeface="+mn-ea"/>
              <a:cs typeface="+mn-cs"/>
            </a:rPr>
            <a:t>$2,643,059.36</a:t>
          </a:r>
          <a:r>
            <a:rPr lang="en-US" sz="1400" b="1"/>
            <a:t> </a:t>
          </a:r>
          <a:r>
            <a:rPr lang="en-US" sz="1400"/>
            <a:t>while</a:t>
          </a:r>
          <a:r>
            <a:rPr lang="en-US" sz="1400" baseline="0"/>
            <a:t> the actual sales was </a:t>
          </a:r>
          <a:r>
            <a:rPr lang="en-US" sz="1400" b="1" i="0" u="none" strike="noStrike">
              <a:solidFill>
                <a:schemeClr val="dk1"/>
              </a:solidFill>
              <a:effectLst/>
              <a:latin typeface="+mn-lt"/>
              <a:ea typeface="+mn-ea"/>
              <a:cs typeface="+mn-cs"/>
            </a:rPr>
            <a:t>$2,638,966.60</a:t>
          </a:r>
          <a:r>
            <a:rPr lang="en-US" sz="1400" b="1"/>
            <a:t> </a:t>
          </a:r>
          <a:r>
            <a:rPr lang="en-US" sz="1400"/>
            <a:t>so</a:t>
          </a:r>
          <a:r>
            <a:rPr lang="en-US" sz="1400" baseline="0"/>
            <a:t> </a:t>
          </a:r>
          <a:r>
            <a:rPr lang="en-US" sz="1400" b="1" i="0" u="none" strike="noStrike">
              <a:solidFill>
                <a:schemeClr val="dk1"/>
              </a:solidFill>
              <a:effectLst/>
              <a:latin typeface="+mn-lt"/>
              <a:ea typeface="+mn-ea"/>
              <a:cs typeface="+mn-cs"/>
            </a:rPr>
            <a:t>99.85%</a:t>
          </a:r>
          <a:r>
            <a:rPr lang="en-US" sz="1400"/>
            <a:t> of the target was achieved.</a:t>
          </a:r>
        </a:p>
        <a:p>
          <a:pPr marL="0" marR="0" lvl="0" indent="0" defTabSz="914400" eaLnBrk="1" fontAlgn="auto" latinLnBrk="0" hangingPunct="1">
            <a:lnSpc>
              <a:spcPct val="100000"/>
            </a:lnSpc>
            <a:spcBef>
              <a:spcPts val="0"/>
            </a:spcBef>
            <a:spcAft>
              <a:spcPts val="0"/>
            </a:spcAft>
            <a:buClrTx/>
            <a:buSzTx/>
            <a:buFontTx/>
            <a:buNone/>
            <a:tabLst/>
            <a:defRPr/>
          </a:pPr>
          <a:r>
            <a:rPr lang="en-US" sz="1400"/>
            <a:t>-</a:t>
          </a:r>
          <a:r>
            <a:rPr lang="en-US" sz="1400" baseline="0"/>
            <a:t> In </a:t>
          </a:r>
          <a:r>
            <a:rPr lang="en-US" sz="1400" b="1" baseline="0"/>
            <a:t>2023</a:t>
          </a:r>
          <a:r>
            <a:rPr lang="en-US" sz="1400" baseline="0"/>
            <a:t>, The </a:t>
          </a:r>
          <a:r>
            <a:rPr lang="en-US" sz="1400">
              <a:solidFill>
                <a:schemeClr val="dk1"/>
              </a:solidFill>
              <a:effectLst/>
              <a:latin typeface="+mn-lt"/>
              <a:ea typeface="+mn-ea"/>
              <a:cs typeface="+mn-cs"/>
            </a:rPr>
            <a:t>The target sales</a:t>
          </a:r>
          <a:r>
            <a:rPr lang="en-US" sz="1400" baseline="0">
              <a:solidFill>
                <a:schemeClr val="dk1"/>
              </a:solidFill>
              <a:effectLst/>
              <a:latin typeface="+mn-lt"/>
              <a:ea typeface="+mn-ea"/>
              <a:cs typeface="+mn-cs"/>
            </a:rPr>
            <a:t> was </a:t>
          </a:r>
          <a:r>
            <a:rPr lang="en-US" sz="1400" b="1" i="0" u="none" strike="noStrike">
              <a:solidFill>
                <a:schemeClr val="dk1"/>
              </a:solidFill>
              <a:effectLst/>
              <a:latin typeface="+mn-lt"/>
              <a:ea typeface="+mn-ea"/>
              <a:cs typeface="+mn-cs"/>
            </a:rPr>
            <a:t>$2,701,285.93</a:t>
          </a:r>
          <a:r>
            <a:rPr lang="en-US" sz="1400" b="1"/>
            <a:t> </a:t>
          </a:r>
          <a:r>
            <a:rPr lang="en-US" sz="1400">
              <a:solidFill>
                <a:schemeClr val="dk1"/>
              </a:solidFill>
              <a:effectLst/>
              <a:latin typeface="+mn-lt"/>
              <a:ea typeface="+mn-ea"/>
              <a:cs typeface="+mn-cs"/>
            </a:rPr>
            <a:t>while</a:t>
          </a:r>
          <a:r>
            <a:rPr lang="en-US" sz="1400" baseline="0">
              <a:solidFill>
                <a:schemeClr val="dk1"/>
              </a:solidFill>
              <a:effectLst/>
              <a:latin typeface="+mn-lt"/>
              <a:ea typeface="+mn-ea"/>
              <a:cs typeface="+mn-cs"/>
            </a:rPr>
            <a:t> the actual sales was </a:t>
          </a:r>
          <a:r>
            <a:rPr lang="en-US" sz="1400" b="1" i="0" u="none" strike="noStrike">
              <a:solidFill>
                <a:schemeClr val="dk1"/>
              </a:solidFill>
              <a:effectLst/>
              <a:latin typeface="+mn-lt"/>
              <a:ea typeface="+mn-ea"/>
              <a:cs typeface="+mn-cs"/>
            </a:rPr>
            <a:t>$2,668,470.90</a:t>
          </a:r>
          <a:r>
            <a:rPr lang="en-US" sz="1400" b="1"/>
            <a:t>  </a:t>
          </a:r>
          <a:r>
            <a:rPr lang="en-US" sz="1400">
              <a:solidFill>
                <a:schemeClr val="dk1"/>
              </a:solidFill>
              <a:effectLst/>
              <a:latin typeface="+mn-lt"/>
              <a:ea typeface="+mn-ea"/>
              <a:cs typeface="+mn-cs"/>
            </a:rPr>
            <a:t>so</a:t>
          </a:r>
          <a:r>
            <a:rPr lang="en-US" sz="1400" baseline="0">
              <a:solidFill>
                <a:schemeClr val="dk1"/>
              </a:solidFill>
              <a:effectLst/>
              <a:latin typeface="+mn-lt"/>
              <a:ea typeface="+mn-ea"/>
              <a:cs typeface="+mn-cs"/>
            </a:rPr>
            <a:t> </a:t>
          </a:r>
          <a:r>
            <a:rPr lang="en-US" sz="1400" b="1" i="0" u="none" strike="noStrike">
              <a:solidFill>
                <a:schemeClr val="dk1"/>
              </a:solidFill>
              <a:effectLst/>
              <a:latin typeface="+mn-lt"/>
              <a:ea typeface="+mn-ea"/>
              <a:cs typeface="+mn-cs"/>
            </a:rPr>
            <a:t>98.79%</a:t>
          </a:r>
          <a:r>
            <a:rPr lang="en-US" sz="1400" b="1"/>
            <a:t> </a:t>
          </a:r>
          <a:r>
            <a:rPr lang="en-US" sz="1400" b="1">
              <a:solidFill>
                <a:schemeClr val="dk1"/>
              </a:solidFill>
              <a:effectLst/>
              <a:latin typeface="+mn-lt"/>
              <a:ea typeface="+mn-ea"/>
              <a:cs typeface="+mn-cs"/>
            </a:rPr>
            <a:t> </a:t>
          </a:r>
          <a:r>
            <a:rPr lang="en-US" sz="1400">
              <a:solidFill>
                <a:schemeClr val="dk1"/>
              </a:solidFill>
              <a:effectLst/>
              <a:latin typeface="+mn-lt"/>
              <a:ea typeface="+mn-ea"/>
              <a:cs typeface="+mn-cs"/>
            </a:rPr>
            <a:t>of the target was achieved.</a:t>
          </a:r>
        </a:p>
        <a:p>
          <a:pPr marL="0" marR="0" lvl="0" indent="0" defTabSz="914400" eaLnBrk="1" fontAlgn="auto" latinLnBrk="0" hangingPunct="1">
            <a:lnSpc>
              <a:spcPct val="100000"/>
            </a:lnSpc>
            <a:spcBef>
              <a:spcPts val="0"/>
            </a:spcBef>
            <a:spcAft>
              <a:spcPts val="0"/>
            </a:spcAft>
            <a:buClrTx/>
            <a:buSzTx/>
            <a:buFontTx/>
            <a:buNone/>
            <a:tabLst/>
            <a:defRPr/>
          </a:pPr>
          <a:r>
            <a:rPr lang="en-US" sz="1400">
              <a:solidFill>
                <a:schemeClr val="dk1"/>
              </a:solidFill>
              <a:effectLst/>
              <a:latin typeface="+mn-lt"/>
              <a:ea typeface="+mn-ea"/>
              <a:cs typeface="+mn-cs"/>
            </a:rPr>
            <a:t>- A</a:t>
          </a:r>
          <a:r>
            <a:rPr lang="en-US" sz="1400" baseline="0">
              <a:solidFill>
                <a:schemeClr val="dk1"/>
              </a:solidFill>
              <a:effectLst/>
              <a:latin typeface="+mn-lt"/>
              <a:ea typeface="+mn-ea"/>
              <a:cs typeface="+mn-cs"/>
            </a:rPr>
            <a:t> </a:t>
          </a:r>
          <a:r>
            <a:rPr lang="en-US" sz="1400" b="1" i="0" u="none" strike="noStrike">
              <a:solidFill>
                <a:schemeClr val="dk1"/>
              </a:solidFill>
              <a:effectLst/>
              <a:latin typeface="+mn-lt"/>
              <a:ea typeface="+mn-ea"/>
              <a:cs typeface="+mn-cs"/>
            </a:rPr>
            <a:t>1.06%</a:t>
          </a:r>
          <a:r>
            <a:rPr lang="en-US" sz="1400"/>
            <a:t>  dep in total sales performance in between the two years.</a:t>
          </a:r>
          <a:endParaRPr lang="en-US" sz="1400">
            <a:effectLst/>
          </a:endParaRPr>
        </a:p>
        <a:p>
          <a:r>
            <a:rPr lang="en-US" sz="1400"/>
            <a:t>- </a:t>
          </a:r>
          <a:r>
            <a:rPr lang="en-US" sz="1400" b="1"/>
            <a:t>2022</a:t>
          </a:r>
          <a:r>
            <a:rPr lang="en-US" sz="1400"/>
            <a:t> had a sales</a:t>
          </a:r>
          <a:r>
            <a:rPr lang="en-US" sz="1400" baseline="0"/>
            <a:t> varinace of </a:t>
          </a:r>
          <a:r>
            <a:rPr lang="en-US" sz="1400" b="1" i="0" u="none" strike="noStrike">
              <a:solidFill>
                <a:schemeClr val="dk1"/>
              </a:solidFill>
              <a:effectLst/>
              <a:latin typeface="+mn-lt"/>
              <a:ea typeface="+mn-ea"/>
              <a:cs typeface="+mn-cs"/>
            </a:rPr>
            <a:t>-$4,092.76</a:t>
          </a:r>
          <a:r>
            <a:rPr lang="en-US" sz="1400" b="1" i="0" u="none" strike="noStrike" baseline="0">
              <a:solidFill>
                <a:schemeClr val="dk1"/>
              </a:solidFill>
              <a:effectLst/>
              <a:latin typeface="+mn-lt"/>
              <a:ea typeface="+mn-ea"/>
              <a:cs typeface="+mn-cs"/>
            </a:rPr>
            <a:t> </a:t>
          </a:r>
          <a:r>
            <a:rPr lang="en-US" sz="1400" b="0" i="0" u="none" strike="noStrike" baseline="0">
              <a:solidFill>
                <a:schemeClr val="dk1"/>
              </a:solidFill>
              <a:effectLst/>
              <a:latin typeface="+mn-lt"/>
              <a:ea typeface="+mn-ea"/>
              <a:cs typeface="+mn-cs"/>
            </a:rPr>
            <a:t>so it is a </a:t>
          </a:r>
          <a:r>
            <a:rPr lang="en-US" sz="1400" b="1" i="0" u="none" strike="noStrike">
              <a:solidFill>
                <a:schemeClr val="dk1"/>
              </a:solidFill>
              <a:effectLst/>
              <a:latin typeface="+mn-lt"/>
              <a:ea typeface="+mn-ea"/>
              <a:cs typeface="+mn-cs"/>
            </a:rPr>
            <a:t>-0.15%</a:t>
          </a:r>
          <a:r>
            <a:rPr lang="en-US" sz="1400" b="1"/>
            <a:t> </a:t>
          </a:r>
          <a:r>
            <a:rPr lang="en-US" sz="1400" b="0" i="0" u="none" strike="noStrike" baseline="0">
              <a:solidFill>
                <a:schemeClr val="dk1"/>
              </a:solidFill>
              <a:effectLst/>
              <a:latin typeface="+mn-lt"/>
              <a:ea typeface="+mn-ea"/>
              <a:cs typeface="+mn-cs"/>
            </a:rPr>
            <a:t>fall short of the expected sales target.</a:t>
          </a:r>
        </a:p>
        <a:p>
          <a:r>
            <a:rPr lang="en-US" sz="1400" b="0" i="0" u="none" strike="noStrike" baseline="0">
              <a:solidFill>
                <a:schemeClr val="dk1"/>
              </a:solidFill>
              <a:effectLst/>
              <a:latin typeface="+mn-lt"/>
              <a:ea typeface="+mn-ea"/>
              <a:cs typeface="+mn-cs"/>
            </a:rPr>
            <a:t>- </a:t>
          </a:r>
          <a:r>
            <a:rPr lang="en-US" sz="1400" b="1">
              <a:solidFill>
                <a:schemeClr val="dk1"/>
              </a:solidFill>
              <a:effectLst/>
              <a:latin typeface="+mn-lt"/>
              <a:ea typeface="+mn-ea"/>
              <a:cs typeface="+mn-cs"/>
            </a:rPr>
            <a:t>2023</a:t>
          </a:r>
          <a:r>
            <a:rPr lang="en-US" sz="1400">
              <a:solidFill>
                <a:schemeClr val="dk1"/>
              </a:solidFill>
              <a:effectLst/>
              <a:latin typeface="+mn-lt"/>
              <a:ea typeface="+mn-ea"/>
              <a:cs typeface="+mn-cs"/>
            </a:rPr>
            <a:t> had a sales</a:t>
          </a:r>
          <a:r>
            <a:rPr lang="en-US" sz="1400" baseline="0">
              <a:solidFill>
                <a:schemeClr val="dk1"/>
              </a:solidFill>
              <a:effectLst/>
              <a:latin typeface="+mn-lt"/>
              <a:ea typeface="+mn-ea"/>
              <a:cs typeface="+mn-cs"/>
            </a:rPr>
            <a:t> varinace of </a:t>
          </a:r>
          <a:r>
            <a:rPr lang="en-US" sz="1400" b="1" i="0" u="none" strike="noStrike">
              <a:solidFill>
                <a:schemeClr val="dk1"/>
              </a:solidFill>
              <a:effectLst/>
              <a:latin typeface="+mn-lt"/>
              <a:ea typeface="+mn-ea"/>
              <a:cs typeface="+mn-cs"/>
            </a:rPr>
            <a:t>-$32,815.03</a:t>
          </a:r>
          <a:r>
            <a:rPr lang="en-US" sz="1400" b="1" i="0" baseline="0">
              <a:solidFill>
                <a:schemeClr val="dk1"/>
              </a:solidFill>
              <a:effectLst/>
              <a:latin typeface="+mn-lt"/>
              <a:ea typeface="+mn-ea"/>
              <a:cs typeface="+mn-cs"/>
            </a:rPr>
            <a:t> </a:t>
          </a:r>
          <a:r>
            <a:rPr lang="en-US" sz="1400" b="0" i="0" baseline="0">
              <a:solidFill>
                <a:schemeClr val="dk1"/>
              </a:solidFill>
              <a:effectLst/>
              <a:latin typeface="+mn-lt"/>
              <a:ea typeface="+mn-ea"/>
              <a:cs typeface="+mn-cs"/>
            </a:rPr>
            <a:t>so it is a </a:t>
          </a:r>
          <a:r>
            <a:rPr lang="en-US" sz="1400" b="1" i="0" u="none" strike="noStrike">
              <a:solidFill>
                <a:schemeClr val="dk1"/>
              </a:solidFill>
              <a:effectLst/>
              <a:latin typeface="+mn-lt"/>
              <a:ea typeface="+mn-ea"/>
              <a:cs typeface="+mn-cs"/>
            </a:rPr>
            <a:t>-1.21%</a:t>
          </a:r>
          <a:r>
            <a:rPr lang="en-US" sz="1400" b="1"/>
            <a:t> </a:t>
          </a:r>
          <a:r>
            <a:rPr lang="en-US" sz="1400" b="0" i="0" baseline="0">
              <a:solidFill>
                <a:schemeClr val="dk1"/>
              </a:solidFill>
              <a:effectLst/>
              <a:latin typeface="+mn-lt"/>
              <a:ea typeface="+mn-ea"/>
              <a:cs typeface="+mn-cs"/>
            </a:rPr>
            <a:t>fall short of the expected sales target.</a:t>
          </a:r>
          <a:endParaRPr lang="en-US" sz="14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104774</xdr:colOff>
      <xdr:row>9</xdr:row>
      <xdr:rowOff>66675</xdr:rowOff>
    </xdr:from>
    <xdr:to>
      <xdr:col>3</xdr:col>
      <xdr:colOff>1038224</xdr:colOff>
      <xdr:row>17</xdr:row>
      <xdr:rowOff>0</xdr:rowOff>
    </xdr:to>
    <xdr:sp macro="" textlink="">
      <xdr:nvSpPr>
        <xdr:cNvPr id="3" name="TextBox 2"/>
        <xdr:cNvSpPr txBox="1"/>
      </xdr:nvSpPr>
      <xdr:spPr>
        <a:xfrm>
          <a:off x="104774" y="1781175"/>
          <a:ext cx="3838575" cy="14573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t>- </a:t>
          </a:r>
          <a:r>
            <a:rPr lang="en-US" sz="1400" b="1"/>
            <a:t>Product</a:t>
          </a:r>
          <a:r>
            <a:rPr lang="en-US" sz="1400" b="1" baseline="0"/>
            <a:t> W</a:t>
          </a:r>
          <a:r>
            <a:rPr lang="en-US" sz="1400" baseline="0"/>
            <a:t> is the top performing product with a total sales of </a:t>
          </a:r>
          <a:r>
            <a:rPr lang="en-US" sz="1400" b="1" i="0" u="none" strike="noStrike">
              <a:solidFill>
                <a:schemeClr val="dk1"/>
              </a:solidFill>
              <a:effectLst/>
              <a:latin typeface="+mn-lt"/>
              <a:ea typeface="+mn-ea"/>
              <a:cs typeface="+mn-cs"/>
            </a:rPr>
            <a:t>$1,253,290.81</a:t>
          </a:r>
          <a:r>
            <a:rPr lang="en-US" sz="1400"/>
            <a:t>.</a:t>
          </a:r>
        </a:p>
        <a:p>
          <a:r>
            <a:rPr lang="en-US" sz="1400" b="1"/>
            <a:t>- Product Y</a:t>
          </a:r>
          <a:r>
            <a:rPr lang="en-US" sz="1400" baseline="0"/>
            <a:t> is the least performing product with a total sales of </a:t>
          </a:r>
          <a:r>
            <a:rPr lang="en-US" sz="1400" b="1" i="0" u="none" strike="noStrike">
              <a:solidFill>
                <a:schemeClr val="dk1"/>
              </a:solidFill>
              <a:effectLst/>
              <a:latin typeface="+mn-lt"/>
              <a:ea typeface="+mn-ea"/>
              <a:cs typeface="+mn-cs"/>
            </a:rPr>
            <a:t>$885,200.65</a:t>
          </a:r>
          <a:r>
            <a:rPr lang="en-US" sz="1400" b="0" i="0" u="none" strike="noStrike">
              <a:solidFill>
                <a:schemeClr val="dk1"/>
              </a:solidFill>
              <a:effectLst/>
              <a:latin typeface="+mn-lt"/>
              <a:ea typeface="+mn-ea"/>
              <a:cs typeface="+mn-cs"/>
            </a:rPr>
            <a:t>.</a:t>
          </a:r>
        </a:p>
        <a:p>
          <a:r>
            <a:rPr lang="en-US" sz="1400" b="0" i="0" u="none" strike="noStrike">
              <a:solidFill>
                <a:schemeClr val="dk1"/>
              </a:solidFill>
              <a:effectLst/>
              <a:latin typeface="+mn-lt"/>
              <a:ea typeface="+mn-ea"/>
              <a:cs typeface="+mn-cs"/>
            </a:rPr>
            <a:t>-</a:t>
          </a:r>
          <a:r>
            <a:rPr lang="en-US" sz="1400" b="1" i="0" u="none" strike="noStrike" baseline="0">
              <a:solidFill>
                <a:schemeClr val="dk1"/>
              </a:solidFill>
              <a:effectLst/>
              <a:latin typeface="+mn-lt"/>
              <a:ea typeface="+mn-ea"/>
              <a:cs typeface="+mn-cs"/>
            </a:rPr>
            <a:t> </a:t>
          </a:r>
          <a:r>
            <a:rPr lang="en-US" sz="1400" b="1" i="0">
              <a:solidFill>
                <a:schemeClr val="dk1"/>
              </a:solidFill>
              <a:effectLst/>
              <a:latin typeface="+mn-lt"/>
              <a:ea typeface="+mn-ea"/>
              <a:cs typeface="+mn-cs"/>
            </a:rPr>
            <a:t>Product X </a:t>
          </a:r>
          <a:r>
            <a:rPr lang="en-US" sz="1400" b="0" i="0">
              <a:solidFill>
                <a:schemeClr val="dk1"/>
              </a:solidFill>
              <a:effectLst/>
              <a:latin typeface="+mn-lt"/>
              <a:ea typeface="+mn-ea"/>
              <a:cs typeface="+mn-cs"/>
            </a:rPr>
            <a:t>has not only met the sales target but also exceeded it by </a:t>
          </a:r>
          <a:r>
            <a:rPr lang="en-US" sz="1400" b="1" i="0">
              <a:solidFill>
                <a:schemeClr val="dk1"/>
              </a:solidFill>
              <a:effectLst/>
              <a:latin typeface="+mn-lt"/>
              <a:ea typeface="+mn-ea"/>
              <a:cs typeface="+mn-cs"/>
            </a:rPr>
            <a:t>0.02%</a:t>
          </a:r>
          <a:r>
            <a:rPr lang="en-US" sz="1400" b="0" i="0" u="none" strike="noStrike" baseline="0">
              <a:solidFill>
                <a:schemeClr val="dk1"/>
              </a:solidFill>
              <a:effectLst/>
              <a:latin typeface="+mn-lt"/>
              <a:ea typeface="+mn-ea"/>
              <a:cs typeface="+mn-cs"/>
            </a:rPr>
            <a:t>.</a:t>
          </a:r>
          <a:endParaRPr lang="en-US" sz="1400" b="0"/>
        </a:p>
      </xdr:txBody>
    </xdr:sp>
    <xdr:clientData/>
  </xdr:twoCellAnchor>
  <xdr:twoCellAnchor>
    <xdr:from>
      <xdr:col>5</xdr:col>
      <xdr:colOff>209550</xdr:colOff>
      <xdr:row>0</xdr:row>
      <xdr:rowOff>180974</xdr:rowOff>
    </xdr:from>
    <xdr:to>
      <xdr:col>17</xdr:col>
      <xdr:colOff>0</xdr:colOff>
      <xdr:row>21</xdr:row>
      <xdr:rowOff>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9525</xdr:colOff>
      <xdr:row>23</xdr:row>
      <xdr:rowOff>161925</xdr:rowOff>
    </xdr:from>
    <xdr:to>
      <xdr:col>20</xdr:col>
      <xdr:colOff>0</xdr:colOff>
      <xdr:row>49</xdr:row>
      <xdr:rowOff>161925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104775</xdr:colOff>
      <xdr:row>33</xdr:row>
      <xdr:rowOff>57149</xdr:rowOff>
    </xdr:from>
    <xdr:to>
      <xdr:col>3</xdr:col>
      <xdr:colOff>333375</xdr:colOff>
      <xdr:row>43</xdr:row>
      <xdr:rowOff>0</xdr:rowOff>
    </xdr:to>
    <xdr:sp macro="" textlink="">
      <xdr:nvSpPr>
        <xdr:cNvPr id="5" name="TextBox 4"/>
        <xdr:cNvSpPr txBox="1"/>
      </xdr:nvSpPr>
      <xdr:spPr>
        <a:xfrm>
          <a:off x="104775" y="6343649"/>
          <a:ext cx="3390900" cy="184785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t>- In the </a:t>
          </a:r>
          <a:r>
            <a:rPr lang="en-US" sz="1400" b="1"/>
            <a:t>East</a:t>
          </a:r>
          <a:r>
            <a:rPr lang="en-US" sz="1400" baseline="0"/>
            <a:t> region </a:t>
          </a:r>
          <a:r>
            <a:rPr lang="en-US" sz="1400" b="1" baseline="0"/>
            <a:t>Product Z </a:t>
          </a:r>
          <a:r>
            <a:rPr lang="en-US" sz="1400" baseline="0"/>
            <a:t>is the top-performing with a total of </a:t>
          </a:r>
          <a:r>
            <a:rPr lang="en-US" sz="1400" b="1" i="0" u="none" strike="noStrike">
              <a:solidFill>
                <a:schemeClr val="dk1"/>
              </a:solidFill>
              <a:effectLst/>
              <a:latin typeface="+mn-lt"/>
              <a:ea typeface="+mn-ea"/>
              <a:cs typeface="+mn-cs"/>
            </a:rPr>
            <a:t>$353,000.94</a:t>
          </a:r>
          <a:r>
            <a:rPr lang="en-US" sz="1400" b="0" i="0" u="none" strike="noStrike">
              <a:solidFill>
                <a:schemeClr val="dk1"/>
              </a:solidFill>
              <a:effectLst/>
              <a:latin typeface="+mn-lt"/>
              <a:ea typeface="+mn-ea"/>
              <a:cs typeface="+mn-cs"/>
            </a:rPr>
            <a:t>.</a:t>
          </a:r>
        </a:p>
        <a:p>
          <a:r>
            <a:rPr lang="en-US" sz="1400" b="0" i="0" u="none" strike="noStrike">
              <a:solidFill>
                <a:schemeClr val="dk1"/>
              </a:solidFill>
              <a:effectLst/>
              <a:latin typeface="+mn-lt"/>
              <a:ea typeface="+mn-ea"/>
              <a:cs typeface="+mn-cs"/>
            </a:rPr>
            <a:t>-</a:t>
          </a:r>
          <a:r>
            <a:rPr lang="en-US" sz="1400" b="0" i="0" u="none" strike="noStrike" baseline="0">
              <a:solidFill>
                <a:schemeClr val="dk1"/>
              </a:solidFill>
              <a:effectLst/>
              <a:latin typeface="+mn-lt"/>
              <a:ea typeface="+mn-ea"/>
              <a:cs typeface="+mn-cs"/>
            </a:rPr>
            <a:t> In the </a:t>
          </a:r>
          <a:r>
            <a:rPr lang="en-US" sz="1400" b="1" i="0" u="none" strike="noStrike" baseline="0">
              <a:solidFill>
                <a:schemeClr val="dk1"/>
              </a:solidFill>
              <a:effectLst/>
              <a:latin typeface="+mn-lt"/>
              <a:ea typeface="+mn-ea"/>
              <a:cs typeface="+mn-cs"/>
            </a:rPr>
            <a:t>North</a:t>
          </a:r>
          <a:r>
            <a:rPr lang="en-US" sz="1400" b="0" i="0" u="none" strike="noStrike" baseline="0">
              <a:solidFill>
                <a:schemeClr val="dk1"/>
              </a:solidFill>
              <a:effectLst/>
              <a:latin typeface="+mn-lt"/>
              <a:ea typeface="+mn-ea"/>
              <a:cs typeface="+mn-cs"/>
            </a:rPr>
            <a:t> region </a:t>
          </a:r>
          <a:r>
            <a:rPr lang="en-US" sz="1400" b="1" i="0" u="none" strike="noStrike" baseline="0">
              <a:solidFill>
                <a:schemeClr val="dk1"/>
              </a:solidFill>
              <a:effectLst/>
              <a:latin typeface="+mn-lt"/>
              <a:ea typeface="+mn-ea"/>
              <a:cs typeface="+mn-cs"/>
            </a:rPr>
            <a:t>Product X</a:t>
          </a:r>
          <a:r>
            <a:rPr lang="en-US" sz="1400" b="0" i="0" u="none" strike="noStrike" baseline="0">
              <a:solidFill>
                <a:schemeClr val="dk1"/>
              </a:solidFill>
              <a:effectLst/>
              <a:latin typeface="+mn-lt"/>
              <a:ea typeface="+mn-ea"/>
              <a:cs typeface="+mn-cs"/>
            </a:rPr>
            <a:t> </a:t>
          </a:r>
          <a:r>
            <a:rPr lang="en-US" sz="1400" baseline="0">
              <a:solidFill>
                <a:schemeClr val="dk1"/>
              </a:solidFill>
              <a:effectLst/>
              <a:latin typeface="+mn-lt"/>
              <a:ea typeface="+mn-ea"/>
              <a:cs typeface="+mn-cs"/>
            </a:rPr>
            <a:t>is the top-performing with a total of </a:t>
          </a:r>
          <a:r>
            <a:rPr lang="en-US" sz="1400" b="1" i="0" u="none" strike="noStrike">
              <a:solidFill>
                <a:schemeClr val="dk1"/>
              </a:solidFill>
              <a:effectLst/>
              <a:latin typeface="+mn-lt"/>
              <a:ea typeface="+mn-ea"/>
              <a:cs typeface="+mn-cs"/>
            </a:rPr>
            <a:t>$374,585.37</a:t>
          </a:r>
          <a:r>
            <a:rPr lang="en-US" sz="1400" b="0" i="0" u="none" strike="noStrike">
              <a:solidFill>
                <a:schemeClr val="dk1"/>
              </a:solidFill>
              <a:effectLst/>
              <a:latin typeface="+mn-lt"/>
              <a:ea typeface="+mn-ea"/>
              <a:cs typeface="+mn-cs"/>
            </a:rPr>
            <a:t>.</a:t>
          </a:r>
        </a:p>
        <a:p>
          <a:pPr marL="0" marR="0" lvl="0" indent="0" defTabSz="914400" eaLnBrk="1" fontAlgn="auto" latinLnBrk="0" hangingPunct="1">
            <a:lnSpc>
              <a:spcPct val="100000"/>
            </a:lnSpc>
            <a:spcBef>
              <a:spcPts val="0"/>
            </a:spcBef>
            <a:spcAft>
              <a:spcPts val="0"/>
            </a:spcAft>
            <a:buClrTx/>
            <a:buSzTx/>
            <a:buFontTx/>
            <a:buNone/>
            <a:tabLst/>
            <a:defRPr/>
          </a:pPr>
          <a:r>
            <a:rPr lang="en-US" sz="1400" b="0" i="0" u="none" strike="noStrike">
              <a:solidFill>
                <a:schemeClr val="dk1"/>
              </a:solidFill>
              <a:effectLst/>
              <a:latin typeface="+mn-lt"/>
              <a:ea typeface="+mn-ea"/>
              <a:cs typeface="+mn-cs"/>
            </a:rPr>
            <a:t>- </a:t>
          </a:r>
          <a:r>
            <a:rPr lang="en-US" sz="1400" b="0" i="0" baseline="0">
              <a:solidFill>
                <a:schemeClr val="dk1"/>
              </a:solidFill>
              <a:effectLst/>
              <a:latin typeface="+mn-lt"/>
              <a:ea typeface="+mn-ea"/>
              <a:cs typeface="+mn-cs"/>
            </a:rPr>
            <a:t>In the </a:t>
          </a:r>
          <a:r>
            <a:rPr lang="en-US" sz="1400" b="1" i="0" baseline="0">
              <a:solidFill>
                <a:schemeClr val="dk1"/>
              </a:solidFill>
              <a:effectLst/>
              <a:latin typeface="+mn-lt"/>
              <a:ea typeface="+mn-ea"/>
              <a:cs typeface="+mn-cs"/>
            </a:rPr>
            <a:t>South</a:t>
          </a:r>
          <a:r>
            <a:rPr lang="en-US" sz="1400" b="0" i="0" baseline="0">
              <a:solidFill>
                <a:schemeClr val="dk1"/>
              </a:solidFill>
              <a:effectLst/>
              <a:latin typeface="+mn-lt"/>
              <a:ea typeface="+mn-ea"/>
              <a:cs typeface="+mn-cs"/>
            </a:rPr>
            <a:t> region </a:t>
          </a:r>
          <a:r>
            <a:rPr lang="en-US" sz="1400" b="1" i="0" baseline="0">
              <a:solidFill>
                <a:schemeClr val="dk1"/>
              </a:solidFill>
              <a:effectLst/>
              <a:latin typeface="+mn-lt"/>
              <a:ea typeface="+mn-ea"/>
              <a:cs typeface="+mn-cs"/>
            </a:rPr>
            <a:t>Product W</a:t>
          </a:r>
          <a:r>
            <a:rPr lang="en-US" sz="1400" b="0" i="0" baseline="0">
              <a:solidFill>
                <a:schemeClr val="dk1"/>
              </a:solidFill>
              <a:effectLst/>
              <a:latin typeface="+mn-lt"/>
              <a:ea typeface="+mn-ea"/>
              <a:cs typeface="+mn-cs"/>
            </a:rPr>
            <a:t> </a:t>
          </a:r>
          <a:r>
            <a:rPr lang="en-US" sz="1400" baseline="0">
              <a:solidFill>
                <a:schemeClr val="dk1"/>
              </a:solidFill>
              <a:effectLst/>
              <a:latin typeface="+mn-lt"/>
              <a:ea typeface="+mn-ea"/>
              <a:cs typeface="+mn-cs"/>
            </a:rPr>
            <a:t>is the top-performing with a total of </a:t>
          </a:r>
          <a:r>
            <a:rPr lang="en-US" sz="1400" b="1" i="0" u="none" strike="noStrike">
              <a:solidFill>
                <a:schemeClr val="dk1"/>
              </a:solidFill>
              <a:effectLst/>
              <a:latin typeface="+mn-lt"/>
              <a:ea typeface="+mn-ea"/>
              <a:cs typeface="+mn-cs"/>
            </a:rPr>
            <a:t>$390,507.13</a:t>
          </a:r>
          <a:r>
            <a:rPr lang="en-US" sz="1400" b="0" i="0">
              <a:solidFill>
                <a:schemeClr val="dk1"/>
              </a:solidFill>
              <a:effectLst/>
              <a:latin typeface="+mn-lt"/>
              <a:ea typeface="+mn-ea"/>
              <a:cs typeface="+mn-cs"/>
            </a:rPr>
            <a:t>.</a:t>
          </a:r>
        </a:p>
        <a:p>
          <a:pPr marL="0" marR="0" lvl="0" indent="0" defTabSz="914400" eaLnBrk="1" fontAlgn="auto" latinLnBrk="0" hangingPunct="1">
            <a:lnSpc>
              <a:spcPct val="100000"/>
            </a:lnSpc>
            <a:spcBef>
              <a:spcPts val="0"/>
            </a:spcBef>
            <a:spcAft>
              <a:spcPts val="0"/>
            </a:spcAft>
            <a:buClrTx/>
            <a:buSzTx/>
            <a:buFontTx/>
            <a:buNone/>
            <a:tabLst/>
            <a:defRPr/>
          </a:pPr>
          <a:r>
            <a:rPr lang="en-US" sz="1400" b="0" i="0">
              <a:solidFill>
                <a:schemeClr val="dk1"/>
              </a:solidFill>
              <a:effectLst/>
              <a:latin typeface="+mn-lt"/>
              <a:ea typeface="+mn-ea"/>
              <a:cs typeface="+mn-cs"/>
            </a:rPr>
            <a:t>- In</a:t>
          </a:r>
          <a:r>
            <a:rPr lang="en-US" sz="1400" b="0" i="0" baseline="0">
              <a:solidFill>
                <a:schemeClr val="dk1"/>
              </a:solidFill>
              <a:effectLst/>
              <a:latin typeface="+mn-lt"/>
              <a:ea typeface="+mn-ea"/>
              <a:cs typeface="+mn-cs"/>
            </a:rPr>
            <a:t> the </a:t>
          </a:r>
          <a:r>
            <a:rPr lang="en-US" sz="1400" b="1" i="0" baseline="0">
              <a:solidFill>
                <a:schemeClr val="dk1"/>
              </a:solidFill>
              <a:effectLst/>
              <a:latin typeface="+mn-lt"/>
              <a:ea typeface="+mn-ea"/>
              <a:cs typeface="+mn-cs"/>
            </a:rPr>
            <a:t>West</a:t>
          </a:r>
          <a:r>
            <a:rPr lang="en-US" sz="1400" b="0" i="0" baseline="0">
              <a:solidFill>
                <a:schemeClr val="dk1"/>
              </a:solidFill>
              <a:effectLst/>
              <a:latin typeface="+mn-lt"/>
              <a:ea typeface="+mn-ea"/>
              <a:cs typeface="+mn-cs"/>
            </a:rPr>
            <a:t> region </a:t>
          </a:r>
          <a:r>
            <a:rPr lang="en-US" sz="1400" b="1" i="0" baseline="0">
              <a:solidFill>
                <a:schemeClr val="dk1"/>
              </a:solidFill>
              <a:effectLst/>
              <a:latin typeface="+mn-lt"/>
              <a:ea typeface="+mn-ea"/>
              <a:cs typeface="+mn-cs"/>
            </a:rPr>
            <a:t>Product W</a:t>
          </a:r>
          <a:r>
            <a:rPr lang="en-US" sz="1400" b="0" i="0" baseline="0">
              <a:solidFill>
                <a:schemeClr val="dk1"/>
              </a:solidFill>
              <a:effectLst/>
              <a:latin typeface="+mn-lt"/>
              <a:ea typeface="+mn-ea"/>
              <a:cs typeface="+mn-cs"/>
            </a:rPr>
            <a:t> </a:t>
          </a:r>
          <a:r>
            <a:rPr lang="en-US" sz="1400" baseline="0">
              <a:solidFill>
                <a:schemeClr val="dk1"/>
              </a:solidFill>
              <a:effectLst/>
              <a:latin typeface="+mn-lt"/>
              <a:ea typeface="+mn-ea"/>
              <a:cs typeface="+mn-cs"/>
            </a:rPr>
            <a:t>is the top-performing with a total </a:t>
          </a:r>
          <a:r>
            <a:rPr lang="en-US" sz="1400" b="1" baseline="0">
              <a:solidFill>
                <a:schemeClr val="dk1"/>
              </a:solidFill>
              <a:effectLst/>
              <a:latin typeface="+mn-lt"/>
              <a:ea typeface="+mn-ea"/>
              <a:cs typeface="+mn-cs"/>
            </a:rPr>
            <a:t>of </a:t>
          </a:r>
          <a:r>
            <a:rPr lang="en-US" sz="1400" b="1" i="0" u="none" strike="noStrike">
              <a:solidFill>
                <a:schemeClr val="dk1"/>
              </a:solidFill>
              <a:effectLst/>
              <a:latin typeface="+mn-lt"/>
              <a:ea typeface="+mn-ea"/>
              <a:cs typeface="+mn-cs"/>
            </a:rPr>
            <a:t>$307,751.00</a:t>
          </a:r>
          <a:r>
            <a:rPr lang="en-US" sz="1400" b="0" i="0">
              <a:solidFill>
                <a:schemeClr val="dk1"/>
              </a:solidFill>
              <a:effectLst/>
              <a:latin typeface="+mn-lt"/>
              <a:ea typeface="+mn-ea"/>
              <a:cs typeface="+mn-cs"/>
            </a:rPr>
            <a:t>.</a:t>
          </a:r>
          <a:endParaRPr lang="en-US" sz="1400">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400">
            <a:effectLst/>
          </a:endParaRPr>
        </a:p>
        <a:p>
          <a:endParaRPr lang="en-US" sz="1400"/>
        </a:p>
      </xdr:txBody>
    </xdr:sp>
    <xdr:clientData/>
  </xdr:twoCellAnchor>
  <xdr:twoCellAnchor editAs="oneCell">
    <xdr:from>
      <xdr:col>21</xdr:col>
      <xdr:colOff>457200</xdr:colOff>
      <xdr:row>20</xdr:row>
      <xdr:rowOff>66676</xdr:rowOff>
    </xdr:from>
    <xdr:to>
      <xdr:col>24</xdr:col>
      <xdr:colOff>457200</xdr:colOff>
      <xdr:row>29</xdr:row>
      <xdr:rowOff>85726</xdr:rowOff>
    </xdr:to>
    <mc:AlternateContent xmlns:mc="http://schemas.openxmlformats.org/markup-compatibility/2006" xmlns:a14="http://schemas.microsoft.com/office/drawing/2010/main">
      <mc:Choice Requires="a14">
        <xdr:graphicFrame macro="">
          <xdr:nvGraphicFramePr>
            <xdr:cNvPr id="6" name="Product Name"/>
            <xdr:cNvGraphicFramePr/>
          </xdr:nvGraphicFramePr>
          <xdr:xfrm>
            <a:off x="0" y="0"/>
            <a:ext cx="0" cy="0"/>
          </xdr:xfrm>
          <a:graphic>
            <a:graphicData uri="http://schemas.microsoft.com/office/drawing/2010/slicer">
              <sle:slicer xmlns:sle="http://schemas.microsoft.com/office/drawing/2010/slicer" name="Product Name"/>
            </a:graphicData>
          </a:graphic>
        </xdr:graphicFrame>
      </mc:Choice>
      <mc:Fallback xmlns="">
        <xdr:sp macro="" textlink="">
          <xdr:nvSpPr>
            <xdr:cNvPr id="0" name=""/>
            <xdr:cNvSpPr>
              <a:spLocks noTextEdit="1"/>
            </xdr:cNvSpPr>
          </xdr:nvSpPr>
          <xdr:spPr>
            <a:xfrm>
              <a:off x="15497175" y="3876676"/>
              <a:ext cx="1828800" cy="17335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342900</xdr:colOff>
      <xdr:row>20</xdr:row>
      <xdr:rowOff>19050</xdr:rowOff>
    </xdr:from>
    <xdr:to>
      <xdr:col>21</xdr:col>
      <xdr:colOff>342900</xdr:colOff>
      <xdr:row>27</xdr:row>
      <xdr:rowOff>123825</xdr:rowOff>
    </xdr:to>
    <mc:AlternateContent xmlns:mc="http://schemas.openxmlformats.org/markup-compatibility/2006" xmlns:a14="http://schemas.microsoft.com/office/drawing/2010/main">
      <mc:Choice Requires="a14">
        <xdr:graphicFrame macro="">
          <xdr:nvGraphicFramePr>
            <xdr:cNvPr id="7" name="Region 1"/>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13554075" y="3829050"/>
              <a:ext cx="1828800" cy="14382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2</xdr:col>
      <xdr:colOff>923925</xdr:colOff>
      <xdr:row>1</xdr:row>
      <xdr:rowOff>0</xdr:rowOff>
    </xdr:from>
    <xdr:to>
      <xdr:col>17</xdr:col>
      <xdr:colOff>0</xdr:colOff>
      <xdr:row>17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190500</xdr:colOff>
      <xdr:row>8</xdr:row>
      <xdr:rowOff>85725</xdr:rowOff>
    </xdr:from>
    <xdr:to>
      <xdr:col>2</xdr:col>
      <xdr:colOff>762000</xdr:colOff>
      <xdr:row>15</xdr:row>
      <xdr:rowOff>0</xdr:rowOff>
    </xdr:to>
    <xdr:sp macro="" textlink="">
      <xdr:nvSpPr>
        <xdr:cNvPr id="3" name="TextBox 2"/>
        <xdr:cNvSpPr txBox="1"/>
      </xdr:nvSpPr>
      <xdr:spPr>
        <a:xfrm>
          <a:off x="190500" y="1609725"/>
          <a:ext cx="2781300" cy="12477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t>- </a:t>
          </a:r>
          <a:r>
            <a:rPr lang="en-US" sz="1400" b="1"/>
            <a:t>South</a:t>
          </a:r>
          <a:r>
            <a:rPr lang="en-US" sz="1400"/>
            <a:t> region was the most profitable region generated </a:t>
          </a:r>
          <a:r>
            <a:rPr lang="en-US" sz="1400" b="1" i="0" u="none" strike="noStrike">
              <a:solidFill>
                <a:schemeClr val="dk1"/>
              </a:solidFill>
              <a:effectLst/>
              <a:latin typeface="+mn-lt"/>
              <a:ea typeface="+mn-ea"/>
              <a:cs typeface="+mn-cs"/>
            </a:rPr>
            <a:t>$1,502,985.25</a:t>
          </a:r>
          <a:r>
            <a:rPr lang="en-US" sz="1400"/>
            <a:t> while </a:t>
          </a:r>
          <a:r>
            <a:rPr lang="en-US" sz="1400" b="1"/>
            <a:t>West</a:t>
          </a:r>
          <a:r>
            <a:rPr lang="en-US" sz="1400" baseline="0"/>
            <a:t> region was the least profitable generated </a:t>
          </a:r>
          <a:r>
            <a:rPr lang="en-US" sz="1400" b="1" i="0" u="none" strike="noStrike">
              <a:solidFill>
                <a:schemeClr val="dk1"/>
              </a:solidFill>
              <a:effectLst/>
              <a:latin typeface="+mn-lt"/>
              <a:ea typeface="+mn-ea"/>
              <a:cs typeface="+mn-cs"/>
            </a:rPr>
            <a:t>$1,063,884.64</a:t>
          </a:r>
          <a:r>
            <a:rPr lang="en-US" sz="1400" b="0" i="0" u="none" strike="noStrike">
              <a:solidFill>
                <a:schemeClr val="dk1"/>
              </a:solidFill>
              <a:effectLst/>
              <a:latin typeface="+mn-lt"/>
              <a:ea typeface="+mn-ea"/>
              <a:cs typeface="+mn-cs"/>
            </a:rPr>
            <a:t>.</a:t>
          </a:r>
          <a:r>
            <a:rPr lang="en-US" sz="1400"/>
            <a:t> </a:t>
          </a:r>
        </a:p>
      </xdr:txBody>
    </xdr:sp>
    <xdr:clientData/>
  </xdr:twoCellAnchor>
  <xdr:twoCellAnchor>
    <xdr:from>
      <xdr:col>5</xdr:col>
      <xdr:colOff>485775</xdr:colOff>
      <xdr:row>20</xdr:row>
      <xdr:rowOff>0</xdr:rowOff>
    </xdr:from>
    <xdr:to>
      <xdr:col>18</xdr:col>
      <xdr:colOff>0</xdr:colOff>
      <xdr:row>38</xdr:row>
      <xdr:rowOff>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180975</xdr:colOff>
      <xdr:row>26</xdr:row>
      <xdr:rowOff>47625</xdr:rowOff>
    </xdr:from>
    <xdr:to>
      <xdr:col>3</xdr:col>
      <xdr:colOff>885825</xdr:colOff>
      <xdr:row>31</xdr:row>
      <xdr:rowOff>171450</xdr:rowOff>
    </xdr:to>
    <xdr:sp macro="" textlink="">
      <xdr:nvSpPr>
        <xdr:cNvPr id="6" name="TextBox 5"/>
        <xdr:cNvSpPr txBox="1"/>
      </xdr:nvSpPr>
      <xdr:spPr>
        <a:xfrm>
          <a:off x="180975" y="5000625"/>
          <a:ext cx="3971925" cy="10763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t>- Both </a:t>
          </a:r>
          <a:r>
            <a:rPr lang="en-US" sz="1400" b="1"/>
            <a:t>East</a:t>
          </a:r>
          <a:r>
            <a:rPr lang="en-US" sz="1400"/>
            <a:t> and </a:t>
          </a:r>
          <a:r>
            <a:rPr lang="en-US" sz="1400" b="1"/>
            <a:t>North</a:t>
          </a:r>
          <a:r>
            <a:rPr lang="en-US" sz="1400"/>
            <a:t> region</a:t>
          </a:r>
          <a:r>
            <a:rPr lang="en-US" sz="1400" baseline="0"/>
            <a:t> came up short on target by  </a:t>
          </a:r>
          <a:r>
            <a:rPr lang="en-US" sz="1400" b="1" i="0" u="none" strike="noStrike">
              <a:solidFill>
                <a:schemeClr val="dk1"/>
              </a:solidFill>
              <a:effectLst/>
              <a:latin typeface="+mn-lt"/>
              <a:ea typeface="+mn-ea"/>
              <a:cs typeface="+mn-cs"/>
            </a:rPr>
            <a:t>-0.81%</a:t>
          </a:r>
          <a:r>
            <a:rPr lang="en-US" sz="1400" b="1"/>
            <a:t> </a:t>
          </a:r>
          <a:r>
            <a:rPr lang="en-US" sz="1400"/>
            <a:t>and </a:t>
          </a:r>
          <a:r>
            <a:rPr lang="en-US" sz="1400" b="1" i="0" u="none" strike="noStrike">
              <a:solidFill>
                <a:schemeClr val="dk1"/>
              </a:solidFill>
              <a:effectLst/>
              <a:latin typeface="+mn-lt"/>
              <a:ea typeface="+mn-ea"/>
              <a:cs typeface="+mn-cs"/>
            </a:rPr>
            <a:t>-1.97%</a:t>
          </a:r>
          <a:r>
            <a:rPr lang="en-US" sz="1400" b="1"/>
            <a:t> </a:t>
          </a:r>
          <a:r>
            <a:rPr lang="en-US" sz="1400"/>
            <a:t>respectively.</a:t>
          </a:r>
        </a:p>
        <a:p>
          <a:r>
            <a:rPr lang="en-US" sz="1400"/>
            <a:t>- The </a:t>
          </a:r>
          <a:r>
            <a:rPr lang="en-US" sz="1400" b="1"/>
            <a:t>South</a:t>
          </a:r>
          <a:r>
            <a:rPr lang="en-US" sz="1400"/>
            <a:t> and </a:t>
          </a:r>
          <a:r>
            <a:rPr lang="en-US" sz="1400" b="1"/>
            <a:t>West</a:t>
          </a:r>
          <a:r>
            <a:rPr lang="en-US" sz="1400"/>
            <a:t> region has met and exceeded the target by </a:t>
          </a:r>
          <a:r>
            <a:rPr lang="en-US" sz="1400" b="1" i="0" u="none" strike="noStrike">
              <a:solidFill>
                <a:schemeClr val="dk1"/>
              </a:solidFill>
              <a:effectLst/>
              <a:latin typeface="+mn-lt"/>
              <a:ea typeface="+mn-ea"/>
              <a:cs typeface="+mn-cs"/>
            </a:rPr>
            <a:t>0.05%</a:t>
          </a:r>
          <a:r>
            <a:rPr lang="en-US" sz="1400"/>
            <a:t> </a:t>
          </a:r>
          <a:r>
            <a:rPr lang="en-US" sz="1400" b="1"/>
            <a:t>and</a:t>
          </a:r>
          <a:r>
            <a:rPr lang="en-US" sz="1400" b="1" baseline="0"/>
            <a:t> </a:t>
          </a:r>
          <a:r>
            <a:rPr lang="en-US" sz="1400" b="1" i="0" u="none" strike="noStrike">
              <a:solidFill>
                <a:schemeClr val="dk1"/>
              </a:solidFill>
              <a:effectLst/>
              <a:latin typeface="+mn-lt"/>
              <a:ea typeface="+mn-ea"/>
              <a:cs typeface="+mn-cs"/>
            </a:rPr>
            <a:t>0.10%</a:t>
          </a:r>
          <a:r>
            <a:rPr lang="en-US" sz="1400" b="1"/>
            <a:t> </a:t>
          </a:r>
          <a:r>
            <a:rPr lang="en-US" sz="1400"/>
            <a:t>respectively.</a:t>
          </a:r>
        </a:p>
      </xdr:txBody>
    </xdr:sp>
    <xdr:clientData/>
  </xdr:twoCellAnchor>
  <xdr:twoCellAnchor>
    <xdr:from>
      <xdr:col>6</xdr:col>
      <xdr:colOff>304800</xdr:colOff>
      <xdr:row>42</xdr:row>
      <xdr:rowOff>0</xdr:rowOff>
    </xdr:from>
    <xdr:to>
      <xdr:col>24</xdr:col>
      <xdr:colOff>0</xdr:colOff>
      <xdr:row>65</xdr:row>
      <xdr:rowOff>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21</xdr:col>
      <xdr:colOff>552450</xdr:colOff>
      <xdr:row>31</xdr:row>
      <xdr:rowOff>114300</xdr:rowOff>
    </xdr:from>
    <xdr:to>
      <xdr:col>24</xdr:col>
      <xdr:colOff>219075</xdr:colOff>
      <xdr:row>39</xdr:row>
      <xdr:rowOff>104775</xdr:rowOff>
    </xdr:to>
    <mc:AlternateContent xmlns:mc="http://schemas.openxmlformats.org/markup-compatibility/2006" xmlns:a14="http://schemas.microsoft.com/office/drawing/2010/main">
      <mc:Choice Requires="a14">
        <xdr:graphicFrame macro="">
          <xdr:nvGraphicFramePr>
            <xdr:cNvPr id="8"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7249775" y="6019800"/>
              <a:ext cx="1828800" cy="15144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400050</xdr:colOff>
      <xdr:row>31</xdr:row>
      <xdr:rowOff>76201</xdr:rowOff>
    </xdr:from>
    <xdr:to>
      <xdr:col>21</xdr:col>
      <xdr:colOff>0</xdr:colOff>
      <xdr:row>39</xdr:row>
      <xdr:rowOff>19051</xdr:rowOff>
    </xdr:to>
    <mc:AlternateContent xmlns:mc="http://schemas.openxmlformats.org/markup-compatibility/2006" xmlns:a14="http://schemas.microsoft.com/office/drawing/2010/main">
      <mc:Choice Requires="a14">
        <xdr:graphicFrame macro="">
          <xdr:nvGraphicFramePr>
            <xdr:cNvPr id="9" name="Sales Representative"/>
            <xdr:cNvGraphicFramePr/>
          </xdr:nvGraphicFramePr>
          <xdr:xfrm>
            <a:off x="0" y="0"/>
            <a:ext cx="0" cy="0"/>
          </xdr:xfrm>
          <a:graphic>
            <a:graphicData uri="http://schemas.microsoft.com/office/drawing/2010/slicer">
              <sle:slicer xmlns:sle="http://schemas.microsoft.com/office/drawing/2010/slicer" name="Sales Representative"/>
            </a:graphicData>
          </a:graphic>
        </xdr:graphicFrame>
      </mc:Choice>
      <mc:Fallback xmlns="">
        <xdr:sp macro="" textlink="">
          <xdr:nvSpPr>
            <xdr:cNvPr id="0" name=""/>
            <xdr:cNvSpPr>
              <a:spLocks noTextEdit="1"/>
            </xdr:cNvSpPr>
          </xdr:nvSpPr>
          <xdr:spPr>
            <a:xfrm>
              <a:off x="14868525" y="5981701"/>
              <a:ext cx="1828800" cy="14668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50</xdr:row>
      <xdr:rowOff>0</xdr:rowOff>
    </xdr:from>
    <xdr:to>
      <xdr:col>4</xdr:col>
      <xdr:colOff>0</xdr:colOff>
      <xdr:row>65</xdr:row>
      <xdr:rowOff>0</xdr:rowOff>
    </xdr:to>
    <xdr:sp macro="" textlink="">
      <xdr:nvSpPr>
        <xdr:cNvPr id="10" name="TextBox 9"/>
        <xdr:cNvSpPr txBox="1"/>
      </xdr:nvSpPr>
      <xdr:spPr>
        <a:xfrm>
          <a:off x="0" y="9525000"/>
          <a:ext cx="4162425" cy="2857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t>- In the </a:t>
          </a:r>
          <a:r>
            <a:rPr lang="en-US" sz="1400" b="1"/>
            <a:t>East</a:t>
          </a:r>
          <a:r>
            <a:rPr lang="en-US" sz="1400"/>
            <a:t> region </a:t>
          </a:r>
          <a:r>
            <a:rPr lang="en-US" sz="1400" b="1"/>
            <a:t>Mike Johnson </a:t>
          </a:r>
          <a:r>
            <a:rPr lang="en-US" sz="1400"/>
            <a:t>was the top performing representative with a total of </a:t>
          </a:r>
          <a:r>
            <a:rPr lang="en-US" sz="1400" b="1" i="0" u="none" strike="noStrike">
              <a:solidFill>
                <a:schemeClr val="dk1"/>
              </a:solidFill>
              <a:effectLst/>
              <a:latin typeface="+mn-lt"/>
              <a:ea typeface="+mn-ea"/>
              <a:cs typeface="+mn-cs"/>
            </a:rPr>
            <a:t>$424,229.07</a:t>
          </a:r>
        </a:p>
        <a:p>
          <a:r>
            <a:rPr lang="en-US" sz="1400" b="0" i="0" u="none" strike="noStrike">
              <a:solidFill>
                <a:schemeClr val="dk1"/>
              </a:solidFill>
              <a:effectLst/>
              <a:latin typeface="+mn-lt"/>
              <a:ea typeface="+mn-ea"/>
              <a:cs typeface="+mn-cs"/>
            </a:rPr>
            <a:t>-</a:t>
          </a:r>
          <a:r>
            <a:rPr lang="en-US" sz="1400"/>
            <a:t> In the </a:t>
          </a:r>
          <a:r>
            <a:rPr lang="en-US" sz="1400" b="1"/>
            <a:t>North</a:t>
          </a:r>
          <a:r>
            <a:rPr lang="en-US" sz="1400"/>
            <a:t>, </a:t>
          </a:r>
          <a:r>
            <a:rPr lang="en-US" sz="1400" b="1"/>
            <a:t>South</a:t>
          </a:r>
          <a:r>
            <a:rPr lang="en-US" sz="1400"/>
            <a:t> and </a:t>
          </a:r>
          <a:r>
            <a:rPr lang="en-US" sz="1400" b="1"/>
            <a:t>West</a:t>
          </a:r>
          <a:r>
            <a:rPr lang="en-US" sz="1400"/>
            <a:t> </a:t>
          </a:r>
          <a:r>
            <a:rPr lang="en-US" sz="1400">
              <a:solidFill>
                <a:schemeClr val="dk1"/>
              </a:solidFill>
              <a:effectLst/>
              <a:latin typeface="+mn-lt"/>
              <a:ea typeface="+mn-ea"/>
              <a:cs typeface="+mn-cs"/>
            </a:rPr>
            <a:t>regions</a:t>
          </a:r>
          <a:r>
            <a:rPr lang="en-US" sz="1400"/>
            <a:t> </a:t>
          </a:r>
          <a:r>
            <a:rPr lang="en-US" sz="1400" b="1"/>
            <a:t>Jane Doe </a:t>
          </a:r>
          <a:r>
            <a:rPr lang="en-US" sz="1400"/>
            <a:t>was the top performing </a:t>
          </a:r>
          <a:r>
            <a:rPr lang="en-US" sz="1400">
              <a:solidFill>
                <a:schemeClr val="dk1"/>
              </a:solidFill>
              <a:effectLst/>
              <a:latin typeface="+mn-lt"/>
              <a:ea typeface="+mn-ea"/>
              <a:cs typeface="+mn-cs"/>
            </a:rPr>
            <a:t>representative with a total of  </a:t>
          </a:r>
          <a:r>
            <a:rPr lang="en-US" sz="1400" b="1" i="0" u="none" strike="noStrike">
              <a:solidFill>
                <a:schemeClr val="dk1"/>
              </a:solidFill>
              <a:effectLst/>
              <a:latin typeface="+mn-lt"/>
              <a:ea typeface="+mn-ea"/>
              <a:cs typeface="+mn-cs"/>
            </a:rPr>
            <a:t>$373,877.87</a:t>
          </a:r>
          <a:r>
            <a:rPr lang="en-US" sz="1400" b="0" i="0" u="none" strike="noStrike">
              <a:solidFill>
                <a:schemeClr val="dk1"/>
              </a:solidFill>
              <a:effectLst/>
              <a:latin typeface="+mn-lt"/>
              <a:ea typeface="+mn-ea"/>
              <a:cs typeface="+mn-cs"/>
            </a:rPr>
            <a:t> , </a:t>
          </a:r>
          <a:r>
            <a:rPr lang="en-US" sz="1400" b="1" i="0" u="none" strike="noStrike">
              <a:solidFill>
                <a:schemeClr val="dk1"/>
              </a:solidFill>
              <a:effectLst/>
              <a:latin typeface="+mn-lt"/>
              <a:ea typeface="+mn-ea"/>
              <a:cs typeface="+mn-cs"/>
            </a:rPr>
            <a:t>$405,003.19</a:t>
          </a:r>
          <a:r>
            <a:rPr lang="en-US" sz="1400" b="1"/>
            <a:t> </a:t>
          </a:r>
          <a:r>
            <a:rPr lang="en-US" sz="1400"/>
            <a:t>and </a:t>
          </a:r>
          <a:r>
            <a:rPr lang="en-US" sz="1400" b="1" i="0" u="none" strike="noStrike">
              <a:solidFill>
                <a:schemeClr val="dk1"/>
              </a:solidFill>
              <a:effectLst/>
              <a:latin typeface="+mn-lt"/>
              <a:ea typeface="+mn-ea"/>
              <a:cs typeface="+mn-cs"/>
            </a:rPr>
            <a:t>$347,858.02</a:t>
          </a:r>
          <a:r>
            <a:rPr lang="en-US" sz="1400" b="1" i="0" u="none" strike="noStrike" baseline="0">
              <a:solidFill>
                <a:schemeClr val="dk1"/>
              </a:solidFill>
              <a:effectLst/>
              <a:latin typeface="+mn-lt"/>
              <a:ea typeface="+mn-ea"/>
              <a:cs typeface="+mn-cs"/>
            </a:rPr>
            <a:t> </a:t>
          </a:r>
          <a:r>
            <a:rPr lang="en-US" sz="1400"/>
            <a:t>respectively.</a:t>
          </a:r>
        </a:p>
        <a:p>
          <a:r>
            <a:rPr lang="en-US" sz="1400"/>
            <a:t>- In the</a:t>
          </a:r>
          <a:r>
            <a:rPr lang="en-US" sz="1400" baseline="0"/>
            <a:t> </a:t>
          </a:r>
          <a:r>
            <a:rPr lang="en-US" sz="1400" b="1" baseline="0"/>
            <a:t>West</a:t>
          </a:r>
          <a:r>
            <a:rPr lang="en-US" sz="1400" baseline="0"/>
            <a:t> region while every </a:t>
          </a:r>
          <a:r>
            <a:rPr lang="en-US" sz="1400">
              <a:solidFill>
                <a:schemeClr val="dk1"/>
              </a:solidFill>
              <a:effectLst/>
              <a:latin typeface="+mn-lt"/>
              <a:ea typeface="+mn-ea"/>
              <a:cs typeface="+mn-cs"/>
            </a:rPr>
            <a:t>representative has generated a profit graeter than </a:t>
          </a:r>
          <a:r>
            <a:rPr lang="en-US" sz="1400" b="1">
              <a:solidFill>
                <a:schemeClr val="dk1"/>
              </a:solidFill>
              <a:effectLst/>
              <a:latin typeface="+mn-lt"/>
              <a:ea typeface="+mn-ea"/>
              <a:cs typeface="+mn-cs"/>
            </a:rPr>
            <a:t>$250,000</a:t>
          </a:r>
          <a:r>
            <a:rPr lang="en-US" sz="1400">
              <a:solidFill>
                <a:schemeClr val="dk1"/>
              </a:solidFill>
              <a:effectLst/>
              <a:latin typeface="+mn-lt"/>
              <a:ea typeface="+mn-ea"/>
              <a:cs typeface="+mn-cs"/>
            </a:rPr>
            <a:t> </a:t>
          </a:r>
          <a:r>
            <a:rPr lang="en-US" sz="1400" b="1">
              <a:solidFill>
                <a:schemeClr val="dk1"/>
              </a:solidFill>
              <a:effectLst/>
              <a:latin typeface="+mn-lt"/>
              <a:ea typeface="+mn-ea"/>
              <a:cs typeface="+mn-cs"/>
            </a:rPr>
            <a:t>John Smith </a:t>
          </a:r>
          <a:r>
            <a:rPr lang="en-US" sz="1400" b="0">
              <a:solidFill>
                <a:schemeClr val="dk1"/>
              </a:solidFill>
              <a:effectLst/>
              <a:latin typeface="+mn-lt"/>
              <a:ea typeface="+mn-ea"/>
              <a:cs typeface="+mn-cs"/>
            </a:rPr>
            <a:t>generated</a:t>
          </a:r>
          <a:r>
            <a:rPr lang="en-US" sz="1400" b="1">
              <a:solidFill>
                <a:schemeClr val="dk1"/>
              </a:solidFill>
              <a:effectLst/>
              <a:latin typeface="+mn-lt"/>
              <a:ea typeface="+mn-ea"/>
              <a:cs typeface="+mn-cs"/>
            </a:rPr>
            <a:t> </a:t>
          </a:r>
          <a:r>
            <a:rPr lang="en-US" sz="1400" b="1" i="0" u="none" strike="noStrike">
              <a:solidFill>
                <a:schemeClr val="dk1"/>
              </a:solidFill>
              <a:effectLst/>
              <a:latin typeface="+mn-lt"/>
              <a:ea typeface="+mn-ea"/>
              <a:cs typeface="+mn-cs"/>
            </a:rPr>
            <a:t>$183,802.50</a:t>
          </a:r>
          <a:r>
            <a:rPr lang="en-US" sz="1400" b="1">
              <a:solidFill>
                <a:schemeClr val="dk1"/>
              </a:solidFill>
              <a:effectLst/>
              <a:latin typeface="+mn-lt"/>
              <a:ea typeface="+mn-ea"/>
              <a:cs typeface="+mn-cs"/>
            </a:rPr>
            <a:t> </a:t>
          </a:r>
          <a:r>
            <a:rPr lang="en-US" sz="1400">
              <a:solidFill>
                <a:schemeClr val="dk1"/>
              </a:solidFill>
              <a:effectLst/>
              <a:latin typeface="+mn-lt"/>
              <a:ea typeface="+mn-ea"/>
              <a:cs typeface="+mn-cs"/>
            </a:rPr>
            <a:t>which might explain the performance</a:t>
          </a:r>
          <a:r>
            <a:rPr lang="en-US" sz="1400" baseline="0">
              <a:solidFill>
                <a:schemeClr val="dk1"/>
              </a:solidFill>
              <a:effectLst/>
              <a:latin typeface="+mn-lt"/>
              <a:ea typeface="+mn-ea"/>
              <a:cs typeface="+mn-cs"/>
            </a:rPr>
            <a:t> dep in th </a:t>
          </a:r>
          <a:r>
            <a:rPr lang="en-US" sz="1400" b="1" baseline="0">
              <a:solidFill>
                <a:schemeClr val="dk1"/>
              </a:solidFill>
              <a:effectLst/>
              <a:latin typeface="+mn-lt"/>
              <a:ea typeface="+mn-ea"/>
              <a:cs typeface="+mn-cs"/>
            </a:rPr>
            <a:t>West</a:t>
          </a:r>
          <a:r>
            <a:rPr lang="en-US" sz="1400" baseline="0">
              <a:solidFill>
                <a:schemeClr val="dk1"/>
              </a:solidFill>
              <a:effectLst/>
              <a:latin typeface="+mn-lt"/>
              <a:ea typeface="+mn-ea"/>
              <a:cs typeface="+mn-cs"/>
            </a:rPr>
            <a:t> region, And yet the </a:t>
          </a:r>
          <a:r>
            <a:rPr lang="en-US" sz="1400" b="1" baseline="0">
              <a:solidFill>
                <a:schemeClr val="dk1"/>
              </a:solidFill>
              <a:effectLst/>
              <a:latin typeface="+mn-lt"/>
              <a:ea typeface="+mn-ea"/>
              <a:cs typeface="+mn-cs"/>
            </a:rPr>
            <a:t>West </a:t>
          </a:r>
          <a:r>
            <a:rPr lang="en-US" sz="1400" baseline="0">
              <a:solidFill>
                <a:schemeClr val="dk1"/>
              </a:solidFill>
              <a:effectLst/>
              <a:latin typeface="+mn-lt"/>
              <a:ea typeface="+mn-ea"/>
              <a:cs typeface="+mn-cs"/>
            </a:rPr>
            <a:t>region has met the target if it wasn't for the performance of </a:t>
          </a:r>
          <a:r>
            <a:rPr lang="en-US" sz="1400" b="1" baseline="0">
              <a:solidFill>
                <a:schemeClr val="dk1"/>
              </a:solidFill>
              <a:effectLst/>
              <a:latin typeface="+mn-lt"/>
              <a:ea typeface="+mn-ea"/>
              <a:cs typeface="+mn-cs"/>
            </a:rPr>
            <a:t>Jane Doe</a:t>
          </a:r>
          <a:r>
            <a:rPr lang="en-US" sz="1400" baseline="0">
              <a:solidFill>
                <a:schemeClr val="dk1"/>
              </a:solidFill>
              <a:effectLst/>
              <a:latin typeface="+mn-lt"/>
              <a:ea typeface="+mn-ea"/>
              <a:cs typeface="+mn-cs"/>
            </a:rPr>
            <a:t>.</a:t>
          </a:r>
          <a:endParaRPr lang="en-US" sz="1400"/>
        </a:p>
      </xdr:txBody>
    </xdr:sp>
    <xdr:clientData/>
  </xdr:twoCellAnchor>
  <xdr:twoCellAnchor>
    <xdr:from>
      <xdr:col>0</xdr:col>
      <xdr:colOff>0</xdr:colOff>
      <xdr:row>75</xdr:row>
      <xdr:rowOff>0</xdr:rowOff>
    </xdr:from>
    <xdr:to>
      <xdr:col>17</xdr:col>
      <xdr:colOff>0</xdr:colOff>
      <xdr:row>104</xdr:row>
      <xdr:rowOff>0</xdr:rowOff>
    </xdr:to>
    <xdr:graphicFrame macro="">
      <xdr:nvGraphicFramePr>
        <xdr:cNvPr id="11" name="Chart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133350</xdr:colOff>
      <xdr:row>105</xdr:row>
      <xdr:rowOff>152399</xdr:rowOff>
    </xdr:from>
    <xdr:to>
      <xdr:col>7</xdr:col>
      <xdr:colOff>0</xdr:colOff>
      <xdr:row>121</xdr:row>
      <xdr:rowOff>0</xdr:rowOff>
    </xdr:to>
    <xdr:sp macro="" textlink="">
      <xdr:nvSpPr>
        <xdr:cNvPr id="12" name="TextBox 11"/>
        <xdr:cNvSpPr txBox="1"/>
      </xdr:nvSpPr>
      <xdr:spPr>
        <a:xfrm>
          <a:off x="133350" y="20154899"/>
          <a:ext cx="5334000" cy="289560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t>-  The </a:t>
          </a:r>
          <a:r>
            <a:rPr lang="en-US" sz="1400" b="1" i="0" u="none" strike="noStrike">
              <a:solidFill>
                <a:schemeClr val="dk1"/>
              </a:solidFill>
              <a:effectLst/>
              <a:latin typeface="+mn-lt"/>
              <a:ea typeface="+mn-ea"/>
              <a:cs typeface="+mn-cs"/>
            </a:rPr>
            <a:t>Individual</a:t>
          </a:r>
          <a:r>
            <a:rPr lang="en-US" sz="1400"/>
            <a:t> customer segment genearted the highest profit</a:t>
          </a:r>
          <a:r>
            <a:rPr lang="en-US" sz="1400" baseline="0"/>
            <a:t> in the </a:t>
          </a:r>
          <a:r>
            <a:rPr lang="en-US" sz="1400" b="1" baseline="0"/>
            <a:t>East</a:t>
          </a:r>
          <a:r>
            <a:rPr lang="en-US" sz="1400" baseline="0"/>
            <a:t> region with a total of </a:t>
          </a:r>
          <a:r>
            <a:rPr lang="en-US" sz="1400" b="1" i="0" u="none" strike="noStrike">
              <a:solidFill>
                <a:schemeClr val="dk1"/>
              </a:solidFill>
              <a:effectLst/>
              <a:latin typeface="+mn-lt"/>
              <a:ea typeface="+mn-ea"/>
              <a:cs typeface="+mn-cs"/>
            </a:rPr>
            <a:t>$214,259.19</a:t>
          </a:r>
          <a:r>
            <a:rPr lang="en-US" sz="1400" b="0" i="0" u="none" strike="noStrike">
              <a:solidFill>
                <a:schemeClr val="dk1"/>
              </a:solidFill>
              <a:effectLst/>
              <a:latin typeface="+mn-lt"/>
              <a:ea typeface="+mn-ea"/>
              <a:cs typeface="+mn-cs"/>
            </a:rPr>
            <a:t>.</a:t>
          </a:r>
        </a:p>
        <a:p>
          <a:pPr marL="0" marR="0" lvl="0" indent="0" defTabSz="914400" eaLnBrk="1" fontAlgn="auto" latinLnBrk="0" hangingPunct="1">
            <a:lnSpc>
              <a:spcPct val="100000"/>
            </a:lnSpc>
            <a:spcBef>
              <a:spcPts val="0"/>
            </a:spcBef>
            <a:spcAft>
              <a:spcPts val="0"/>
            </a:spcAft>
            <a:buClrTx/>
            <a:buSzTx/>
            <a:buFontTx/>
            <a:buNone/>
            <a:tabLst/>
            <a:defRPr/>
          </a:pPr>
          <a:r>
            <a:rPr lang="en-US" sz="1400" b="0" i="0" u="none" strike="noStrike">
              <a:solidFill>
                <a:schemeClr val="dk1"/>
              </a:solidFill>
              <a:effectLst/>
              <a:latin typeface="+mn-lt"/>
              <a:ea typeface="+mn-ea"/>
              <a:cs typeface="+mn-cs"/>
            </a:rPr>
            <a:t>- </a:t>
          </a:r>
          <a:r>
            <a:rPr lang="en-US" sz="1400">
              <a:solidFill>
                <a:schemeClr val="dk1"/>
              </a:solidFill>
              <a:effectLst/>
              <a:latin typeface="+mn-lt"/>
              <a:ea typeface="+mn-ea"/>
              <a:cs typeface="+mn-cs"/>
            </a:rPr>
            <a:t>The </a:t>
          </a:r>
          <a:r>
            <a:rPr lang="en-US" sz="1400" b="1" i="0" u="none" strike="noStrike">
              <a:solidFill>
                <a:schemeClr val="dk1"/>
              </a:solidFill>
              <a:effectLst/>
              <a:latin typeface="+mn-lt"/>
              <a:ea typeface="+mn-ea"/>
              <a:cs typeface="+mn-cs"/>
            </a:rPr>
            <a:t>Education</a:t>
          </a:r>
          <a:r>
            <a:rPr lang="en-US" sz="1400"/>
            <a:t> </a:t>
          </a:r>
          <a:r>
            <a:rPr lang="en-US" sz="1400">
              <a:solidFill>
                <a:schemeClr val="dk1"/>
              </a:solidFill>
              <a:effectLst/>
              <a:latin typeface="+mn-lt"/>
              <a:ea typeface="+mn-ea"/>
              <a:cs typeface="+mn-cs"/>
            </a:rPr>
            <a:t>customer segment genearted the highest profit</a:t>
          </a:r>
          <a:r>
            <a:rPr lang="en-US" sz="1400" baseline="0">
              <a:solidFill>
                <a:schemeClr val="dk1"/>
              </a:solidFill>
              <a:effectLst/>
              <a:latin typeface="+mn-lt"/>
              <a:ea typeface="+mn-ea"/>
              <a:cs typeface="+mn-cs"/>
            </a:rPr>
            <a:t> in the </a:t>
          </a:r>
          <a:r>
            <a:rPr lang="en-US" sz="1400" b="1" baseline="0">
              <a:solidFill>
                <a:schemeClr val="dk1"/>
              </a:solidFill>
              <a:effectLst/>
              <a:latin typeface="+mn-lt"/>
              <a:ea typeface="+mn-ea"/>
              <a:cs typeface="+mn-cs"/>
            </a:rPr>
            <a:t>North</a:t>
          </a:r>
          <a:r>
            <a:rPr lang="en-US" sz="1400" baseline="0">
              <a:solidFill>
                <a:schemeClr val="dk1"/>
              </a:solidFill>
              <a:effectLst/>
              <a:latin typeface="+mn-lt"/>
              <a:ea typeface="+mn-ea"/>
              <a:cs typeface="+mn-cs"/>
            </a:rPr>
            <a:t> region with a total of </a:t>
          </a:r>
          <a:r>
            <a:rPr lang="en-US" sz="1400" b="1" i="0" u="none" strike="noStrike">
              <a:solidFill>
                <a:schemeClr val="dk1"/>
              </a:solidFill>
              <a:effectLst/>
              <a:latin typeface="+mn-lt"/>
              <a:ea typeface="+mn-ea"/>
              <a:cs typeface="+mn-cs"/>
            </a:rPr>
            <a:t>$232,156.69</a:t>
          </a:r>
          <a:r>
            <a:rPr lang="en-US" sz="1400" b="0" i="0">
              <a:solidFill>
                <a:schemeClr val="dk1"/>
              </a:solidFill>
              <a:effectLst/>
              <a:latin typeface="+mn-lt"/>
              <a:ea typeface="+mn-ea"/>
              <a:cs typeface="+mn-cs"/>
            </a:rPr>
            <a:t>.</a:t>
          </a:r>
          <a:endParaRPr lang="en-US" sz="1400">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US" sz="1400"/>
            <a:t>- </a:t>
          </a:r>
          <a:r>
            <a:rPr lang="en-US" sz="1400">
              <a:solidFill>
                <a:schemeClr val="dk1"/>
              </a:solidFill>
              <a:effectLst/>
              <a:latin typeface="+mn-lt"/>
              <a:ea typeface="+mn-ea"/>
              <a:cs typeface="+mn-cs"/>
            </a:rPr>
            <a:t>The </a:t>
          </a:r>
          <a:r>
            <a:rPr lang="en-US" sz="1400" b="1" i="0" u="none" strike="noStrike">
              <a:solidFill>
                <a:schemeClr val="dk1"/>
              </a:solidFill>
              <a:effectLst/>
              <a:latin typeface="+mn-lt"/>
              <a:ea typeface="+mn-ea"/>
              <a:cs typeface="+mn-cs"/>
            </a:rPr>
            <a:t>Non-Profit</a:t>
          </a:r>
          <a:r>
            <a:rPr lang="en-US" sz="1400">
              <a:solidFill>
                <a:schemeClr val="dk1"/>
              </a:solidFill>
              <a:effectLst/>
              <a:latin typeface="+mn-lt"/>
              <a:ea typeface="+mn-ea"/>
              <a:cs typeface="+mn-cs"/>
            </a:rPr>
            <a:t> customer segment genearted the highest profit</a:t>
          </a:r>
          <a:r>
            <a:rPr lang="en-US" sz="1400" baseline="0">
              <a:solidFill>
                <a:schemeClr val="dk1"/>
              </a:solidFill>
              <a:effectLst/>
              <a:latin typeface="+mn-lt"/>
              <a:ea typeface="+mn-ea"/>
              <a:cs typeface="+mn-cs"/>
            </a:rPr>
            <a:t> in the </a:t>
          </a:r>
          <a:r>
            <a:rPr lang="en-US" sz="1400" b="1" baseline="0">
              <a:solidFill>
                <a:schemeClr val="dk1"/>
              </a:solidFill>
              <a:effectLst/>
              <a:latin typeface="+mn-lt"/>
              <a:ea typeface="+mn-ea"/>
              <a:cs typeface="+mn-cs"/>
            </a:rPr>
            <a:t>South</a:t>
          </a:r>
          <a:r>
            <a:rPr lang="en-US" sz="1400" baseline="0">
              <a:solidFill>
                <a:schemeClr val="dk1"/>
              </a:solidFill>
              <a:effectLst/>
              <a:latin typeface="+mn-lt"/>
              <a:ea typeface="+mn-ea"/>
              <a:cs typeface="+mn-cs"/>
            </a:rPr>
            <a:t> region with a total of </a:t>
          </a:r>
          <a:r>
            <a:rPr lang="en-US" sz="1400" b="1" i="0" u="none" strike="noStrike">
              <a:solidFill>
                <a:schemeClr val="dk1"/>
              </a:solidFill>
              <a:effectLst/>
              <a:latin typeface="+mn-lt"/>
              <a:ea typeface="+mn-ea"/>
              <a:cs typeface="+mn-cs"/>
            </a:rPr>
            <a:t>$267,336.62</a:t>
          </a:r>
          <a:r>
            <a:rPr lang="en-US" sz="1400"/>
            <a:t> </a:t>
          </a:r>
          <a:r>
            <a:rPr lang="en-US" sz="1400" b="0" i="0">
              <a:solidFill>
                <a:schemeClr val="dk1"/>
              </a:solidFill>
              <a:effectLst/>
              <a:latin typeface="+mn-lt"/>
              <a:ea typeface="+mn-ea"/>
              <a:cs typeface="+mn-cs"/>
            </a:rPr>
            <a:t>.</a:t>
          </a:r>
          <a:endParaRPr lang="en-US" sz="1400">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US" sz="1400"/>
            <a:t>- </a:t>
          </a:r>
          <a:r>
            <a:rPr lang="en-US" sz="1400">
              <a:solidFill>
                <a:schemeClr val="dk1"/>
              </a:solidFill>
              <a:effectLst/>
              <a:latin typeface="+mn-lt"/>
              <a:ea typeface="+mn-ea"/>
              <a:cs typeface="+mn-cs"/>
            </a:rPr>
            <a:t>The </a:t>
          </a:r>
          <a:r>
            <a:rPr lang="en-US" sz="1400" b="1" i="0" u="none" strike="noStrike">
              <a:solidFill>
                <a:schemeClr val="dk1"/>
              </a:solidFill>
              <a:effectLst/>
              <a:latin typeface="+mn-lt"/>
              <a:ea typeface="+mn-ea"/>
              <a:cs typeface="+mn-cs"/>
            </a:rPr>
            <a:t>Government</a:t>
          </a:r>
          <a:r>
            <a:rPr lang="en-US" sz="1400">
              <a:solidFill>
                <a:schemeClr val="dk1"/>
              </a:solidFill>
              <a:effectLst/>
              <a:latin typeface="+mn-lt"/>
              <a:ea typeface="+mn-ea"/>
              <a:cs typeface="+mn-cs"/>
            </a:rPr>
            <a:t> customer segment genearted the highest profit</a:t>
          </a:r>
          <a:r>
            <a:rPr lang="en-US" sz="1400" baseline="0">
              <a:solidFill>
                <a:schemeClr val="dk1"/>
              </a:solidFill>
              <a:effectLst/>
              <a:latin typeface="+mn-lt"/>
              <a:ea typeface="+mn-ea"/>
              <a:cs typeface="+mn-cs"/>
            </a:rPr>
            <a:t> in the </a:t>
          </a:r>
          <a:r>
            <a:rPr lang="en-US" sz="1400" b="1" baseline="0">
              <a:solidFill>
                <a:schemeClr val="dk1"/>
              </a:solidFill>
              <a:effectLst/>
              <a:latin typeface="+mn-lt"/>
              <a:ea typeface="+mn-ea"/>
              <a:cs typeface="+mn-cs"/>
            </a:rPr>
            <a:t>West</a:t>
          </a:r>
          <a:r>
            <a:rPr lang="en-US" sz="1400" baseline="0">
              <a:solidFill>
                <a:schemeClr val="dk1"/>
              </a:solidFill>
              <a:effectLst/>
              <a:latin typeface="+mn-lt"/>
              <a:ea typeface="+mn-ea"/>
              <a:cs typeface="+mn-cs"/>
            </a:rPr>
            <a:t> region with a total of </a:t>
          </a:r>
          <a:r>
            <a:rPr lang="en-US" sz="1400" b="1" i="0" u="none" strike="noStrike">
              <a:solidFill>
                <a:schemeClr val="dk1"/>
              </a:solidFill>
              <a:effectLst/>
              <a:latin typeface="+mn-lt"/>
              <a:ea typeface="+mn-ea"/>
              <a:cs typeface="+mn-cs"/>
            </a:rPr>
            <a:t>$195,829.87</a:t>
          </a:r>
          <a:r>
            <a:rPr lang="en-US" sz="1400" b="0" i="0">
              <a:solidFill>
                <a:schemeClr val="dk1"/>
              </a:solidFill>
              <a:effectLst/>
              <a:latin typeface="+mn-lt"/>
              <a:ea typeface="+mn-ea"/>
              <a:cs typeface="+mn-cs"/>
            </a:rPr>
            <a:t>.</a:t>
          </a:r>
          <a:endParaRPr lang="en-US" sz="1400">
            <a:effectLst/>
          </a:endParaRPr>
        </a:p>
        <a:p>
          <a:r>
            <a:rPr lang="en-US" sz="1400"/>
            <a:t>- The </a:t>
          </a:r>
          <a:r>
            <a:rPr lang="en-US" sz="1400" b="1" i="0">
              <a:solidFill>
                <a:schemeClr val="dk1"/>
              </a:solidFill>
              <a:effectLst/>
              <a:latin typeface="+mn-lt"/>
              <a:ea typeface="+mn-ea"/>
              <a:cs typeface="+mn-cs"/>
            </a:rPr>
            <a:t>Non-Profit</a:t>
          </a:r>
          <a:r>
            <a:rPr lang="en-US" sz="1400">
              <a:solidFill>
                <a:schemeClr val="dk1"/>
              </a:solidFill>
              <a:effectLst/>
              <a:latin typeface="+mn-lt"/>
              <a:ea typeface="+mn-ea"/>
              <a:cs typeface="+mn-cs"/>
            </a:rPr>
            <a:t> customer segment has under-perfored in </a:t>
          </a:r>
          <a:r>
            <a:rPr lang="en-US" sz="1400" b="1">
              <a:solidFill>
                <a:schemeClr val="dk1"/>
              </a:solidFill>
              <a:effectLst/>
              <a:latin typeface="+mn-lt"/>
              <a:ea typeface="+mn-ea"/>
              <a:cs typeface="+mn-cs"/>
            </a:rPr>
            <a:t>2</a:t>
          </a:r>
          <a:r>
            <a:rPr lang="en-US" sz="1400" b="0">
              <a:solidFill>
                <a:schemeClr val="dk1"/>
              </a:solidFill>
              <a:effectLst/>
              <a:latin typeface="+mn-lt"/>
              <a:ea typeface="+mn-ea"/>
              <a:cs typeface="+mn-cs"/>
            </a:rPr>
            <a:t> </a:t>
          </a:r>
          <a:r>
            <a:rPr lang="en-US" sz="1400">
              <a:solidFill>
                <a:schemeClr val="dk1"/>
              </a:solidFill>
              <a:effectLst/>
              <a:latin typeface="+mn-lt"/>
              <a:ea typeface="+mn-ea"/>
              <a:cs typeface="+mn-cs"/>
            </a:rPr>
            <a:t>regions the</a:t>
          </a:r>
          <a:r>
            <a:rPr lang="en-US" sz="1400" baseline="0">
              <a:solidFill>
                <a:schemeClr val="dk1"/>
              </a:solidFill>
              <a:effectLst/>
              <a:latin typeface="+mn-lt"/>
              <a:ea typeface="+mn-ea"/>
              <a:cs typeface="+mn-cs"/>
            </a:rPr>
            <a:t> </a:t>
          </a:r>
          <a:r>
            <a:rPr lang="en-US" sz="1400" b="1" baseline="0">
              <a:solidFill>
                <a:schemeClr val="dk1"/>
              </a:solidFill>
              <a:effectLst/>
              <a:latin typeface="+mn-lt"/>
              <a:ea typeface="+mn-ea"/>
              <a:cs typeface="+mn-cs"/>
            </a:rPr>
            <a:t>North </a:t>
          </a:r>
          <a:r>
            <a:rPr lang="en-US" sz="1400" baseline="0">
              <a:solidFill>
                <a:schemeClr val="dk1"/>
              </a:solidFill>
              <a:effectLst/>
              <a:latin typeface="+mn-lt"/>
              <a:ea typeface="+mn-ea"/>
              <a:cs typeface="+mn-cs"/>
            </a:rPr>
            <a:t>and the </a:t>
          </a:r>
          <a:r>
            <a:rPr lang="en-US" sz="1400" b="1" baseline="0">
              <a:solidFill>
                <a:schemeClr val="dk1"/>
              </a:solidFill>
              <a:effectLst/>
              <a:latin typeface="+mn-lt"/>
              <a:ea typeface="+mn-ea"/>
              <a:cs typeface="+mn-cs"/>
            </a:rPr>
            <a:t>West</a:t>
          </a:r>
          <a:r>
            <a:rPr lang="en-US" sz="1400" b="0" baseline="0">
              <a:solidFill>
                <a:schemeClr val="dk1"/>
              </a:solidFill>
              <a:effectLst/>
              <a:latin typeface="+mn-lt"/>
              <a:ea typeface="+mn-ea"/>
              <a:cs typeface="+mn-cs"/>
            </a:rPr>
            <a:t>.</a:t>
          </a:r>
        </a:p>
        <a:p>
          <a:r>
            <a:rPr lang="en-US" sz="1400" b="0" baseline="0">
              <a:solidFill>
                <a:schemeClr val="dk1"/>
              </a:solidFill>
              <a:effectLst/>
              <a:latin typeface="+mn-lt"/>
              <a:ea typeface="+mn-ea"/>
              <a:cs typeface="+mn-cs"/>
            </a:rPr>
            <a:t>- There is no pattern controls the profitability in customer segmentaion.</a:t>
          </a:r>
        </a:p>
        <a:p>
          <a:endParaRPr lang="en-US" sz="1400" b="0"/>
        </a:p>
      </xdr:txBody>
    </xdr:sp>
    <xdr:clientData/>
  </xdr:twoCellAnchor>
  <xdr:twoCellAnchor>
    <xdr:from>
      <xdr:col>0</xdr:col>
      <xdr:colOff>457199</xdr:colOff>
      <xdr:row>138</xdr:row>
      <xdr:rowOff>19050</xdr:rowOff>
    </xdr:from>
    <xdr:to>
      <xdr:col>15</xdr:col>
      <xdr:colOff>361950</xdr:colOff>
      <xdr:row>167</xdr:row>
      <xdr:rowOff>0</xdr:rowOff>
    </xdr:to>
    <xdr:graphicFrame macro="">
      <xdr:nvGraphicFramePr>
        <xdr:cNvPr id="14" name="Chart 1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15</xdr:col>
      <xdr:colOff>352425</xdr:colOff>
      <xdr:row>161</xdr:row>
      <xdr:rowOff>38100</xdr:rowOff>
    </xdr:from>
    <xdr:to>
      <xdr:col>17</xdr:col>
      <xdr:colOff>676275</xdr:colOff>
      <xdr:row>166</xdr:row>
      <xdr:rowOff>104775</xdr:rowOff>
    </xdr:to>
    <mc:AlternateContent xmlns:mc="http://schemas.openxmlformats.org/markup-compatibility/2006" xmlns:a14="http://schemas.microsoft.com/office/drawing/2010/main">
      <mc:Choice Requires="a14">
        <xdr:graphicFrame macro="">
          <xdr:nvGraphicFramePr>
            <xdr:cNvPr id="15" name="Yea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12573000" y="30708600"/>
              <a:ext cx="1828800" cy="10191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0</xdr:col>
      <xdr:colOff>1057275</xdr:colOff>
      <xdr:row>171</xdr:row>
      <xdr:rowOff>133350</xdr:rowOff>
    </xdr:from>
    <xdr:ext cx="184731" cy="264560"/>
    <xdr:sp macro="" textlink="">
      <xdr:nvSpPr>
        <xdr:cNvPr id="4" name="TextBox 3"/>
        <xdr:cNvSpPr txBox="1"/>
      </xdr:nvSpPr>
      <xdr:spPr>
        <a:xfrm>
          <a:off x="1057275" y="327088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twoCellAnchor>
    <xdr:from>
      <xdr:col>0</xdr:col>
      <xdr:colOff>361950</xdr:colOff>
      <xdr:row>168</xdr:row>
      <xdr:rowOff>114300</xdr:rowOff>
    </xdr:from>
    <xdr:to>
      <xdr:col>7</xdr:col>
      <xdr:colOff>533400</xdr:colOff>
      <xdr:row>182</xdr:row>
      <xdr:rowOff>0</xdr:rowOff>
    </xdr:to>
    <xdr:sp macro="" textlink="">
      <xdr:nvSpPr>
        <xdr:cNvPr id="13" name="TextBox 12"/>
        <xdr:cNvSpPr txBox="1"/>
      </xdr:nvSpPr>
      <xdr:spPr>
        <a:xfrm>
          <a:off x="361950" y="32118300"/>
          <a:ext cx="6400800" cy="2552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t>-</a:t>
          </a:r>
          <a:r>
            <a:rPr lang="en-US" sz="1400" baseline="0"/>
            <a:t> In </a:t>
          </a:r>
          <a:r>
            <a:rPr lang="en-US" sz="1400" b="1" i="0" u="none" strike="noStrike">
              <a:solidFill>
                <a:schemeClr val="dk1"/>
              </a:solidFill>
              <a:effectLst/>
              <a:latin typeface="+mn-lt"/>
              <a:ea typeface="+mn-ea"/>
              <a:cs typeface="+mn-cs"/>
            </a:rPr>
            <a:t>January</a:t>
          </a:r>
          <a:r>
            <a:rPr lang="en-US" sz="1400" b="0" i="0" u="none" strike="noStrike">
              <a:solidFill>
                <a:schemeClr val="dk1"/>
              </a:solidFill>
              <a:effectLst/>
              <a:latin typeface="+mn-lt"/>
              <a:ea typeface="+mn-ea"/>
              <a:cs typeface="+mn-cs"/>
            </a:rPr>
            <a:t>,</a:t>
          </a:r>
          <a:r>
            <a:rPr lang="en-US" sz="1400" b="0" i="0" u="none" strike="noStrike" baseline="0">
              <a:solidFill>
                <a:schemeClr val="dk1"/>
              </a:solidFill>
              <a:effectLst/>
              <a:latin typeface="+mn-lt"/>
              <a:ea typeface="+mn-ea"/>
              <a:cs typeface="+mn-cs"/>
            </a:rPr>
            <a:t> Not only the </a:t>
          </a:r>
          <a:r>
            <a:rPr lang="en-US" sz="1400" b="1" i="0" u="none" strike="noStrike" baseline="0">
              <a:solidFill>
                <a:schemeClr val="dk1"/>
              </a:solidFill>
              <a:effectLst/>
              <a:latin typeface="+mn-lt"/>
              <a:ea typeface="+mn-ea"/>
              <a:cs typeface="+mn-cs"/>
            </a:rPr>
            <a:t>South</a:t>
          </a:r>
          <a:r>
            <a:rPr lang="en-US" sz="1400" b="0" i="0" u="none" strike="noStrike" baseline="0">
              <a:solidFill>
                <a:schemeClr val="dk1"/>
              </a:solidFill>
              <a:effectLst/>
              <a:latin typeface="+mn-lt"/>
              <a:ea typeface="+mn-ea"/>
              <a:cs typeface="+mn-cs"/>
            </a:rPr>
            <a:t> region generated the </a:t>
          </a:r>
          <a:r>
            <a:rPr lang="en-US" sz="1400" b="1" i="0" u="none" strike="noStrike" baseline="0">
              <a:solidFill>
                <a:schemeClr val="dk1"/>
              </a:solidFill>
              <a:effectLst/>
              <a:latin typeface="+mn-lt"/>
              <a:ea typeface="+mn-ea"/>
              <a:cs typeface="+mn-cs"/>
            </a:rPr>
            <a:t>highest</a:t>
          </a:r>
          <a:r>
            <a:rPr lang="en-US" sz="1400" b="0" i="0" u="none" strike="noStrike" baseline="0">
              <a:solidFill>
                <a:schemeClr val="dk1"/>
              </a:solidFill>
              <a:effectLst/>
              <a:latin typeface="+mn-lt"/>
              <a:ea typeface="+mn-ea"/>
              <a:cs typeface="+mn-cs"/>
            </a:rPr>
            <a:t> sales amount but in each year </a:t>
          </a:r>
          <a:r>
            <a:rPr lang="en-US" sz="1400" b="1" i="0" u="none" strike="noStrike" baseline="0">
              <a:solidFill>
                <a:schemeClr val="dk1"/>
              </a:solidFill>
              <a:effectLst/>
              <a:latin typeface="+mn-lt"/>
              <a:ea typeface="+mn-ea"/>
              <a:cs typeface="+mn-cs"/>
            </a:rPr>
            <a:t>individually</a:t>
          </a:r>
          <a:r>
            <a:rPr lang="en-US" sz="1400" b="0" i="0" u="none" strike="noStrike" baseline="0">
              <a:solidFill>
                <a:schemeClr val="dk1"/>
              </a:solidFill>
              <a:effectLst/>
              <a:latin typeface="+mn-lt"/>
              <a:ea typeface="+mn-ea"/>
              <a:cs typeface="+mn-cs"/>
            </a:rPr>
            <a:t> as well showing a </a:t>
          </a:r>
          <a:r>
            <a:rPr lang="en-US" sz="1400" b="1" i="0" u="none" strike="noStrike" baseline="0">
              <a:solidFill>
                <a:schemeClr val="dk1"/>
              </a:solidFill>
              <a:effectLst/>
              <a:latin typeface="+mn-lt"/>
              <a:ea typeface="+mn-ea"/>
              <a:cs typeface="+mn-cs"/>
            </a:rPr>
            <a:t>seasonality</a:t>
          </a:r>
          <a:r>
            <a:rPr lang="en-US" sz="1400" b="0" i="0" u="none" strike="noStrike" baseline="0">
              <a:solidFill>
                <a:schemeClr val="dk1"/>
              </a:solidFill>
              <a:effectLst/>
              <a:latin typeface="+mn-lt"/>
              <a:ea typeface="+mn-ea"/>
              <a:cs typeface="+mn-cs"/>
            </a:rPr>
            <a:t> pattern in performance.</a:t>
          </a:r>
        </a:p>
        <a:p>
          <a:r>
            <a:rPr lang="en-US" sz="1400" b="0" i="0" u="none" strike="noStrike" baseline="0">
              <a:solidFill>
                <a:schemeClr val="dk1"/>
              </a:solidFill>
              <a:effectLst/>
              <a:latin typeface="+mn-lt"/>
              <a:ea typeface="+mn-ea"/>
              <a:cs typeface="+mn-cs"/>
            </a:rPr>
            <a:t>- In </a:t>
          </a:r>
          <a:r>
            <a:rPr lang="en-US" sz="1400" b="1" i="0" u="none" strike="noStrike">
              <a:solidFill>
                <a:schemeClr val="dk1"/>
              </a:solidFill>
              <a:effectLst/>
              <a:latin typeface="+mn-lt"/>
              <a:ea typeface="+mn-ea"/>
              <a:cs typeface="+mn-cs"/>
            </a:rPr>
            <a:t>September </a:t>
          </a:r>
          <a:r>
            <a:rPr lang="en-US" sz="1400" b="0" i="0" u="none" strike="noStrike">
              <a:solidFill>
                <a:schemeClr val="dk1"/>
              </a:solidFill>
              <a:effectLst/>
              <a:latin typeface="+mn-lt"/>
              <a:ea typeface="+mn-ea"/>
              <a:cs typeface="+mn-cs"/>
            </a:rPr>
            <a:t>and</a:t>
          </a:r>
          <a:r>
            <a:rPr lang="en-US" sz="1400" b="1" i="0" u="none" strike="noStrike">
              <a:solidFill>
                <a:schemeClr val="dk1"/>
              </a:solidFill>
              <a:effectLst/>
              <a:latin typeface="+mn-lt"/>
              <a:ea typeface="+mn-ea"/>
              <a:cs typeface="+mn-cs"/>
            </a:rPr>
            <a:t> </a:t>
          </a:r>
          <a:r>
            <a:rPr lang="en-US" sz="1400" b="1" i="0">
              <a:solidFill>
                <a:schemeClr val="dk1"/>
              </a:solidFill>
              <a:effectLst/>
              <a:latin typeface="+mn-lt"/>
              <a:ea typeface="+mn-ea"/>
              <a:cs typeface="+mn-cs"/>
            </a:rPr>
            <a:t>December</a:t>
          </a:r>
          <a:r>
            <a:rPr lang="en-US" sz="1400" b="0" i="0" u="none" strike="noStrike">
              <a:solidFill>
                <a:schemeClr val="dk1"/>
              </a:solidFill>
              <a:effectLst/>
              <a:latin typeface="+mn-lt"/>
              <a:ea typeface="+mn-ea"/>
              <a:cs typeface="+mn-cs"/>
            </a:rPr>
            <a:t>,</a:t>
          </a:r>
          <a:r>
            <a:rPr lang="en-US" sz="1400" b="0" i="0" u="none" strike="noStrike" baseline="0">
              <a:solidFill>
                <a:schemeClr val="dk1"/>
              </a:solidFill>
              <a:effectLst/>
              <a:latin typeface="+mn-lt"/>
              <a:ea typeface="+mn-ea"/>
              <a:cs typeface="+mn-cs"/>
            </a:rPr>
            <a:t> Not only the </a:t>
          </a:r>
          <a:r>
            <a:rPr lang="en-US" sz="1400" b="1" i="0" u="none" strike="noStrike" baseline="0">
              <a:solidFill>
                <a:schemeClr val="dk1"/>
              </a:solidFill>
              <a:effectLst/>
              <a:latin typeface="+mn-lt"/>
              <a:ea typeface="+mn-ea"/>
              <a:cs typeface="+mn-cs"/>
            </a:rPr>
            <a:t>East</a:t>
          </a:r>
          <a:r>
            <a:rPr lang="en-US" sz="1400" b="0" i="0" u="none" strike="noStrike" baseline="0">
              <a:solidFill>
                <a:schemeClr val="dk1"/>
              </a:solidFill>
              <a:effectLst/>
              <a:latin typeface="+mn-lt"/>
              <a:ea typeface="+mn-ea"/>
              <a:cs typeface="+mn-cs"/>
            </a:rPr>
            <a:t> region generated the </a:t>
          </a:r>
          <a:r>
            <a:rPr lang="en-US" sz="1400" b="1" i="0" u="none" strike="noStrike" baseline="0">
              <a:solidFill>
                <a:schemeClr val="dk1"/>
              </a:solidFill>
              <a:effectLst/>
              <a:latin typeface="+mn-lt"/>
              <a:ea typeface="+mn-ea"/>
              <a:cs typeface="+mn-cs"/>
            </a:rPr>
            <a:t>highest</a:t>
          </a:r>
          <a:r>
            <a:rPr lang="en-US" sz="1400" b="0" i="0" u="none" strike="noStrike" baseline="0">
              <a:solidFill>
                <a:schemeClr val="dk1"/>
              </a:solidFill>
              <a:effectLst/>
              <a:latin typeface="+mn-lt"/>
              <a:ea typeface="+mn-ea"/>
              <a:cs typeface="+mn-cs"/>
            </a:rPr>
            <a:t> sales amount but in each year </a:t>
          </a:r>
          <a:r>
            <a:rPr lang="en-US" sz="1400" b="1" i="0" u="none" strike="noStrike" baseline="0">
              <a:solidFill>
                <a:schemeClr val="dk1"/>
              </a:solidFill>
              <a:effectLst/>
              <a:latin typeface="+mn-lt"/>
              <a:ea typeface="+mn-ea"/>
              <a:cs typeface="+mn-cs"/>
            </a:rPr>
            <a:t>individually</a:t>
          </a:r>
          <a:r>
            <a:rPr lang="en-US" sz="1400" b="0" i="0" u="none" strike="noStrike" baseline="0">
              <a:solidFill>
                <a:schemeClr val="dk1"/>
              </a:solidFill>
              <a:effectLst/>
              <a:latin typeface="+mn-lt"/>
              <a:ea typeface="+mn-ea"/>
              <a:cs typeface="+mn-cs"/>
            </a:rPr>
            <a:t> as well showing a </a:t>
          </a:r>
          <a:r>
            <a:rPr lang="en-US" sz="1400" b="1" i="0" u="none" strike="noStrike" baseline="0">
              <a:solidFill>
                <a:schemeClr val="dk1"/>
              </a:solidFill>
              <a:effectLst/>
              <a:latin typeface="+mn-lt"/>
              <a:ea typeface="+mn-ea"/>
              <a:cs typeface="+mn-cs"/>
            </a:rPr>
            <a:t>seasonality</a:t>
          </a:r>
          <a:r>
            <a:rPr lang="en-US" sz="1400" b="0" i="0" u="none" strike="noStrike" baseline="0">
              <a:solidFill>
                <a:schemeClr val="dk1"/>
              </a:solidFill>
              <a:effectLst/>
              <a:latin typeface="+mn-lt"/>
              <a:ea typeface="+mn-ea"/>
              <a:cs typeface="+mn-cs"/>
            </a:rPr>
            <a:t> pattern in performance.</a:t>
          </a:r>
        </a:p>
        <a:p>
          <a:pPr marL="0" marR="0" lvl="0" indent="0" defTabSz="914400" eaLnBrk="1" fontAlgn="auto" latinLnBrk="0" hangingPunct="1">
            <a:lnSpc>
              <a:spcPct val="100000"/>
            </a:lnSpc>
            <a:spcBef>
              <a:spcPts val="0"/>
            </a:spcBef>
            <a:spcAft>
              <a:spcPts val="0"/>
            </a:spcAft>
            <a:buClrTx/>
            <a:buSzTx/>
            <a:buFontTx/>
            <a:buNone/>
            <a:tabLst/>
            <a:defRPr/>
          </a:pPr>
          <a:r>
            <a:rPr lang="en-US" sz="1400" b="0" i="0" u="none" strike="noStrike" baseline="0">
              <a:solidFill>
                <a:schemeClr val="dk1"/>
              </a:solidFill>
              <a:effectLst/>
              <a:latin typeface="+mn-lt"/>
              <a:ea typeface="+mn-ea"/>
              <a:cs typeface="+mn-cs"/>
            </a:rPr>
            <a:t>- In </a:t>
          </a:r>
          <a:r>
            <a:rPr lang="en-US" sz="1400" b="1" i="0">
              <a:solidFill>
                <a:schemeClr val="dk1"/>
              </a:solidFill>
              <a:effectLst/>
              <a:latin typeface="+mn-lt"/>
              <a:ea typeface="+mn-ea"/>
              <a:cs typeface="+mn-cs"/>
            </a:rPr>
            <a:t>December</a:t>
          </a:r>
          <a:r>
            <a:rPr lang="en-US" sz="1400" b="0" i="0">
              <a:solidFill>
                <a:schemeClr val="dk1"/>
              </a:solidFill>
              <a:effectLst/>
              <a:latin typeface="+mn-lt"/>
              <a:ea typeface="+mn-ea"/>
              <a:cs typeface="+mn-cs"/>
            </a:rPr>
            <a:t>,</a:t>
          </a:r>
          <a:r>
            <a:rPr lang="en-US" sz="1400" b="0" i="0" baseline="0">
              <a:solidFill>
                <a:schemeClr val="dk1"/>
              </a:solidFill>
              <a:effectLst/>
              <a:latin typeface="+mn-lt"/>
              <a:ea typeface="+mn-ea"/>
              <a:cs typeface="+mn-cs"/>
            </a:rPr>
            <a:t> Not only the </a:t>
          </a:r>
          <a:r>
            <a:rPr lang="en-US" sz="1400" b="1" i="0" baseline="0">
              <a:solidFill>
                <a:schemeClr val="dk1"/>
              </a:solidFill>
              <a:effectLst/>
              <a:latin typeface="+mn-lt"/>
              <a:ea typeface="+mn-ea"/>
              <a:cs typeface="+mn-cs"/>
            </a:rPr>
            <a:t>North</a:t>
          </a:r>
          <a:r>
            <a:rPr lang="en-US" sz="1400" b="0" i="0" baseline="0">
              <a:solidFill>
                <a:schemeClr val="dk1"/>
              </a:solidFill>
              <a:effectLst/>
              <a:latin typeface="+mn-lt"/>
              <a:ea typeface="+mn-ea"/>
              <a:cs typeface="+mn-cs"/>
            </a:rPr>
            <a:t> region generated the </a:t>
          </a:r>
          <a:r>
            <a:rPr lang="en-US" sz="1400" b="1" i="0" baseline="0">
              <a:solidFill>
                <a:schemeClr val="dk1"/>
              </a:solidFill>
              <a:effectLst/>
              <a:latin typeface="+mn-lt"/>
              <a:ea typeface="+mn-ea"/>
              <a:cs typeface="+mn-cs"/>
            </a:rPr>
            <a:t>lowest</a:t>
          </a:r>
          <a:r>
            <a:rPr lang="en-US" sz="1400" b="0" i="0" baseline="0">
              <a:solidFill>
                <a:schemeClr val="dk1"/>
              </a:solidFill>
              <a:effectLst/>
              <a:latin typeface="+mn-lt"/>
              <a:ea typeface="+mn-ea"/>
              <a:cs typeface="+mn-cs"/>
            </a:rPr>
            <a:t> sales amount but in each year </a:t>
          </a:r>
          <a:r>
            <a:rPr lang="en-US" sz="1400" b="1" i="0" baseline="0">
              <a:solidFill>
                <a:schemeClr val="dk1"/>
              </a:solidFill>
              <a:effectLst/>
              <a:latin typeface="+mn-lt"/>
              <a:ea typeface="+mn-ea"/>
              <a:cs typeface="+mn-cs"/>
            </a:rPr>
            <a:t>individually</a:t>
          </a:r>
          <a:r>
            <a:rPr lang="en-US" sz="1400" b="0" i="0" baseline="0">
              <a:solidFill>
                <a:schemeClr val="dk1"/>
              </a:solidFill>
              <a:effectLst/>
              <a:latin typeface="+mn-lt"/>
              <a:ea typeface="+mn-ea"/>
              <a:cs typeface="+mn-cs"/>
            </a:rPr>
            <a:t> as well showing a </a:t>
          </a:r>
          <a:r>
            <a:rPr lang="en-US" sz="1400" b="1" i="0" baseline="0">
              <a:solidFill>
                <a:schemeClr val="dk1"/>
              </a:solidFill>
              <a:effectLst/>
              <a:latin typeface="+mn-lt"/>
              <a:ea typeface="+mn-ea"/>
              <a:cs typeface="+mn-cs"/>
            </a:rPr>
            <a:t>seasonality</a:t>
          </a:r>
          <a:r>
            <a:rPr lang="en-US" sz="1400" b="0" i="0" baseline="0">
              <a:solidFill>
                <a:schemeClr val="dk1"/>
              </a:solidFill>
              <a:effectLst/>
              <a:latin typeface="+mn-lt"/>
              <a:ea typeface="+mn-ea"/>
              <a:cs typeface="+mn-cs"/>
            </a:rPr>
            <a:t> pattern in performance.</a:t>
          </a:r>
          <a:endParaRPr lang="en-US" sz="1400">
            <a:effectLst/>
          </a:endParaRPr>
        </a:p>
        <a:p>
          <a:r>
            <a:rPr lang="en-US" sz="1400" b="0"/>
            <a:t>- </a:t>
          </a:r>
          <a:r>
            <a:rPr lang="en-US" sz="1400" baseline="0">
              <a:solidFill>
                <a:schemeClr val="dk1"/>
              </a:solidFill>
              <a:effectLst/>
              <a:latin typeface="+mn-lt"/>
              <a:ea typeface="+mn-ea"/>
              <a:cs typeface="+mn-cs"/>
            </a:rPr>
            <a:t>In </a:t>
          </a:r>
          <a:r>
            <a:rPr lang="en-US" sz="1400" b="1" i="0">
              <a:solidFill>
                <a:schemeClr val="dk1"/>
              </a:solidFill>
              <a:effectLst/>
              <a:latin typeface="+mn-lt"/>
              <a:ea typeface="+mn-ea"/>
              <a:cs typeface="+mn-cs"/>
            </a:rPr>
            <a:t>January, March </a:t>
          </a:r>
          <a:r>
            <a:rPr lang="en-US" sz="1400" b="0" i="0">
              <a:solidFill>
                <a:schemeClr val="dk1"/>
              </a:solidFill>
              <a:effectLst/>
              <a:latin typeface="+mn-lt"/>
              <a:ea typeface="+mn-ea"/>
              <a:cs typeface="+mn-cs"/>
            </a:rPr>
            <a:t>and</a:t>
          </a:r>
          <a:r>
            <a:rPr lang="en-US" sz="1400" b="1" i="0">
              <a:solidFill>
                <a:schemeClr val="dk1"/>
              </a:solidFill>
              <a:effectLst/>
              <a:latin typeface="+mn-lt"/>
              <a:ea typeface="+mn-ea"/>
              <a:cs typeface="+mn-cs"/>
            </a:rPr>
            <a:t> September</a:t>
          </a:r>
          <a:r>
            <a:rPr lang="en-US" sz="1400" b="0" i="0">
              <a:solidFill>
                <a:schemeClr val="dk1"/>
              </a:solidFill>
              <a:effectLst/>
              <a:latin typeface="+mn-lt"/>
              <a:ea typeface="+mn-ea"/>
              <a:cs typeface="+mn-cs"/>
            </a:rPr>
            <a:t>,</a:t>
          </a:r>
          <a:r>
            <a:rPr lang="en-US" sz="1400" b="0" i="0" baseline="0">
              <a:solidFill>
                <a:schemeClr val="dk1"/>
              </a:solidFill>
              <a:effectLst/>
              <a:latin typeface="+mn-lt"/>
              <a:ea typeface="+mn-ea"/>
              <a:cs typeface="+mn-cs"/>
            </a:rPr>
            <a:t> Not only the </a:t>
          </a:r>
          <a:r>
            <a:rPr lang="en-US" sz="1400" b="1" i="0" baseline="0">
              <a:solidFill>
                <a:schemeClr val="dk1"/>
              </a:solidFill>
              <a:effectLst/>
              <a:latin typeface="+mn-lt"/>
              <a:ea typeface="+mn-ea"/>
              <a:cs typeface="+mn-cs"/>
            </a:rPr>
            <a:t>West</a:t>
          </a:r>
          <a:r>
            <a:rPr lang="en-US" sz="1400" b="0" i="0" baseline="0">
              <a:solidFill>
                <a:schemeClr val="dk1"/>
              </a:solidFill>
              <a:effectLst/>
              <a:latin typeface="+mn-lt"/>
              <a:ea typeface="+mn-ea"/>
              <a:cs typeface="+mn-cs"/>
            </a:rPr>
            <a:t> region generated the </a:t>
          </a:r>
          <a:r>
            <a:rPr lang="en-US" sz="1400" b="1" i="0" baseline="0">
              <a:solidFill>
                <a:schemeClr val="dk1"/>
              </a:solidFill>
              <a:effectLst/>
              <a:latin typeface="+mn-lt"/>
              <a:ea typeface="+mn-ea"/>
              <a:cs typeface="+mn-cs"/>
            </a:rPr>
            <a:t>lowest</a:t>
          </a:r>
          <a:r>
            <a:rPr lang="en-US" sz="1400" b="0" i="0" baseline="0">
              <a:solidFill>
                <a:schemeClr val="dk1"/>
              </a:solidFill>
              <a:effectLst/>
              <a:latin typeface="+mn-lt"/>
              <a:ea typeface="+mn-ea"/>
              <a:cs typeface="+mn-cs"/>
            </a:rPr>
            <a:t> sales amount but in each year </a:t>
          </a:r>
          <a:r>
            <a:rPr lang="en-US" sz="1400" b="1" i="0" baseline="0">
              <a:solidFill>
                <a:schemeClr val="dk1"/>
              </a:solidFill>
              <a:effectLst/>
              <a:latin typeface="+mn-lt"/>
              <a:ea typeface="+mn-ea"/>
              <a:cs typeface="+mn-cs"/>
            </a:rPr>
            <a:t>individually</a:t>
          </a:r>
          <a:r>
            <a:rPr lang="en-US" sz="1400" b="0" i="0" baseline="0">
              <a:solidFill>
                <a:schemeClr val="dk1"/>
              </a:solidFill>
              <a:effectLst/>
              <a:latin typeface="+mn-lt"/>
              <a:ea typeface="+mn-ea"/>
              <a:cs typeface="+mn-cs"/>
            </a:rPr>
            <a:t> as well showing a </a:t>
          </a:r>
          <a:r>
            <a:rPr lang="en-US" sz="1400" b="1" i="0" baseline="0">
              <a:solidFill>
                <a:schemeClr val="dk1"/>
              </a:solidFill>
              <a:effectLst/>
              <a:latin typeface="+mn-lt"/>
              <a:ea typeface="+mn-ea"/>
              <a:cs typeface="+mn-cs"/>
            </a:rPr>
            <a:t>seasonality</a:t>
          </a:r>
          <a:r>
            <a:rPr lang="en-US" sz="1400" b="0" i="0" baseline="0">
              <a:solidFill>
                <a:schemeClr val="dk1"/>
              </a:solidFill>
              <a:effectLst/>
              <a:latin typeface="+mn-lt"/>
              <a:ea typeface="+mn-ea"/>
              <a:cs typeface="+mn-cs"/>
            </a:rPr>
            <a:t> pattern in performance.</a:t>
          </a:r>
          <a:endParaRPr lang="en-US" sz="1400">
            <a:effectLst/>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5</xdr:col>
      <xdr:colOff>428625</xdr:colOff>
      <xdr:row>0</xdr:row>
      <xdr:rowOff>190499</xdr:rowOff>
    </xdr:from>
    <xdr:to>
      <xdr:col>18</xdr:col>
      <xdr:colOff>0</xdr:colOff>
      <xdr:row>21</xdr:row>
      <xdr:rowOff>190499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95250</xdr:colOff>
      <xdr:row>7</xdr:row>
      <xdr:rowOff>57149</xdr:rowOff>
    </xdr:from>
    <xdr:to>
      <xdr:col>5</xdr:col>
      <xdr:colOff>133350</xdr:colOff>
      <xdr:row>19</xdr:row>
      <xdr:rowOff>0</xdr:rowOff>
    </xdr:to>
    <xdr:sp macro="" textlink="">
      <xdr:nvSpPr>
        <xdr:cNvPr id="3" name="TextBox 2"/>
        <xdr:cNvSpPr txBox="1"/>
      </xdr:nvSpPr>
      <xdr:spPr>
        <a:xfrm>
          <a:off x="95250" y="1419224"/>
          <a:ext cx="3457575" cy="222885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 </a:t>
          </a:r>
          <a:r>
            <a:rPr lang="en-US" sz="1400"/>
            <a:t>A  slight variance in sales performance ( less than</a:t>
          </a:r>
          <a:r>
            <a:rPr lang="en-US" sz="1400" baseline="0"/>
            <a:t> </a:t>
          </a:r>
          <a:r>
            <a:rPr lang="en-US" sz="1400" b="1" baseline="0"/>
            <a:t>1%</a:t>
          </a:r>
          <a:r>
            <a:rPr lang="en-US" sz="1400" baseline="0"/>
            <a:t> short ) varies among all representatives.</a:t>
          </a:r>
        </a:p>
        <a:p>
          <a:r>
            <a:rPr lang="en-US" sz="1400" baseline="0"/>
            <a:t>- </a:t>
          </a:r>
          <a:r>
            <a:rPr lang="en-US" sz="1400" b="1" i="0" u="none" strike="noStrike">
              <a:solidFill>
                <a:schemeClr val="dk1"/>
              </a:solidFill>
              <a:effectLst/>
              <a:latin typeface="+mn-lt"/>
              <a:ea typeface="+mn-ea"/>
              <a:cs typeface="+mn-cs"/>
            </a:rPr>
            <a:t>Mike Johnson</a:t>
          </a:r>
          <a:r>
            <a:rPr lang="en-US" sz="1400" b="0" i="0" u="none" strike="noStrike" baseline="0">
              <a:solidFill>
                <a:schemeClr val="dk1"/>
              </a:solidFill>
              <a:effectLst/>
              <a:latin typeface="+mn-lt"/>
              <a:ea typeface="+mn-ea"/>
              <a:cs typeface="+mn-cs"/>
            </a:rPr>
            <a:t> generated the highest sales amount with a total of </a:t>
          </a:r>
          <a:r>
            <a:rPr lang="en-US" sz="1400" b="1" i="0" u="none" strike="noStrike">
              <a:solidFill>
                <a:schemeClr val="dk1"/>
              </a:solidFill>
              <a:effectLst/>
              <a:latin typeface="+mn-lt"/>
              <a:ea typeface="+mn-ea"/>
              <a:cs typeface="+mn-cs"/>
            </a:rPr>
            <a:t>$1,446,530.42</a:t>
          </a:r>
          <a:r>
            <a:rPr lang="en-US" sz="1400"/>
            <a:t> with</a:t>
          </a:r>
          <a:r>
            <a:rPr lang="en-US" sz="1400" baseline="0"/>
            <a:t> a target variance percentage of </a:t>
          </a:r>
          <a:r>
            <a:rPr lang="en-US" sz="1400" b="1" i="0" u="none" strike="noStrike">
              <a:solidFill>
                <a:schemeClr val="dk1"/>
              </a:solidFill>
              <a:effectLst/>
              <a:latin typeface="+mn-lt"/>
              <a:ea typeface="+mn-ea"/>
              <a:cs typeface="+mn-cs"/>
            </a:rPr>
            <a:t>-0.95%</a:t>
          </a:r>
          <a:r>
            <a:rPr lang="en-US" sz="1400" b="0" i="0" u="none" strike="noStrike">
              <a:solidFill>
                <a:schemeClr val="dk1"/>
              </a:solidFill>
              <a:effectLst/>
              <a:latin typeface="+mn-lt"/>
              <a:ea typeface="+mn-ea"/>
              <a:cs typeface="+mn-cs"/>
            </a:rPr>
            <a:t>.</a:t>
          </a:r>
        </a:p>
        <a:p>
          <a:r>
            <a:rPr lang="en-US" sz="1400" b="0" i="0" u="none" strike="noStrike">
              <a:solidFill>
                <a:schemeClr val="dk1"/>
              </a:solidFill>
              <a:effectLst/>
              <a:latin typeface="+mn-lt"/>
              <a:ea typeface="+mn-ea"/>
              <a:cs typeface="+mn-cs"/>
            </a:rPr>
            <a:t>- </a:t>
          </a:r>
          <a:r>
            <a:rPr lang="en-US" sz="1400" b="1" i="0" u="none" strike="noStrike">
              <a:solidFill>
                <a:schemeClr val="dk1"/>
              </a:solidFill>
              <a:effectLst/>
              <a:latin typeface="+mn-lt"/>
              <a:ea typeface="+mn-ea"/>
              <a:cs typeface="+mn-cs"/>
            </a:rPr>
            <a:t>John Smith </a:t>
          </a:r>
          <a:r>
            <a:rPr lang="en-US" sz="1400" b="0" i="0" u="none" strike="noStrike">
              <a:solidFill>
                <a:schemeClr val="dk1"/>
              </a:solidFill>
              <a:effectLst/>
              <a:latin typeface="+mn-lt"/>
              <a:ea typeface="+mn-ea"/>
              <a:cs typeface="+mn-cs"/>
            </a:rPr>
            <a:t>generated the</a:t>
          </a:r>
          <a:r>
            <a:rPr lang="en-US" sz="1400" b="0" i="0" u="none" strike="noStrike" baseline="0">
              <a:solidFill>
                <a:schemeClr val="dk1"/>
              </a:solidFill>
              <a:effectLst/>
              <a:latin typeface="+mn-lt"/>
              <a:ea typeface="+mn-ea"/>
              <a:cs typeface="+mn-cs"/>
            </a:rPr>
            <a:t> lowest sales amount with a total of </a:t>
          </a:r>
          <a:r>
            <a:rPr lang="en-US" sz="1400"/>
            <a:t> </a:t>
          </a:r>
          <a:r>
            <a:rPr lang="en-US" sz="1400" b="1" i="0" u="none" strike="noStrike">
              <a:solidFill>
                <a:schemeClr val="dk1"/>
              </a:solidFill>
              <a:effectLst/>
              <a:latin typeface="+mn-lt"/>
              <a:ea typeface="+mn-ea"/>
              <a:cs typeface="+mn-cs"/>
            </a:rPr>
            <a:t>$1,156,088.22 </a:t>
          </a:r>
          <a:r>
            <a:rPr lang="en-US" sz="1400" b="0" i="0" u="none" strike="noStrike">
              <a:solidFill>
                <a:schemeClr val="dk1"/>
              </a:solidFill>
              <a:effectLst/>
              <a:latin typeface="+mn-lt"/>
              <a:ea typeface="+mn-ea"/>
              <a:cs typeface="+mn-cs"/>
            </a:rPr>
            <a:t>with a target varianace percenrage of</a:t>
          </a:r>
          <a:r>
            <a:rPr lang="en-US" sz="1400" b="0" i="0" u="none" strike="noStrike" baseline="0">
              <a:solidFill>
                <a:schemeClr val="dk1"/>
              </a:solidFill>
              <a:effectLst/>
              <a:latin typeface="+mn-lt"/>
              <a:ea typeface="+mn-ea"/>
              <a:cs typeface="+mn-cs"/>
            </a:rPr>
            <a:t> </a:t>
          </a:r>
          <a:r>
            <a:rPr lang="en-US" sz="1400" b="1" i="0" u="none" strike="noStrike">
              <a:solidFill>
                <a:schemeClr val="dk1"/>
              </a:solidFill>
              <a:effectLst/>
              <a:latin typeface="+mn-lt"/>
              <a:ea typeface="+mn-ea"/>
              <a:cs typeface="+mn-cs"/>
            </a:rPr>
            <a:t>-0.39%</a:t>
          </a:r>
          <a:r>
            <a:rPr lang="en-US" sz="1400" b="0"/>
            <a:t>.</a:t>
          </a:r>
        </a:p>
      </xdr:txBody>
    </xdr:sp>
    <xdr:clientData/>
  </xdr:twoCellAnchor>
  <xdr:twoCellAnchor>
    <xdr:from>
      <xdr:col>0</xdr:col>
      <xdr:colOff>19050</xdr:colOff>
      <xdr:row>33</xdr:row>
      <xdr:rowOff>28575</xdr:rowOff>
    </xdr:from>
    <xdr:to>
      <xdr:col>6</xdr:col>
      <xdr:colOff>438150</xdr:colOff>
      <xdr:row>57</xdr:row>
      <xdr:rowOff>28575</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666750</xdr:colOff>
      <xdr:row>33</xdr:row>
      <xdr:rowOff>0</xdr:rowOff>
    </xdr:from>
    <xdr:to>
      <xdr:col>19</xdr:col>
      <xdr:colOff>0</xdr:colOff>
      <xdr:row>57</xdr:row>
      <xdr:rowOff>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361950</xdr:colOff>
      <xdr:row>58</xdr:row>
      <xdr:rowOff>19049</xdr:rowOff>
    </xdr:from>
    <xdr:to>
      <xdr:col>5</xdr:col>
      <xdr:colOff>590550</xdr:colOff>
      <xdr:row>69</xdr:row>
      <xdr:rowOff>180974</xdr:rowOff>
    </xdr:to>
    <xdr:sp macro="" textlink="">
      <xdr:nvSpPr>
        <xdr:cNvPr id="7" name="TextBox 6"/>
        <xdr:cNvSpPr txBox="1"/>
      </xdr:nvSpPr>
      <xdr:spPr>
        <a:xfrm>
          <a:off x="361950" y="11096624"/>
          <a:ext cx="5562600" cy="22574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t>- </a:t>
          </a:r>
          <a:r>
            <a:rPr lang="en-US" sz="1400" b="1" i="0" u="none" strike="noStrike">
              <a:solidFill>
                <a:schemeClr val="dk1"/>
              </a:solidFill>
              <a:effectLst/>
              <a:latin typeface="+mn-lt"/>
              <a:ea typeface="+mn-ea"/>
              <a:cs typeface="+mn-cs"/>
            </a:rPr>
            <a:t>Mike Johnson</a:t>
          </a:r>
          <a:r>
            <a:rPr lang="en-US" sz="1400" b="1"/>
            <a:t> </a:t>
          </a:r>
          <a:r>
            <a:rPr lang="en-US" sz="1400"/>
            <a:t>has the highest sales</a:t>
          </a:r>
          <a:r>
            <a:rPr lang="en-US" sz="1400" baseline="0"/>
            <a:t> amount with a total of </a:t>
          </a:r>
          <a:r>
            <a:rPr lang="en-US" sz="1400" b="1" i="0" u="none" strike="noStrike">
              <a:solidFill>
                <a:schemeClr val="dk1"/>
              </a:solidFill>
              <a:effectLst/>
              <a:latin typeface="+mn-lt"/>
              <a:ea typeface="+mn-ea"/>
              <a:cs typeface="+mn-cs"/>
            </a:rPr>
            <a:t>$1,549,208.69</a:t>
          </a:r>
          <a:r>
            <a:rPr lang="en-US" sz="1400" b="1"/>
            <a:t> </a:t>
          </a:r>
          <a:r>
            <a:rPr lang="en-US" sz="1400"/>
            <a:t>and yet</a:t>
          </a:r>
          <a:r>
            <a:rPr lang="en-US" sz="1400" baseline="0"/>
            <a:t> he is the </a:t>
          </a:r>
          <a:r>
            <a:rPr lang="en-US" sz="1400" baseline="0">
              <a:solidFill>
                <a:schemeClr val="dk1"/>
              </a:solidFill>
              <a:effectLst/>
              <a:latin typeface="+mn-lt"/>
              <a:ea typeface="+mn-ea"/>
              <a:cs typeface="+mn-cs"/>
            </a:rPr>
            <a:t>second top representative </a:t>
          </a:r>
          <a:r>
            <a:rPr lang="en-US" sz="1400" baseline="0"/>
            <a:t> in orders count with a total of </a:t>
          </a:r>
          <a:r>
            <a:rPr lang="en-US" sz="1400" b="1" i="0" u="none" strike="noStrike">
              <a:solidFill>
                <a:schemeClr val="dk1"/>
              </a:solidFill>
              <a:effectLst/>
              <a:latin typeface="+mn-lt"/>
              <a:ea typeface="+mn-ea"/>
              <a:cs typeface="+mn-cs"/>
            </a:rPr>
            <a:t>196</a:t>
          </a:r>
          <a:r>
            <a:rPr lang="en-US" sz="1400"/>
            <a:t> orders</a:t>
          </a:r>
          <a:r>
            <a:rPr lang="en-US" sz="1400" baseline="0"/>
            <a:t>.</a:t>
          </a:r>
          <a:endParaRPr lang="en-US" sz="1400"/>
        </a:p>
        <a:p>
          <a:r>
            <a:rPr lang="en-US" sz="1400"/>
            <a:t>- </a:t>
          </a:r>
          <a:r>
            <a:rPr lang="en-US" sz="1400" b="1" i="0" u="none" strike="noStrike">
              <a:solidFill>
                <a:schemeClr val="dk1"/>
              </a:solidFill>
              <a:effectLst/>
              <a:latin typeface="+mn-lt"/>
              <a:ea typeface="+mn-ea"/>
              <a:cs typeface="+mn-cs"/>
            </a:rPr>
            <a:t>Jane Doe</a:t>
          </a:r>
          <a:r>
            <a:rPr lang="en-US" sz="1400" b="1"/>
            <a:t> </a:t>
          </a:r>
          <a:r>
            <a:rPr lang="en-US" sz="1400"/>
            <a:t>has the highest count of orders</a:t>
          </a:r>
          <a:r>
            <a:rPr lang="en-US" sz="1400" baseline="0"/>
            <a:t> with a total of </a:t>
          </a:r>
          <a:r>
            <a:rPr lang="en-US" sz="1400" b="1" baseline="0"/>
            <a:t>199</a:t>
          </a:r>
          <a:r>
            <a:rPr lang="en-US" sz="1400" baseline="0"/>
            <a:t> orders and yet she is the second top representative with a sales amount of </a:t>
          </a:r>
          <a:r>
            <a:rPr lang="en-US" sz="1400" b="1" i="0" u="none" strike="noStrike">
              <a:solidFill>
                <a:schemeClr val="dk1"/>
              </a:solidFill>
              <a:effectLst/>
              <a:latin typeface="+mn-lt"/>
              <a:ea typeface="+mn-ea"/>
              <a:cs typeface="+mn-cs"/>
            </a:rPr>
            <a:t>$1,525,872.12</a:t>
          </a:r>
        </a:p>
        <a:p>
          <a:r>
            <a:rPr lang="en-US" sz="1400" b="0" i="0" u="none" strike="noStrike">
              <a:solidFill>
                <a:schemeClr val="dk1"/>
              </a:solidFill>
              <a:effectLst/>
              <a:latin typeface="+mn-lt"/>
              <a:ea typeface="+mn-ea"/>
              <a:cs typeface="+mn-cs"/>
            </a:rPr>
            <a:t>- </a:t>
          </a:r>
          <a:r>
            <a:rPr lang="en-US" sz="1400" b="1" i="0">
              <a:solidFill>
                <a:schemeClr val="dk1"/>
              </a:solidFill>
              <a:effectLst/>
              <a:latin typeface="+mn-lt"/>
              <a:ea typeface="+mn-ea"/>
              <a:cs typeface="+mn-cs"/>
            </a:rPr>
            <a:t>Mike Johnson </a:t>
          </a:r>
          <a:r>
            <a:rPr lang="en-US" sz="1400" b="0" i="0">
              <a:solidFill>
                <a:schemeClr val="dk1"/>
              </a:solidFill>
              <a:effectLst/>
              <a:latin typeface="+mn-lt"/>
              <a:ea typeface="+mn-ea"/>
              <a:cs typeface="+mn-cs"/>
            </a:rPr>
            <a:t>has the highest count of </a:t>
          </a:r>
          <a:r>
            <a:rPr lang="en-US" sz="1400" b="1" i="0">
              <a:solidFill>
                <a:schemeClr val="dk1"/>
              </a:solidFill>
              <a:effectLst/>
              <a:latin typeface="+mn-lt"/>
              <a:ea typeface="+mn-ea"/>
              <a:cs typeface="+mn-cs"/>
            </a:rPr>
            <a:t>loss income orders </a:t>
          </a:r>
          <a:r>
            <a:rPr lang="en-US" sz="1400" b="0" i="0">
              <a:solidFill>
                <a:schemeClr val="dk1"/>
              </a:solidFill>
              <a:effectLst/>
              <a:latin typeface="+mn-lt"/>
              <a:ea typeface="+mn-ea"/>
              <a:cs typeface="+mn-cs"/>
            </a:rPr>
            <a:t>with a total </a:t>
          </a:r>
          <a:r>
            <a:rPr lang="en-US" sz="1400" b="1" i="0">
              <a:solidFill>
                <a:schemeClr val="dk1"/>
              </a:solidFill>
              <a:effectLst/>
              <a:latin typeface="+mn-lt"/>
              <a:ea typeface="+mn-ea"/>
              <a:cs typeface="+mn-cs"/>
            </a:rPr>
            <a:t>37</a:t>
          </a:r>
          <a:r>
            <a:rPr lang="en-US" sz="1400" b="0" i="0" baseline="0">
              <a:solidFill>
                <a:schemeClr val="dk1"/>
              </a:solidFill>
              <a:effectLst/>
              <a:latin typeface="+mn-lt"/>
              <a:ea typeface="+mn-ea"/>
              <a:cs typeface="+mn-cs"/>
            </a:rPr>
            <a:t> orders totaling </a:t>
          </a:r>
          <a:r>
            <a:rPr lang="en-US" sz="1400" b="1" i="0" u="none" strike="noStrike">
              <a:solidFill>
                <a:schemeClr val="dk1"/>
              </a:solidFill>
              <a:effectLst/>
              <a:latin typeface="+mn-lt"/>
              <a:ea typeface="+mn-ea"/>
              <a:cs typeface="+mn-cs"/>
            </a:rPr>
            <a:t>-$102,678.27</a:t>
          </a:r>
          <a:r>
            <a:rPr lang="en-US" sz="1400" b="1"/>
            <a:t> </a:t>
          </a:r>
          <a:r>
            <a:rPr lang="en-US" sz="1400"/>
            <a:t>while </a:t>
          </a:r>
          <a:r>
            <a:rPr lang="en-US" sz="1400" b="1" i="0">
              <a:solidFill>
                <a:schemeClr val="dk1"/>
              </a:solidFill>
              <a:effectLst/>
              <a:latin typeface="+mn-lt"/>
              <a:ea typeface="+mn-ea"/>
              <a:cs typeface="+mn-cs"/>
            </a:rPr>
            <a:t>Jane Doe</a:t>
          </a:r>
          <a:r>
            <a:rPr lang="en-US" sz="1400">
              <a:solidFill>
                <a:schemeClr val="dk1"/>
              </a:solidFill>
              <a:effectLst/>
              <a:latin typeface="+mn-lt"/>
              <a:ea typeface="+mn-ea"/>
              <a:cs typeface="+mn-cs"/>
            </a:rPr>
            <a:t> has the second highest</a:t>
          </a:r>
          <a:r>
            <a:rPr lang="en-US" sz="1400" baseline="0">
              <a:solidFill>
                <a:schemeClr val="dk1"/>
              </a:solidFill>
              <a:effectLst/>
              <a:latin typeface="+mn-lt"/>
              <a:ea typeface="+mn-ea"/>
              <a:cs typeface="+mn-cs"/>
            </a:rPr>
            <a:t> count of loss income orders with </a:t>
          </a:r>
          <a:r>
            <a:rPr lang="en-US" sz="1400" b="1" baseline="0">
              <a:solidFill>
                <a:schemeClr val="dk1"/>
              </a:solidFill>
              <a:effectLst/>
              <a:latin typeface="+mn-lt"/>
              <a:ea typeface="+mn-ea"/>
              <a:cs typeface="+mn-cs"/>
            </a:rPr>
            <a:t>27 </a:t>
          </a:r>
          <a:r>
            <a:rPr lang="en-US" sz="1400" baseline="0">
              <a:solidFill>
                <a:schemeClr val="dk1"/>
              </a:solidFill>
              <a:effectLst/>
              <a:latin typeface="+mn-lt"/>
              <a:ea typeface="+mn-ea"/>
              <a:cs typeface="+mn-cs"/>
            </a:rPr>
            <a:t>totaling </a:t>
          </a:r>
          <a:r>
            <a:rPr lang="en-US" sz="1400" b="1" i="0" u="none" strike="noStrike">
              <a:solidFill>
                <a:schemeClr val="dk1"/>
              </a:solidFill>
              <a:effectLst/>
              <a:latin typeface="+mn-lt"/>
              <a:ea typeface="+mn-ea"/>
              <a:cs typeface="+mn-cs"/>
            </a:rPr>
            <a:t>-$103,307.34</a:t>
          </a:r>
        </a:p>
      </xdr:txBody>
    </xdr:sp>
    <xdr:clientData/>
  </xdr:twoCellAnchor>
  <xdr:twoCellAnchor>
    <xdr:from>
      <xdr:col>0</xdr:col>
      <xdr:colOff>0</xdr:colOff>
      <xdr:row>78</xdr:row>
      <xdr:rowOff>0</xdr:rowOff>
    </xdr:from>
    <xdr:to>
      <xdr:col>14</xdr:col>
      <xdr:colOff>0</xdr:colOff>
      <xdr:row>101</xdr:row>
      <xdr:rowOff>0</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102</xdr:row>
      <xdr:rowOff>0</xdr:rowOff>
    </xdr:from>
    <xdr:to>
      <xdr:col>7</xdr:col>
      <xdr:colOff>647700</xdr:colOff>
      <xdr:row>108</xdr:row>
      <xdr:rowOff>0</xdr:rowOff>
    </xdr:to>
    <xdr:sp macro="" textlink="">
      <xdr:nvSpPr>
        <xdr:cNvPr id="9" name="TextBox 8"/>
        <xdr:cNvSpPr txBox="1"/>
      </xdr:nvSpPr>
      <xdr:spPr>
        <a:xfrm>
          <a:off x="0" y="19459575"/>
          <a:ext cx="7962900" cy="1143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t>- In the </a:t>
          </a:r>
          <a:r>
            <a:rPr lang="en-US" sz="1400" b="1"/>
            <a:t>East</a:t>
          </a:r>
          <a:r>
            <a:rPr lang="en-US" sz="1400"/>
            <a:t> region, </a:t>
          </a:r>
          <a:r>
            <a:rPr lang="en-US" sz="1400" b="1" i="0" u="none" strike="noStrike">
              <a:solidFill>
                <a:schemeClr val="dk1"/>
              </a:solidFill>
              <a:effectLst/>
              <a:latin typeface="+mn-lt"/>
              <a:ea typeface="+mn-ea"/>
              <a:cs typeface="+mn-cs"/>
            </a:rPr>
            <a:t>Mike Johnson</a:t>
          </a:r>
          <a:r>
            <a:rPr lang="en-US" sz="1400"/>
            <a:t> is the top performer while </a:t>
          </a:r>
          <a:r>
            <a:rPr lang="en-US" sz="1400" b="1" i="0" u="none" strike="noStrike">
              <a:solidFill>
                <a:schemeClr val="dk1"/>
              </a:solidFill>
              <a:effectLst/>
              <a:latin typeface="+mn-lt"/>
              <a:ea typeface="+mn-ea"/>
              <a:cs typeface="+mn-cs"/>
            </a:rPr>
            <a:t>Jane Doe</a:t>
          </a:r>
          <a:r>
            <a:rPr lang="en-US" sz="1400"/>
            <a:t> is the under performer.</a:t>
          </a:r>
        </a:p>
        <a:p>
          <a:pPr marL="0" marR="0" lvl="0" indent="0" defTabSz="914400" eaLnBrk="1" fontAlgn="auto" latinLnBrk="0" hangingPunct="1">
            <a:lnSpc>
              <a:spcPct val="100000"/>
            </a:lnSpc>
            <a:spcBef>
              <a:spcPts val="0"/>
            </a:spcBef>
            <a:spcAft>
              <a:spcPts val="0"/>
            </a:spcAft>
            <a:buClrTx/>
            <a:buSzTx/>
            <a:buFontTx/>
            <a:buNone/>
            <a:tabLst/>
            <a:defRPr/>
          </a:pPr>
          <a:r>
            <a:rPr lang="en-US" sz="1400"/>
            <a:t>- In the </a:t>
          </a:r>
          <a:r>
            <a:rPr lang="en-US" sz="1400" b="1"/>
            <a:t>North</a:t>
          </a:r>
          <a:r>
            <a:rPr lang="en-US" sz="1400"/>
            <a:t> region,</a:t>
          </a:r>
          <a:r>
            <a:rPr lang="en-US" sz="1400" baseline="0"/>
            <a:t> </a:t>
          </a:r>
          <a:r>
            <a:rPr lang="en-US" sz="1400" b="1" i="0" u="none" strike="noStrike">
              <a:solidFill>
                <a:schemeClr val="dk1"/>
              </a:solidFill>
              <a:effectLst/>
              <a:latin typeface="+mn-lt"/>
              <a:ea typeface="+mn-ea"/>
              <a:cs typeface="+mn-cs"/>
            </a:rPr>
            <a:t>Jane Doe</a:t>
          </a:r>
          <a:r>
            <a:rPr lang="en-US" sz="1400" b="1"/>
            <a:t> </a:t>
          </a:r>
          <a:r>
            <a:rPr lang="en-US" sz="1400">
              <a:solidFill>
                <a:schemeClr val="dk1"/>
              </a:solidFill>
              <a:effectLst/>
              <a:latin typeface="+mn-lt"/>
              <a:ea typeface="+mn-ea"/>
              <a:cs typeface="+mn-cs"/>
            </a:rPr>
            <a:t>is the top performer while </a:t>
          </a:r>
          <a:r>
            <a:rPr lang="en-US" sz="1400" b="1" i="0" u="none" strike="noStrike">
              <a:solidFill>
                <a:schemeClr val="dk1"/>
              </a:solidFill>
              <a:effectLst/>
              <a:latin typeface="+mn-lt"/>
              <a:ea typeface="+mn-ea"/>
              <a:cs typeface="+mn-cs"/>
            </a:rPr>
            <a:t>Sarah Brown</a:t>
          </a:r>
          <a:r>
            <a:rPr lang="en-US" sz="1400" b="1"/>
            <a:t> </a:t>
          </a:r>
          <a:r>
            <a:rPr lang="en-US" sz="1400" b="1">
              <a:solidFill>
                <a:schemeClr val="dk1"/>
              </a:solidFill>
              <a:effectLst/>
              <a:latin typeface="+mn-lt"/>
              <a:ea typeface="+mn-ea"/>
              <a:cs typeface="+mn-cs"/>
            </a:rPr>
            <a:t> </a:t>
          </a:r>
          <a:r>
            <a:rPr lang="en-US" sz="1400">
              <a:solidFill>
                <a:schemeClr val="dk1"/>
              </a:solidFill>
              <a:effectLst/>
              <a:latin typeface="+mn-lt"/>
              <a:ea typeface="+mn-ea"/>
              <a:cs typeface="+mn-cs"/>
            </a:rPr>
            <a:t>is the under performer.</a:t>
          </a:r>
          <a:endParaRPr lang="en-US" sz="1400">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US" sz="1400">
              <a:solidFill>
                <a:schemeClr val="dk1"/>
              </a:solidFill>
              <a:effectLst/>
              <a:latin typeface="+mn-lt"/>
              <a:ea typeface="+mn-ea"/>
              <a:cs typeface="+mn-cs"/>
            </a:rPr>
            <a:t>- In the </a:t>
          </a:r>
          <a:r>
            <a:rPr lang="en-US" sz="1400" b="1">
              <a:solidFill>
                <a:schemeClr val="dk1"/>
              </a:solidFill>
              <a:effectLst/>
              <a:latin typeface="+mn-lt"/>
              <a:ea typeface="+mn-ea"/>
              <a:cs typeface="+mn-cs"/>
            </a:rPr>
            <a:t>South</a:t>
          </a:r>
          <a:r>
            <a:rPr lang="en-US" sz="1400">
              <a:solidFill>
                <a:schemeClr val="dk1"/>
              </a:solidFill>
              <a:effectLst/>
              <a:latin typeface="+mn-lt"/>
              <a:ea typeface="+mn-ea"/>
              <a:cs typeface="+mn-cs"/>
            </a:rPr>
            <a:t> region,</a:t>
          </a:r>
          <a:r>
            <a:rPr lang="en-US" sz="1400" baseline="0">
              <a:solidFill>
                <a:schemeClr val="dk1"/>
              </a:solidFill>
              <a:effectLst/>
              <a:latin typeface="+mn-lt"/>
              <a:ea typeface="+mn-ea"/>
              <a:cs typeface="+mn-cs"/>
            </a:rPr>
            <a:t> </a:t>
          </a:r>
          <a:r>
            <a:rPr lang="en-US" sz="1400" b="1" i="0">
              <a:solidFill>
                <a:schemeClr val="dk1"/>
              </a:solidFill>
              <a:effectLst/>
              <a:latin typeface="+mn-lt"/>
              <a:ea typeface="+mn-ea"/>
              <a:cs typeface="+mn-cs"/>
            </a:rPr>
            <a:t>Jane Doe</a:t>
          </a:r>
          <a:r>
            <a:rPr lang="en-US" sz="1400" b="1">
              <a:solidFill>
                <a:schemeClr val="dk1"/>
              </a:solidFill>
              <a:effectLst/>
              <a:latin typeface="+mn-lt"/>
              <a:ea typeface="+mn-ea"/>
              <a:cs typeface="+mn-cs"/>
            </a:rPr>
            <a:t> </a:t>
          </a:r>
          <a:r>
            <a:rPr lang="en-US" sz="1400">
              <a:solidFill>
                <a:schemeClr val="dk1"/>
              </a:solidFill>
              <a:effectLst/>
              <a:latin typeface="+mn-lt"/>
              <a:ea typeface="+mn-ea"/>
              <a:cs typeface="+mn-cs"/>
            </a:rPr>
            <a:t>is the top performer while </a:t>
          </a:r>
          <a:r>
            <a:rPr lang="en-US" sz="1400" b="1" i="0" u="none" strike="noStrike">
              <a:solidFill>
                <a:schemeClr val="dk1"/>
              </a:solidFill>
              <a:effectLst/>
              <a:latin typeface="+mn-lt"/>
              <a:ea typeface="+mn-ea"/>
              <a:cs typeface="+mn-cs"/>
            </a:rPr>
            <a:t>John Smith</a:t>
          </a:r>
          <a:r>
            <a:rPr lang="en-US" sz="1400" b="1"/>
            <a:t> </a:t>
          </a:r>
          <a:r>
            <a:rPr lang="en-US" sz="1400">
              <a:solidFill>
                <a:schemeClr val="dk1"/>
              </a:solidFill>
              <a:effectLst/>
              <a:latin typeface="+mn-lt"/>
              <a:ea typeface="+mn-ea"/>
              <a:cs typeface="+mn-cs"/>
            </a:rPr>
            <a:t>is the under performer.</a:t>
          </a:r>
          <a:endParaRPr lang="en-US" sz="1400">
            <a:effectLst/>
          </a:endParaRPr>
        </a:p>
        <a:p>
          <a:r>
            <a:rPr lang="en-US" sz="1400">
              <a:solidFill>
                <a:schemeClr val="dk1"/>
              </a:solidFill>
              <a:effectLst/>
              <a:latin typeface="+mn-lt"/>
              <a:ea typeface="+mn-ea"/>
              <a:cs typeface="+mn-cs"/>
            </a:rPr>
            <a:t>- In the </a:t>
          </a:r>
          <a:r>
            <a:rPr lang="en-US" sz="1400" b="1">
              <a:solidFill>
                <a:schemeClr val="dk1"/>
              </a:solidFill>
              <a:effectLst/>
              <a:latin typeface="+mn-lt"/>
              <a:ea typeface="+mn-ea"/>
              <a:cs typeface="+mn-cs"/>
            </a:rPr>
            <a:t>West</a:t>
          </a:r>
          <a:r>
            <a:rPr lang="en-US" sz="1400">
              <a:solidFill>
                <a:schemeClr val="dk1"/>
              </a:solidFill>
              <a:effectLst/>
              <a:latin typeface="+mn-lt"/>
              <a:ea typeface="+mn-ea"/>
              <a:cs typeface="+mn-cs"/>
            </a:rPr>
            <a:t> region,</a:t>
          </a:r>
          <a:r>
            <a:rPr lang="en-US" sz="1400" baseline="0">
              <a:solidFill>
                <a:schemeClr val="dk1"/>
              </a:solidFill>
              <a:effectLst/>
              <a:latin typeface="+mn-lt"/>
              <a:ea typeface="+mn-ea"/>
              <a:cs typeface="+mn-cs"/>
            </a:rPr>
            <a:t> </a:t>
          </a:r>
          <a:r>
            <a:rPr lang="en-US" sz="1400" b="1" i="0">
              <a:solidFill>
                <a:schemeClr val="dk1"/>
              </a:solidFill>
              <a:effectLst/>
              <a:latin typeface="+mn-lt"/>
              <a:ea typeface="+mn-ea"/>
              <a:cs typeface="+mn-cs"/>
            </a:rPr>
            <a:t>Jane Doe</a:t>
          </a:r>
          <a:r>
            <a:rPr lang="en-US" sz="1400" b="1">
              <a:solidFill>
                <a:schemeClr val="dk1"/>
              </a:solidFill>
              <a:effectLst/>
              <a:latin typeface="+mn-lt"/>
              <a:ea typeface="+mn-ea"/>
              <a:cs typeface="+mn-cs"/>
            </a:rPr>
            <a:t> </a:t>
          </a:r>
          <a:r>
            <a:rPr lang="en-US" sz="1400">
              <a:solidFill>
                <a:schemeClr val="dk1"/>
              </a:solidFill>
              <a:effectLst/>
              <a:latin typeface="+mn-lt"/>
              <a:ea typeface="+mn-ea"/>
              <a:cs typeface="+mn-cs"/>
            </a:rPr>
            <a:t>is the top performer while </a:t>
          </a:r>
          <a:r>
            <a:rPr lang="en-US" sz="1400" b="1" i="0">
              <a:solidFill>
                <a:schemeClr val="dk1"/>
              </a:solidFill>
              <a:effectLst/>
              <a:latin typeface="+mn-lt"/>
              <a:ea typeface="+mn-ea"/>
              <a:cs typeface="+mn-cs"/>
            </a:rPr>
            <a:t>John Smith</a:t>
          </a:r>
          <a:r>
            <a:rPr lang="en-US" sz="1400" b="1">
              <a:solidFill>
                <a:schemeClr val="dk1"/>
              </a:solidFill>
              <a:effectLst/>
              <a:latin typeface="+mn-lt"/>
              <a:ea typeface="+mn-ea"/>
              <a:cs typeface="+mn-cs"/>
            </a:rPr>
            <a:t> </a:t>
          </a:r>
          <a:r>
            <a:rPr lang="en-US" sz="1400">
              <a:solidFill>
                <a:schemeClr val="dk1"/>
              </a:solidFill>
              <a:effectLst/>
              <a:latin typeface="+mn-lt"/>
              <a:ea typeface="+mn-ea"/>
              <a:cs typeface="+mn-cs"/>
            </a:rPr>
            <a:t>is the under performer.</a:t>
          </a:r>
          <a:endParaRPr lang="en-US" sz="1400"/>
        </a:p>
      </xdr:txBody>
    </xdr:sp>
    <xdr:clientData/>
  </xdr:twoCellAnchor>
  <xdr:twoCellAnchor editAs="oneCell">
    <xdr:from>
      <xdr:col>8</xdr:col>
      <xdr:colOff>400049</xdr:colOff>
      <xdr:row>79</xdr:row>
      <xdr:rowOff>0</xdr:rowOff>
    </xdr:from>
    <xdr:to>
      <xdr:col>13</xdr:col>
      <xdr:colOff>238125</xdr:colOff>
      <xdr:row>81</xdr:row>
      <xdr:rowOff>30480</xdr:rowOff>
    </xdr:to>
    <mc:AlternateContent xmlns:mc="http://schemas.openxmlformats.org/markup-compatibility/2006" xmlns:a14="http://schemas.microsoft.com/office/drawing/2010/main">
      <mc:Choice Requires="a14">
        <xdr:graphicFrame macro="">
          <xdr:nvGraphicFramePr>
            <xdr:cNvPr id="10" name="Region 2"/>
            <xdr:cNvGraphicFramePr/>
          </xdr:nvGraphicFramePr>
          <xdr:xfrm>
            <a:off x="0" y="0"/>
            <a:ext cx="0" cy="0"/>
          </xdr:xfrm>
          <a:graphic>
            <a:graphicData uri="http://schemas.microsoft.com/office/drawing/2010/slicer">
              <sle:slicer xmlns:sle="http://schemas.microsoft.com/office/drawing/2010/slicer" name="Region 2"/>
            </a:graphicData>
          </a:graphic>
        </xdr:graphicFrame>
      </mc:Choice>
      <mc:Fallback xmlns="">
        <xdr:sp macro="" textlink="">
          <xdr:nvSpPr>
            <xdr:cNvPr id="0" name=""/>
            <xdr:cNvSpPr>
              <a:spLocks noTextEdit="1"/>
            </xdr:cNvSpPr>
          </xdr:nvSpPr>
          <xdr:spPr>
            <a:xfrm>
              <a:off x="7791449" y="15078075"/>
              <a:ext cx="3257551" cy="4114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590550</xdr:colOff>
      <xdr:row>109</xdr:row>
      <xdr:rowOff>142875</xdr:rowOff>
    </xdr:from>
    <xdr:to>
      <xdr:col>16</xdr:col>
      <xdr:colOff>0</xdr:colOff>
      <xdr:row>131</xdr:row>
      <xdr:rowOff>142875</xdr:rowOff>
    </xdr:to>
    <xdr:graphicFrame macro="">
      <xdr:nvGraphicFramePr>
        <xdr:cNvPr id="11" name="Chart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114300</xdr:colOff>
      <xdr:row>116</xdr:row>
      <xdr:rowOff>9525</xdr:rowOff>
    </xdr:from>
    <xdr:to>
      <xdr:col>5</xdr:col>
      <xdr:colOff>47625</xdr:colOff>
      <xdr:row>122</xdr:row>
      <xdr:rowOff>0</xdr:rowOff>
    </xdr:to>
    <xdr:sp macro="" textlink="">
      <xdr:nvSpPr>
        <xdr:cNvPr id="13" name="TextBox 12"/>
        <xdr:cNvSpPr txBox="1"/>
      </xdr:nvSpPr>
      <xdr:spPr>
        <a:xfrm>
          <a:off x="114300" y="22136100"/>
          <a:ext cx="5010150" cy="11334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400"/>
            <a:t>- </a:t>
          </a:r>
          <a:r>
            <a:rPr lang="en-US" sz="1400" b="1" i="0">
              <a:solidFill>
                <a:schemeClr val="dk1"/>
              </a:solidFill>
              <a:effectLst/>
              <a:latin typeface="+mn-lt"/>
              <a:ea typeface="+mn-ea"/>
              <a:cs typeface="+mn-cs"/>
            </a:rPr>
            <a:t>Team Gamma </a:t>
          </a:r>
          <a:r>
            <a:rPr lang="en-US" sz="1400" b="0" i="0" baseline="0">
              <a:solidFill>
                <a:schemeClr val="dk1"/>
              </a:solidFill>
              <a:effectLst/>
              <a:latin typeface="+mn-lt"/>
              <a:ea typeface="+mn-ea"/>
              <a:cs typeface="+mn-cs"/>
            </a:rPr>
            <a:t>generated the highest sales amount with a total of </a:t>
          </a:r>
          <a:r>
            <a:rPr lang="en-US" sz="1400" b="1" i="0" u="none" strike="noStrike">
              <a:solidFill>
                <a:schemeClr val="dk1"/>
              </a:solidFill>
              <a:effectLst/>
              <a:latin typeface="+mn-lt"/>
              <a:ea typeface="+mn-ea"/>
              <a:cs typeface="+mn-cs"/>
            </a:rPr>
            <a:t>$1,817,907.62</a:t>
          </a:r>
          <a:r>
            <a:rPr lang="en-US" sz="1400" b="0" i="0" u="none" strike="noStrike" baseline="0">
              <a:solidFill>
                <a:schemeClr val="dk1"/>
              </a:solidFill>
              <a:effectLst/>
              <a:latin typeface="+mn-lt"/>
              <a:ea typeface="+mn-ea"/>
              <a:cs typeface="+mn-cs"/>
            </a:rPr>
            <a:t> </a:t>
          </a:r>
          <a:r>
            <a:rPr lang="en-US" sz="1400">
              <a:solidFill>
                <a:schemeClr val="dk1"/>
              </a:solidFill>
              <a:effectLst/>
              <a:latin typeface="+mn-lt"/>
              <a:ea typeface="+mn-ea"/>
              <a:cs typeface="+mn-cs"/>
            </a:rPr>
            <a:t>with</a:t>
          </a:r>
          <a:r>
            <a:rPr lang="en-US" sz="1400" baseline="0">
              <a:solidFill>
                <a:schemeClr val="dk1"/>
              </a:solidFill>
              <a:effectLst/>
              <a:latin typeface="+mn-lt"/>
              <a:ea typeface="+mn-ea"/>
              <a:cs typeface="+mn-cs"/>
            </a:rPr>
            <a:t> a target variance percentage of </a:t>
          </a:r>
          <a:r>
            <a:rPr lang="en-US" sz="1400" b="1" i="0" u="none" strike="noStrike">
              <a:solidFill>
                <a:schemeClr val="dk1"/>
              </a:solidFill>
              <a:effectLst/>
              <a:latin typeface="+mn-lt"/>
              <a:ea typeface="+mn-ea"/>
              <a:cs typeface="+mn-cs"/>
            </a:rPr>
            <a:t>-0.84%</a:t>
          </a:r>
          <a:r>
            <a:rPr lang="en-US" sz="1400" b="0" i="0" u="none" strike="noStrike">
              <a:solidFill>
                <a:schemeClr val="dk1"/>
              </a:solidFill>
              <a:effectLst/>
              <a:latin typeface="+mn-lt"/>
              <a:ea typeface="+mn-ea"/>
              <a:cs typeface="+mn-cs"/>
            </a:rPr>
            <a:t>.</a:t>
          </a:r>
          <a:r>
            <a:rPr lang="en-US" sz="1400"/>
            <a:t> </a:t>
          </a:r>
          <a:endParaRPr lang="en-US" sz="1400">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US" sz="1400"/>
            <a:t>- </a:t>
          </a:r>
          <a:r>
            <a:rPr lang="en-US" sz="1400" b="1" i="0">
              <a:solidFill>
                <a:schemeClr val="dk1"/>
              </a:solidFill>
              <a:effectLst/>
              <a:latin typeface="+mn-lt"/>
              <a:ea typeface="+mn-ea"/>
              <a:cs typeface="+mn-cs"/>
            </a:rPr>
            <a:t>Team</a:t>
          </a:r>
          <a:r>
            <a:rPr lang="en-US" sz="1400" b="1" i="0" baseline="0">
              <a:solidFill>
                <a:schemeClr val="dk1"/>
              </a:solidFill>
              <a:effectLst/>
              <a:latin typeface="+mn-lt"/>
              <a:ea typeface="+mn-ea"/>
              <a:cs typeface="+mn-cs"/>
            </a:rPr>
            <a:t> Beta</a:t>
          </a:r>
          <a:r>
            <a:rPr lang="en-US" sz="1400" b="1" i="0">
              <a:solidFill>
                <a:schemeClr val="dk1"/>
              </a:solidFill>
              <a:effectLst/>
              <a:latin typeface="+mn-lt"/>
              <a:ea typeface="+mn-ea"/>
              <a:cs typeface="+mn-cs"/>
            </a:rPr>
            <a:t> </a:t>
          </a:r>
          <a:r>
            <a:rPr lang="en-US" sz="1400" b="0" i="0">
              <a:solidFill>
                <a:schemeClr val="dk1"/>
              </a:solidFill>
              <a:effectLst/>
              <a:latin typeface="+mn-lt"/>
              <a:ea typeface="+mn-ea"/>
              <a:cs typeface="+mn-cs"/>
            </a:rPr>
            <a:t>generated the</a:t>
          </a:r>
          <a:r>
            <a:rPr lang="en-US" sz="1400" b="0" i="0" baseline="0">
              <a:solidFill>
                <a:schemeClr val="dk1"/>
              </a:solidFill>
              <a:effectLst/>
              <a:latin typeface="+mn-lt"/>
              <a:ea typeface="+mn-ea"/>
              <a:cs typeface="+mn-cs"/>
            </a:rPr>
            <a:t> lowest sales amount with a total of </a:t>
          </a:r>
          <a:r>
            <a:rPr lang="en-US" sz="1400">
              <a:solidFill>
                <a:schemeClr val="dk1"/>
              </a:solidFill>
              <a:effectLst/>
              <a:latin typeface="+mn-lt"/>
              <a:ea typeface="+mn-ea"/>
              <a:cs typeface="+mn-cs"/>
            </a:rPr>
            <a:t> </a:t>
          </a:r>
          <a:r>
            <a:rPr lang="en-US" sz="1400" b="1" i="0" u="none" strike="noStrike">
              <a:solidFill>
                <a:schemeClr val="dk1"/>
              </a:solidFill>
              <a:effectLst/>
              <a:latin typeface="+mn-lt"/>
              <a:ea typeface="+mn-ea"/>
              <a:cs typeface="+mn-cs"/>
            </a:rPr>
            <a:t>$1,715,452.17</a:t>
          </a:r>
          <a:r>
            <a:rPr lang="en-US" sz="1400"/>
            <a:t> </a:t>
          </a:r>
          <a:r>
            <a:rPr lang="en-US" sz="1400" b="0" i="0">
              <a:solidFill>
                <a:schemeClr val="dk1"/>
              </a:solidFill>
              <a:effectLst/>
              <a:latin typeface="+mn-lt"/>
              <a:ea typeface="+mn-ea"/>
              <a:cs typeface="+mn-cs"/>
            </a:rPr>
            <a:t>with a target varianace percenrage of</a:t>
          </a:r>
          <a:r>
            <a:rPr lang="en-US" sz="1400" b="0" i="0" baseline="0">
              <a:solidFill>
                <a:schemeClr val="dk1"/>
              </a:solidFill>
              <a:effectLst/>
              <a:latin typeface="+mn-lt"/>
              <a:ea typeface="+mn-ea"/>
              <a:cs typeface="+mn-cs"/>
            </a:rPr>
            <a:t> </a:t>
          </a:r>
          <a:r>
            <a:rPr lang="en-US" sz="1400" b="1" i="0" u="none" strike="noStrike">
              <a:solidFill>
                <a:schemeClr val="dk1"/>
              </a:solidFill>
              <a:effectLst/>
              <a:latin typeface="+mn-lt"/>
              <a:ea typeface="+mn-ea"/>
              <a:cs typeface="+mn-cs"/>
            </a:rPr>
            <a:t>-0.63%</a:t>
          </a:r>
          <a:r>
            <a:rPr lang="en-US" sz="1400" b="0">
              <a:solidFill>
                <a:schemeClr val="dk1"/>
              </a:solidFill>
              <a:effectLst/>
              <a:latin typeface="+mn-lt"/>
              <a:ea typeface="+mn-ea"/>
              <a:cs typeface="+mn-cs"/>
            </a:rPr>
            <a:t>.</a:t>
          </a:r>
          <a:endParaRPr lang="en-US" sz="1400">
            <a:effectLst/>
          </a:endParaRPr>
        </a:p>
      </xdr:txBody>
    </xdr:sp>
    <xdr:clientData/>
  </xdr:twoCellAnchor>
  <xdr:twoCellAnchor>
    <xdr:from>
      <xdr:col>6</xdr:col>
      <xdr:colOff>228599</xdr:colOff>
      <xdr:row>135</xdr:row>
      <xdr:rowOff>123824</xdr:rowOff>
    </xdr:from>
    <xdr:to>
      <xdr:col>20</xdr:col>
      <xdr:colOff>0</xdr:colOff>
      <xdr:row>156</xdr:row>
      <xdr:rowOff>0</xdr:rowOff>
    </xdr:to>
    <xdr:graphicFrame macro="">
      <xdr:nvGraphicFramePr>
        <xdr:cNvPr id="14" name="Chart 1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143</xdr:row>
      <xdr:rowOff>28575</xdr:rowOff>
    </xdr:from>
    <xdr:to>
      <xdr:col>6</xdr:col>
      <xdr:colOff>0</xdr:colOff>
      <xdr:row>155</xdr:row>
      <xdr:rowOff>142875</xdr:rowOff>
    </xdr:to>
    <xdr:sp macro="" textlink="">
      <xdr:nvSpPr>
        <xdr:cNvPr id="15" name="TextBox 14"/>
        <xdr:cNvSpPr txBox="1"/>
      </xdr:nvSpPr>
      <xdr:spPr>
        <a:xfrm>
          <a:off x="0" y="27298650"/>
          <a:ext cx="5705475" cy="24003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t>- In the </a:t>
          </a:r>
          <a:r>
            <a:rPr lang="en-US" sz="1400" b="1"/>
            <a:t>East</a:t>
          </a:r>
          <a:r>
            <a:rPr lang="en-US" sz="1400"/>
            <a:t> region,</a:t>
          </a:r>
          <a:r>
            <a:rPr lang="en-US" sz="1400" baseline="0"/>
            <a:t> </a:t>
          </a:r>
          <a:r>
            <a:rPr lang="en-US" sz="1400" b="1" baseline="0"/>
            <a:t>Team Gamma</a:t>
          </a:r>
          <a:r>
            <a:rPr lang="en-US" sz="1400" baseline="0"/>
            <a:t> is the </a:t>
          </a:r>
          <a:r>
            <a:rPr lang="en-US" sz="1400" b="1" baseline="0"/>
            <a:t>top</a:t>
          </a:r>
          <a:r>
            <a:rPr lang="en-US" sz="1400" baseline="0"/>
            <a:t> performer while </a:t>
          </a:r>
          <a:r>
            <a:rPr lang="en-US" sz="1400" b="1" baseline="0"/>
            <a:t>Team Alpha</a:t>
          </a:r>
          <a:r>
            <a:rPr lang="en-US" sz="1400" baseline="0"/>
            <a:t> is the </a:t>
          </a:r>
          <a:r>
            <a:rPr lang="en-US" sz="1400" b="1" baseline="0"/>
            <a:t>under</a:t>
          </a:r>
          <a:r>
            <a:rPr lang="en-US" sz="1400" baseline="0"/>
            <a:t> performer.</a:t>
          </a:r>
        </a:p>
        <a:p>
          <a:pPr marL="0" marR="0" lvl="0" indent="0" defTabSz="914400" eaLnBrk="1" fontAlgn="auto" latinLnBrk="0" hangingPunct="1">
            <a:lnSpc>
              <a:spcPct val="100000"/>
            </a:lnSpc>
            <a:spcBef>
              <a:spcPts val="0"/>
            </a:spcBef>
            <a:spcAft>
              <a:spcPts val="0"/>
            </a:spcAft>
            <a:buClrTx/>
            <a:buSzTx/>
            <a:buFontTx/>
            <a:buNone/>
            <a:tabLst/>
            <a:defRPr/>
          </a:pPr>
          <a:r>
            <a:rPr lang="en-US" sz="1400">
              <a:solidFill>
                <a:schemeClr val="dk1"/>
              </a:solidFill>
              <a:effectLst/>
              <a:latin typeface="+mn-lt"/>
              <a:ea typeface="+mn-ea"/>
              <a:cs typeface="+mn-cs"/>
            </a:rPr>
            <a:t>- In the </a:t>
          </a:r>
          <a:r>
            <a:rPr lang="en-US" sz="1400" b="1">
              <a:solidFill>
                <a:schemeClr val="dk1"/>
              </a:solidFill>
              <a:effectLst/>
              <a:latin typeface="+mn-lt"/>
              <a:ea typeface="+mn-ea"/>
              <a:cs typeface="+mn-cs"/>
            </a:rPr>
            <a:t>North</a:t>
          </a:r>
          <a:r>
            <a:rPr lang="en-US" sz="1400">
              <a:solidFill>
                <a:schemeClr val="dk1"/>
              </a:solidFill>
              <a:effectLst/>
              <a:latin typeface="+mn-lt"/>
              <a:ea typeface="+mn-ea"/>
              <a:cs typeface="+mn-cs"/>
            </a:rPr>
            <a:t> region,</a:t>
          </a:r>
          <a:r>
            <a:rPr lang="en-US" sz="1400" baseline="0">
              <a:solidFill>
                <a:schemeClr val="dk1"/>
              </a:solidFill>
              <a:effectLst/>
              <a:latin typeface="+mn-lt"/>
              <a:ea typeface="+mn-ea"/>
              <a:cs typeface="+mn-cs"/>
            </a:rPr>
            <a:t> </a:t>
          </a:r>
          <a:r>
            <a:rPr lang="en-US" sz="1400" b="1" baseline="0">
              <a:solidFill>
                <a:schemeClr val="dk1"/>
              </a:solidFill>
              <a:effectLst/>
              <a:latin typeface="+mn-lt"/>
              <a:ea typeface="+mn-ea"/>
              <a:cs typeface="+mn-cs"/>
            </a:rPr>
            <a:t>Team Alpha</a:t>
          </a:r>
          <a:r>
            <a:rPr lang="en-US" sz="1400" baseline="0">
              <a:solidFill>
                <a:schemeClr val="dk1"/>
              </a:solidFill>
              <a:effectLst/>
              <a:latin typeface="+mn-lt"/>
              <a:ea typeface="+mn-ea"/>
              <a:cs typeface="+mn-cs"/>
            </a:rPr>
            <a:t> is the </a:t>
          </a:r>
          <a:r>
            <a:rPr lang="en-US" sz="1400" b="1" baseline="0">
              <a:solidFill>
                <a:schemeClr val="dk1"/>
              </a:solidFill>
              <a:effectLst/>
              <a:latin typeface="+mn-lt"/>
              <a:ea typeface="+mn-ea"/>
              <a:cs typeface="+mn-cs"/>
            </a:rPr>
            <a:t>top</a:t>
          </a:r>
          <a:r>
            <a:rPr lang="en-US" sz="1400" baseline="0">
              <a:solidFill>
                <a:schemeClr val="dk1"/>
              </a:solidFill>
              <a:effectLst/>
              <a:latin typeface="+mn-lt"/>
              <a:ea typeface="+mn-ea"/>
              <a:cs typeface="+mn-cs"/>
            </a:rPr>
            <a:t> performer while </a:t>
          </a:r>
          <a:r>
            <a:rPr lang="en-US" sz="1400" b="1" baseline="0">
              <a:solidFill>
                <a:schemeClr val="dk1"/>
              </a:solidFill>
              <a:effectLst/>
              <a:latin typeface="+mn-lt"/>
              <a:ea typeface="+mn-ea"/>
              <a:cs typeface="+mn-cs"/>
            </a:rPr>
            <a:t>Team Gamma</a:t>
          </a:r>
          <a:r>
            <a:rPr lang="en-US" sz="1400" baseline="0">
              <a:solidFill>
                <a:schemeClr val="dk1"/>
              </a:solidFill>
              <a:effectLst/>
              <a:latin typeface="+mn-lt"/>
              <a:ea typeface="+mn-ea"/>
              <a:cs typeface="+mn-cs"/>
            </a:rPr>
            <a:t> is the </a:t>
          </a:r>
          <a:r>
            <a:rPr lang="en-US" sz="1400" b="1" baseline="0">
              <a:solidFill>
                <a:schemeClr val="dk1"/>
              </a:solidFill>
              <a:effectLst/>
              <a:latin typeface="+mn-lt"/>
              <a:ea typeface="+mn-ea"/>
              <a:cs typeface="+mn-cs"/>
            </a:rPr>
            <a:t>under</a:t>
          </a:r>
          <a:r>
            <a:rPr lang="en-US" sz="1400" baseline="0">
              <a:solidFill>
                <a:schemeClr val="dk1"/>
              </a:solidFill>
              <a:effectLst/>
              <a:latin typeface="+mn-lt"/>
              <a:ea typeface="+mn-ea"/>
              <a:cs typeface="+mn-cs"/>
            </a:rPr>
            <a:t> performer.</a:t>
          </a:r>
          <a:endParaRPr lang="en-US" sz="1400">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US" sz="1400">
              <a:solidFill>
                <a:schemeClr val="dk1"/>
              </a:solidFill>
              <a:effectLst/>
              <a:latin typeface="+mn-lt"/>
              <a:ea typeface="+mn-ea"/>
              <a:cs typeface="+mn-cs"/>
            </a:rPr>
            <a:t>- In the </a:t>
          </a:r>
          <a:r>
            <a:rPr lang="en-US" sz="1400" b="1">
              <a:solidFill>
                <a:schemeClr val="dk1"/>
              </a:solidFill>
              <a:effectLst/>
              <a:latin typeface="+mn-lt"/>
              <a:ea typeface="+mn-ea"/>
              <a:cs typeface="+mn-cs"/>
            </a:rPr>
            <a:t>South</a:t>
          </a:r>
          <a:r>
            <a:rPr lang="en-US" sz="1400">
              <a:solidFill>
                <a:schemeClr val="dk1"/>
              </a:solidFill>
              <a:effectLst/>
              <a:latin typeface="+mn-lt"/>
              <a:ea typeface="+mn-ea"/>
              <a:cs typeface="+mn-cs"/>
            </a:rPr>
            <a:t> region,</a:t>
          </a:r>
          <a:r>
            <a:rPr lang="en-US" sz="1400" baseline="0">
              <a:solidFill>
                <a:schemeClr val="dk1"/>
              </a:solidFill>
              <a:effectLst/>
              <a:latin typeface="+mn-lt"/>
              <a:ea typeface="+mn-ea"/>
              <a:cs typeface="+mn-cs"/>
            </a:rPr>
            <a:t> </a:t>
          </a:r>
          <a:r>
            <a:rPr lang="en-US" sz="1400" b="1" baseline="0">
              <a:solidFill>
                <a:schemeClr val="dk1"/>
              </a:solidFill>
              <a:effectLst/>
              <a:latin typeface="+mn-lt"/>
              <a:ea typeface="+mn-ea"/>
              <a:cs typeface="+mn-cs"/>
            </a:rPr>
            <a:t>Team Beta</a:t>
          </a:r>
          <a:r>
            <a:rPr lang="en-US" sz="1400" baseline="0">
              <a:solidFill>
                <a:schemeClr val="dk1"/>
              </a:solidFill>
              <a:effectLst/>
              <a:latin typeface="+mn-lt"/>
              <a:ea typeface="+mn-ea"/>
              <a:cs typeface="+mn-cs"/>
            </a:rPr>
            <a:t> is the </a:t>
          </a:r>
          <a:r>
            <a:rPr lang="en-US" sz="1400" b="1" baseline="0">
              <a:solidFill>
                <a:schemeClr val="dk1"/>
              </a:solidFill>
              <a:effectLst/>
              <a:latin typeface="+mn-lt"/>
              <a:ea typeface="+mn-ea"/>
              <a:cs typeface="+mn-cs"/>
            </a:rPr>
            <a:t>top</a:t>
          </a:r>
          <a:r>
            <a:rPr lang="en-US" sz="1400" baseline="0">
              <a:solidFill>
                <a:schemeClr val="dk1"/>
              </a:solidFill>
              <a:effectLst/>
              <a:latin typeface="+mn-lt"/>
              <a:ea typeface="+mn-ea"/>
              <a:cs typeface="+mn-cs"/>
            </a:rPr>
            <a:t> performer while </a:t>
          </a:r>
          <a:r>
            <a:rPr lang="en-US" sz="1400" b="1" baseline="0">
              <a:solidFill>
                <a:schemeClr val="dk1"/>
              </a:solidFill>
              <a:effectLst/>
              <a:latin typeface="+mn-lt"/>
              <a:ea typeface="+mn-ea"/>
              <a:cs typeface="+mn-cs"/>
            </a:rPr>
            <a:t>Team Gamma</a:t>
          </a:r>
          <a:r>
            <a:rPr lang="en-US" sz="1400" baseline="0">
              <a:solidFill>
                <a:schemeClr val="dk1"/>
              </a:solidFill>
              <a:effectLst/>
              <a:latin typeface="+mn-lt"/>
              <a:ea typeface="+mn-ea"/>
              <a:cs typeface="+mn-cs"/>
            </a:rPr>
            <a:t> is the </a:t>
          </a:r>
          <a:r>
            <a:rPr lang="en-US" sz="1400" b="1" baseline="0">
              <a:solidFill>
                <a:schemeClr val="dk1"/>
              </a:solidFill>
              <a:effectLst/>
              <a:latin typeface="+mn-lt"/>
              <a:ea typeface="+mn-ea"/>
              <a:cs typeface="+mn-cs"/>
            </a:rPr>
            <a:t>under</a:t>
          </a:r>
          <a:r>
            <a:rPr lang="en-US" sz="1400" baseline="0">
              <a:solidFill>
                <a:schemeClr val="dk1"/>
              </a:solidFill>
              <a:effectLst/>
              <a:latin typeface="+mn-lt"/>
              <a:ea typeface="+mn-ea"/>
              <a:cs typeface="+mn-cs"/>
            </a:rPr>
            <a:t> performer.</a:t>
          </a:r>
          <a:endParaRPr lang="en-US" sz="1400">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US" sz="1400">
              <a:solidFill>
                <a:schemeClr val="dk1"/>
              </a:solidFill>
              <a:effectLst/>
              <a:latin typeface="+mn-lt"/>
              <a:ea typeface="+mn-ea"/>
              <a:cs typeface="+mn-cs"/>
            </a:rPr>
            <a:t>- In the </a:t>
          </a:r>
          <a:r>
            <a:rPr lang="en-US" sz="1400" b="1">
              <a:solidFill>
                <a:schemeClr val="dk1"/>
              </a:solidFill>
              <a:effectLst/>
              <a:latin typeface="+mn-lt"/>
              <a:ea typeface="+mn-ea"/>
              <a:cs typeface="+mn-cs"/>
            </a:rPr>
            <a:t>West</a:t>
          </a:r>
          <a:r>
            <a:rPr lang="en-US" sz="1400">
              <a:solidFill>
                <a:schemeClr val="dk1"/>
              </a:solidFill>
              <a:effectLst/>
              <a:latin typeface="+mn-lt"/>
              <a:ea typeface="+mn-ea"/>
              <a:cs typeface="+mn-cs"/>
            </a:rPr>
            <a:t> region,</a:t>
          </a:r>
          <a:r>
            <a:rPr lang="en-US" sz="1400" baseline="0">
              <a:solidFill>
                <a:schemeClr val="dk1"/>
              </a:solidFill>
              <a:effectLst/>
              <a:latin typeface="+mn-lt"/>
              <a:ea typeface="+mn-ea"/>
              <a:cs typeface="+mn-cs"/>
            </a:rPr>
            <a:t> </a:t>
          </a:r>
          <a:r>
            <a:rPr lang="en-US" sz="1400" b="1" baseline="0">
              <a:solidFill>
                <a:schemeClr val="dk1"/>
              </a:solidFill>
              <a:effectLst/>
              <a:latin typeface="+mn-lt"/>
              <a:ea typeface="+mn-ea"/>
              <a:cs typeface="+mn-cs"/>
            </a:rPr>
            <a:t>Team Alpha </a:t>
          </a:r>
          <a:r>
            <a:rPr lang="en-US" sz="1400" baseline="0">
              <a:solidFill>
                <a:schemeClr val="dk1"/>
              </a:solidFill>
              <a:effectLst/>
              <a:latin typeface="+mn-lt"/>
              <a:ea typeface="+mn-ea"/>
              <a:cs typeface="+mn-cs"/>
            </a:rPr>
            <a:t>is the </a:t>
          </a:r>
          <a:r>
            <a:rPr lang="en-US" sz="1400" b="1" baseline="0">
              <a:solidFill>
                <a:schemeClr val="dk1"/>
              </a:solidFill>
              <a:effectLst/>
              <a:latin typeface="+mn-lt"/>
              <a:ea typeface="+mn-ea"/>
              <a:cs typeface="+mn-cs"/>
            </a:rPr>
            <a:t>top</a:t>
          </a:r>
          <a:r>
            <a:rPr lang="en-US" sz="1400" baseline="0">
              <a:solidFill>
                <a:schemeClr val="dk1"/>
              </a:solidFill>
              <a:effectLst/>
              <a:latin typeface="+mn-lt"/>
              <a:ea typeface="+mn-ea"/>
              <a:cs typeface="+mn-cs"/>
            </a:rPr>
            <a:t> performer while </a:t>
          </a:r>
          <a:r>
            <a:rPr lang="en-US" sz="1400" b="1" baseline="0">
              <a:solidFill>
                <a:schemeClr val="dk1"/>
              </a:solidFill>
              <a:effectLst/>
              <a:latin typeface="+mn-lt"/>
              <a:ea typeface="+mn-ea"/>
              <a:cs typeface="+mn-cs"/>
            </a:rPr>
            <a:t>Team Beta</a:t>
          </a:r>
          <a:r>
            <a:rPr lang="en-US" sz="1400" baseline="0">
              <a:solidFill>
                <a:schemeClr val="dk1"/>
              </a:solidFill>
              <a:effectLst/>
              <a:latin typeface="+mn-lt"/>
              <a:ea typeface="+mn-ea"/>
              <a:cs typeface="+mn-cs"/>
            </a:rPr>
            <a:t> is the </a:t>
          </a:r>
          <a:r>
            <a:rPr lang="en-US" sz="1400" b="1" baseline="0">
              <a:solidFill>
                <a:schemeClr val="dk1"/>
              </a:solidFill>
              <a:effectLst/>
              <a:latin typeface="+mn-lt"/>
              <a:ea typeface="+mn-ea"/>
              <a:cs typeface="+mn-cs"/>
            </a:rPr>
            <a:t>under</a:t>
          </a:r>
          <a:r>
            <a:rPr lang="en-US" sz="1400" baseline="0">
              <a:solidFill>
                <a:schemeClr val="dk1"/>
              </a:solidFill>
              <a:effectLst/>
              <a:latin typeface="+mn-lt"/>
              <a:ea typeface="+mn-ea"/>
              <a:cs typeface="+mn-cs"/>
            </a:rPr>
            <a:t> performer.</a:t>
          </a:r>
          <a:endParaRPr lang="en-US" sz="1400">
            <a:effectLst/>
          </a:endParaRPr>
        </a:p>
        <a:p>
          <a:r>
            <a:rPr lang="en-US" sz="1400"/>
            <a:t>- </a:t>
          </a:r>
          <a:r>
            <a:rPr lang="en-US" sz="1400" b="1"/>
            <a:t>Team Alpha</a:t>
          </a:r>
          <a:r>
            <a:rPr lang="en-US" sz="1400"/>
            <a:t> is the top performer in </a:t>
          </a:r>
          <a:r>
            <a:rPr lang="en-US" sz="1400" b="1"/>
            <a:t>2</a:t>
          </a:r>
          <a:r>
            <a:rPr lang="en-US" sz="1400"/>
            <a:t> regions.</a:t>
          </a:r>
        </a:p>
        <a:p>
          <a:r>
            <a:rPr lang="en-US" sz="1400"/>
            <a:t>- </a:t>
          </a:r>
          <a:r>
            <a:rPr lang="en-US" sz="1400" b="1"/>
            <a:t>Team Gamma</a:t>
          </a:r>
          <a:r>
            <a:rPr lang="en-US" sz="1400"/>
            <a:t> is the under performer in </a:t>
          </a:r>
          <a:r>
            <a:rPr lang="en-US" sz="1400" b="1"/>
            <a:t>2</a:t>
          </a:r>
          <a:r>
            <a:rPr lang="en-US" sz="1400"/>
            <a:t> regions.</a:t>
          </a:r>
        </a:p>
        <a:p>
          <a:endParaRPr lang="en-US" sz="1400"/>
        </a:p>
      </xdr:txBody>
    </xdr:sp>
    <xdr:clientData/>
  </xdr:twoCellAnchor>
  <xdr:twoCellAnchor>
    <xdr:from>
      <xdr:col>6</xdr:col>
      <xdr:colOff>314325</xdr:colOff>
      <xdr:row>157</xdr:row>
      <xdr:rowOff>190498</xdr:rowOff>
    </xdr:from>
    <xdr:to>
      <xdr:col>17</xdr:col>
      <xdr:colOff>0</xdr:colOff>
      <xdr:row>207</xdr:row>
      <xdr:rowOff>190499</xdr:rowOff>
    </xdr:to>
    <xdr:graphicFrame macro="">
      <xdr:nvGraphicFramePr>
        <xdr:cNvPr id="16" name="Chart 1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0</xdr:colOff>
      <xdr:row>171</xdr:row>
      <xdr:rowOff>1</xdr:rowOff>
    </xdr:from>
    <xdr:to>
      <xdr:col>5</xdr:col>
      <xdr:colOff>171450</xdr:colOff>
      <xdr:row>208</xdr:row>
      <xdr:rowOff>1</xdr:rowOff>
    </xdr:to>
    <xdr:sp macro="" textlink="">
      <xdr:nvSpPr>
        <xdr:cNvPr id="17" name="TextBox 16"/>
        <xdr:cNvSpPr txBox="1"/>
      </xdr:nvSpPr>
      <xdr:spPr>
        <a:xfrm>
          <a:off x="0" y="32604076"/>
          <a:ext cx="5133975" cy="7048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t>- In the </a:t>
          </a:r>
          <a:r>
            <a:rPr lang="en-US" sz="1400" b="1"/>
            <a:t>Corporate</a:t>
          </a:r>
          <a:r>
            <a:rPr lang="en-US" sz="1400"/>
            <a:t> segment,</a:t>
          </a:r>
          <a:r>
            <a:rPr lang="en-US" sz="1400" baseline="0"/>
            <a:t> </a:t>
          </a:r>
          <a:r>
            <a:rPr lang="en-US" sz="1400" b="1" baseline="0"/>
            <a:t>Team Beta</a:t>
          </a:r>
          <a:r>
            <a:rPr lang="en-US" sz="1400" baseline="0"/>
            <a:t> is the top performer while </a:t>
          </a:r>
          <a:r>
            <a:rPr lang="en-US" sz="1400" b="1" baseline="0"/>
            <a:t>Team Alpha</a:t>
          </a:r>
          <a:r>
            <a:rPr lang="en-US" sz="1400" baseline="0"/>
            <a:t> is the under performer.</a:t>
          </a:r>
        </a:p>
        <a:p>
          <a:endParaRPr lang="en-US" sz="1400" baseline="0"/>
        </a:p>
        <a:p>
          <a:pPr marL="0" marR="0" lvl="0" indent="0" defTabSz="914400" eaLnBrk="1" fontAlgn="auto" latinLnBrk="0" hangingPunct="1">
            <a:lnSpc>
              <a:spcPct val="100000"/>
            </a:lnSpc>
            <a:spcBef>
              <a:spcPts val="0"/>
            </a:spcBef>
            <a:spcAft>
              <a:spcPts val="0"/>
            </a:spcAft>
            <a:buClrTx/>
            <a:buSzTx/>
            <a:buFontTx/>
            <a:buNone/>
            <a:tabLst/>
            <a:defRPr/>
          </a:pPr>
          <a:r>
            <a:rPr lang="en-US" sz="1400">
              <a:solidFill>
                <a:schemeClr val="dk1"/>
              </a:solidFill>
              <a:effectLst/>
              <a:latin typeface="+mn-lt"/>
              <a:ea typeface="+mn-ea"/>
              <a:cs typeface="+mn-cs"/>
            </a:rPr>
            <a:t>- In the </a:t>
          </a:r>
          <a:r>
            <a:rPr lang="en-US" sz="1400" b="1">
              <a:solidFill>
                <a:schemeClr val="dk1"/>
              </a:solidFill>
              <a:effectLst/>
              <a:latin typeface="+mn-lt"/>
              <a:ea typeface="+mn-ea"/>
              <a:cs typeface="+mn-cs"/>
            </a:rPr>
            <a:t>Education</a:t>
          </a:r>
          <a:r>
            <a:rPr lang="en-US" sz="1400">
              <a:solidFill>
                <a:schemeClr val="dk1"/>
              </a:solidFill>
              <a:effectLst/>
              <a:latin typeface="+mn-lt"/>
              <a:ea typeface="+mn-ea"/>
              <a:cs typeface="+mn-cs"/>
            </a:rPr>
            <a:t> segment,</a:t>
          </a:r>
          <a:r>
            <a:rPr lang="en-US" sz="1400" baseline="0">
              <a:solidFill>
                <a:schemeClr val="dk1"/>
              </a:solidFill>
              <a:effectLst/>
              <a:latin typeface="+mn-lt"/>
              <a:ea typeface="+mn-ea"/>
              <a:cs typeface="+mn-cs"/>
            </a:rPr>
            <a:t> </a:t>
          </a:r>
          <a:r>
            <a:rPr lang="en-US" sz="1400" b="1" baseline="0">
              <a:solidFill>
                <a:schemeClr val="dk1"/>
              </a:solidFill>
              <a:effectLst/>
              <a:latin typeface="+mn-lt"/>
              <a:ea typeface="+mn-ea"/>
              <a:cs typeface="+mn-cs"/>
            </a:rPr>
            <a:t>Team Alpha</a:t>
          </a:r>
          <a:r>
            <a:rPr lang="en-US" sz="1400" baseline="0">
              <a:solidFill>
                <a:schemeClr val="dk1"/>
              </a:solidFill>
              <a:effectLst/>
              <a:latin typeface="+mn-lt"/>
              <a:ea typeface="+mn-ea"/>
              <a:cs typeface="+mn-cs"/>
            </a:rPr>
            <a:t> is the top performer while </a:t>
          </a:r>
          <a:r>
            <a:rPr lang="en-US" sz="1400" b="1" baseline="0">
              <a:solidFill>
                <a:schemeClr val="dk1"/>
              </a:solidFill>
              <a:effectLst/>
              <a:latin typeface="+mn-lt"/>
              <a:ea typeface="+mn-ea"/>
              <a:cs typeface="+mn-cs"/>
            </a:rPr>
            <a:t>Team Beta</a:t>
          </a:r>
          <a:r>
            <a:rPr lang="en-US" sz="1400" baseline="0">
              <a:solidFill>
                <a:schemeClr val="dk1"/>
              </a:solidFill>
              <a:effectLst/>
              <a:latin typeface="+mn-lt"/>
              <a:ea typeface="+mn-ea"/>
              <a:cs typeface="+mn-cs"/>
            </a:rPr>
            <a:t> is the under performer.</a:t>
          </a:r>
        </a:p>
        <a:p>
          <a:pPr marL="0" marR="0" lvl="0" indent="0" defTabSz="914400" eaLnBrk="1" fontAlgn="auto" latinLnBrk="0" hangingPunct="1">
            <a:lnSpc>
              <a:spcPct val="100000"/>
            </a:lnSpc>
            <a:spcBef>
              <a:spcPts val="0"/>
            </a:spcBef>
            <a:spcAft>
              <a:spcPts val="0"/>
            </a:spcAft>
            <a:buClrTx/>
            <a:buSzTx/>
            <a:buFontTx/>
            <a:buNone/>
            <a:tabLst/>
            <a:defRPr/>
          </a:pPr>
          <a:endParaRPr lang="en-US" sz="14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400">
              <a:solidFill>
                <a:schemeClr val="dk1"/>
              </a:solidFill>
              <a:effectLst/>
              <a:latin typeface="+mn-lt"/>
              <a:ea typeface="+mn-ea"/>
              <a:cs typeface="+mn-cs"/>
            </a:rPr>
            <a:t>- In the </a:t>
          </a:r>
          <a:r>
            <a:rPr lang="en-US" sz="1400" b="1">
              <a:solidFill>
                <a:schemeClr val="dk1"/>
              </a:solidFill>
              <a:effectLst/>
              <a:latin typeface="+mn-lt"/>
              <a:ea typeface="+mn-ea"/>
              <a:cs typeface="+mn-cs"/>
            </a:rPr>
            <a:t>Enterprise</a:t>
          </a:r>
          <a:r>
            <a:rPr lang="en-US" sz="1400">
              <a:solidFill>
                <a:schemeClr val="dk1"/>
              </a:solidFill>
              <a:effectLst/>
              <a:latin typeface="+mn-lt"/>
              <a:ea typeface="+mn-ea"/>
              <a:cs typeface="+mn-cs"/>
            </a:rPr>
            <a:t> segment,</a:t>
          </a:r>
          <a:r>
            <a:rPr lang="en-US" sz="1400" baseline="0">
              <a:solidFill>
                <a:schemeClr val="dk1"/>
              </a:solidFill>
              <a:effectLst/>
              <a:latin typeface="+mn-lt"/>
              <a:ea typeface="+mn-ea"/>
              <a:cs typeface="+mn-cs"/>
            </a:rPr>
            <a:t> </a:t>
          </a:r>
          <a:r>
            <a:rPr lang="en-US" sz="1400" b="1" baseline="0">
              <a:solidFill>
                <a:schemeClr val="dk1"/>
              </a:solidFill>
              <a:effectLst/>
              <a:latin typeface="+mn-lt"/>
              <a:ea typeface="+mn-ea"/>
              <a:cs typeface="+mn-cs"/>
            </a:rPr>
            <a:t>Team Gamma</a:t>
          </a:r>
          <a:r>
            <a:rPr lang="en-US" sz="1400" baseline="0">
              <a:solidFill>
                <a:schemeClr val="dk1"/>
              </a:solidFill>
              <a:effectLst/>
              <a:latin typeface="+mn-lt"/>
              <a:ea typeface="+mn-ea"/>
              <a:cs typeface="+mn-cs"/>
            </a:rPr>
            <a:t> is the top performer while </a:t>
          </a:r>
          <a:r>
            <a:rPr lang="en-US" sz="1400" b="1" baseline="0">
              <a:solidFill>
                <a:schemeClr val="dk1"/>
              </a:solidFill>
              <a:effectLst/>
              <a:latin typeface="+mn-lt"/>
              <a:ea typeface="+mn-ea"/>
              <a:cs typeface="+mn-cs"/>
            </a:rPr>
            <a:t>Team Alpha</a:t>
          </a:r>
          <a:r>
            <a:rPr lang="en-US" sz="1400" baseline="0">
              <a:solidFill>
                <a:schemeClr val="dk1"/>
              </a:solidFill>
              <a:effectLst/>
              <a:latin typeface="+mn-lt"/>
              <a:ea typeface="+mn-ea"/>
              <a:cs typeface="+mn-cs"/>
            </a:rPr>
            <a:t> is the under performer.</a:t>
          </a:r>
        </a:p>
        <a:p>
          <a:pPr marL="0" marR="0" lvl="0" indent="0" defTabSz="914400" eaLnBrk="1" fontAlgn="auto" latinLnBrk="0" hangingPunct="1">
            <a:lnSpc>
              <a:spcPct val="100000"/>
            </a:lnSpc>
            <a:spcBef>
              <a:spcPts val="0"/>
            </a:spcBef>
            <a:spcAft>
              <a:spcPts val="0"/>
            </a:spcAft>
            <a:buClrTx/>
            <a:buSzTx/>
            <a:buFontTx/>
            <a:buNone/>
            <a:tabLst/>
            <a:defRPr/>
          </a:pPr>
          <a:endParaRPr lang="en-US" sz="1400">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US" sz="1400">
              <a:solidFill>
                <a:schemeClr val="dk1"/>
              </a:solidFill>
              <a:effectLst/>
              <a:latin typeface="+mn-lt"/>
              <a:ea typeface="+mn-ea"/>
              <a:cs typeface="+mn-cs"/>
            </a:rPr>
            <a:t>- In the </a:t>
          </a:r>
          <a:r>
            <a:rPr lang="en-US" sz="1400" b="1">
              <a:solidFill>
                <a:schemeClr val="dk1"/>
              </a:solidFill>
              <a:effectLst/>
              <a:latin typeface="+mn-lt"/>
              <a:ea typeface="+mn-ea"/>
              <a:cs typeface="+mn-cs"/>
            </a:rPr>
            <a:t>Government</a:t>
          </a:r>
          <a:r>
            <a:rPr lang="en-US" sz="1400">
              <a:solidFill>
                <a:schemeClr val="dk1"/>
              </a:solidFill>
              <a:effectLst/>
              <a:latin typeface="+mn-lt"/>
              <a:ea typeface="+mn-ea"/>
              <a:cs typeface="+mn-cs"/>
            </a:rPr>
            <a:t> segment,</a:t>
          </a:r>
          <a:r>
            <a:rPr lang="en-US" sz="1400" baseline="0">
              <a:solidFill>
                <a:schemeClr val="dk1"/>
              </a:solidFill>
              <a:effectLst/>
              <a:latin typeface="+mn-lt"/>
              <a:ea typeface="+mn-ea"/>
              <a:cs typeface="+mn-cs"/>
            </a:rPr>
            <a:t> </a:t>
          </a:r>
          <a:r>
            <a:rPr lang="en-US" sz="1400" b="1" baseline="0">
              <a:solidFill>
                <a:schemeClr val="dk1"/>
              </a:solidFill>
              <a:effectLst/>
              <a:latin typeface="+mn-lt"/>
              <a:ea typeface="+mn-ea"/>
              <a:cs typeface="+mn-cs"/>
            </a:rPr>
            <a:t>Team Alpha</a:t>
          </a:r>
          <a:r>
            <a:rPr lang="en-US" sz="1400" baseline="0">
              <a:solidFill>
                <a:schemeClr val="dk1"/>
              </a:solidFill>
              <a:effectLst/>
              <a:latin typeface="+mn-lt"/>
              <a:ea typeface="+mn-ea"/>
              <a:cs typeface="+mn-cs"/>
            </a:rPr>
            <a:t> is the top performer while </a:t>
          </a:r>
          <a:r>
            <a:rPr lang="en-US" sz="1400" b="1" baseline="0">
              <a:solidFill>
                <a:schemeClr val="dk1"/>
              </a:solidFill>
              <a:effectLst/>
              <a:latin typeface="+mn-lt"/>
              <a:ea typeface="+mn-ea"/>
              <a:cs typeface="+mn-cs"/>
            </a:rPr>
            <a:t>Team Gamma</a:t>
          </a:r>
          <a:r>
            <a:rPr lang="en-US" sz="1400" baseline="0">
              <a:solidFill>
                <a:schemeClr val="dk1"/>
              </a:solidFill>
              <a:effectLst/>
              <a:latin typeface="+mn-lt"/>
              <a:ea typeface="+mn-ea"/>
              <a:cs typeface="+mn-cs"/>
            </a:rPr>
            <a:t> is the under performer.</a:t>
          </a:r>
        </a:p>
        <a:p>
          <a:pPr marL="0" marR="0" lvl="0" indent="0" defTabSz="914400" eaLnBrk="1" fontAlgn="auto" latinLnBrk="0" hangingPunct="1">
            <a:lnSpc>
              <a:spcPct val="100000"/>
            </a:lnSpc>
            <a:spcBef>
              <a:spcPts val="0"/>
            </a:spcBef>
            <a:spcAft>
              <a:spcPts val="0"/>
            </a:spcAft>
            <a:buClrTx/>
            <a:buSzTx/>
            <a:buFontTx/>
            <a:buNone/>
            <a:tabLst/>
            <a:defRPr/>
          </a:pPr>
          <a:endParaRPr lang="en-US" sz="1400">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US" sz="1400">
              <a:solidFill>
                <a:schemeClr val="dk1"/>
              </a:solidFill>
              <a:effectLst/>
              <a:latin typeface="+mn-lt"/>
              <a:ea typeface="+mn-ea"/>
              <a:cs typeface="+mn-cs"/>
            </a:rPr>
            <a:t>- In the </a:t>
          </a:r>
          <a:r>
            <a:rPr lang="en-US" sz="1400" b="1">
              <a:solidFill>
                <a:schemeClr val="dk1"/>
              </a:solidFill>
              <a:effectLst/>
              <a:latin typeface="+mn-lt"/>
              <a:ea typeface="+mn-ea"/>
              <a:cs typeface="+mn-cs"/>
            </a:rPr>
            <a:t>Individual</a:t>
          </a:r>
          <a:r>
            <a:rPr lang="en-US" sz="1400">
              <a:solidFill>
                <a:schemeClr val="dk1"/>
              </a:solidFill>
              <a:effectLst/>
              <a:latin typeface="+mn-lt"/>
              <a:ea typeface="+mn-ea"/>
              <a:cs typeface="+mn-cs"/>
            </a:rPr>
            <a:t> segment,</a:t>
          </a:r>
          <a:r>
            <a:rPr lang="en-US" sz="1400" baseline="0">
              <a:solidFill>
                <a:schemeClr val="dk1"/>
              </a:solidFill>
              <a:effectLst/>
              <a:latin typeface="+mn-lt"/>
              <a:ea typeface="+mn-ea"/>
              <a:cs typeface="+mn-cs"/>
            </a:rPr>
            <a:t> </a:t>
          </a:r>
          <a:r>
            <a:rPr lang="en-US" sz="1400" b="1" baseline="0">
              <a:solidFill>
                <a:schemeClr val="dk1"/>
              </a:solidFill>
              <a:effectLst/>
              <a:latin typeface="+mn-lt"/>
              <a:ea typeface="+mn-ea"/>
              <a:cs typeface="+mn-cs"/>
            </a:rPr>
            <a:t>Team Beta</a:t>
          </a:r>
          <a:r>
            <a:rPr lang="en-US" sz="1400" baseline="0">
              <a:solidFill>
                <a:schemeClr val="dk1"/>
              </a:solidFill>
              <a:effectLst/>
              <a:latin typeface="+mn-lt"/>
              <a:ea typeface="+mn-ea"/>
              <a:cs typeface="+mn-cs"/>
            </a:rPr>
            <a:t> is the top performer while </a:t>
          </a:r>
          <a:r>
            <a:rPr lang="en-US" sz="1400" b="1" baseline="0">
              <a:solidFill>
                <a:schemeClr val="dk1"/>
              </a:solidFill>
              <a:effectLst/>
              <a:latin typeface="+mn-lt"/>
              <a:ea typeface="+mn-ea"/>
              <a:cs typeface="+mn-cs"/>
            </a:rPr>
            <a:t>Team Alpha</a:t>
          </a:r>
          <a:r>
            <a:rPr lang="en-US" sz="1400" baseline="0">
              <a:solidFill>
                <a:schemeClr val="dk1"/>
              </a:solidFill>
              <a:effectLst/>
              <a:latin typeface="+mn-lt"/>
              <a:ea typeface="+mn-ea"/>
              <a:cs typeface="+mn-cs"/>
            </a:rPr>
            <a:t> is the under performer.</a:t>
          </a:r>
        </a:p>
        <a:p>
          <a:pPr marL="0" marR="0" lvl="0" indent="0" defTabSz="914400" eaLnBrk="1" fontAlgn="auto" latinLnBrk="0" hangingPunct="1">
            <a:lnSpc>
              <a:spcPct val="100000"/>
            </a:lnSpc>
            <a:spcBef>
              <a:spcPts val="0"/>
            </a:spcBef>
            <a:spcAft>
              <a:spcPts val="0"/>
            </a:spcAft>
            <a:buClrTx/>
            <a:buSzTx/>
            <a:buFontTx/>
            <a:buNone/>
            <a:tabLst/>
            <a:defRPr/>
          </a:pPr>
          <a:endParaRPr lang="en-US" sz="1400">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US" sz="1400">
              <a:solidFill>
                <a:schemeClr val="dk1"/>
              </a:solidFill>
              <a:effectLst/>
              <a:latin typeface="+mn-lt"/>
              <a:ea typeface="+mn-ea"/>
              <a:cs typeface="+mn-cs"/>
            </a:rPr>
            <a:t>- In the </a:t>
          </a:r>
          <a:r>
            <a:rPr lang="en-US" sz="1400" b="1">
              <a:solidFill>
                <a:schemeClr val="dk1"/>
              </a:solidFill>
              <a:effectLst/>
              <a:latin typeface="+mn-lt"/>
              <a:ea typeface="+mn-ea"/>
              <a:cs typeface="+mn-cs"/>
            </a:rPr>
            <a:t>Non-Profit</a:t>
          </a:r>
          <a:r>
            <a:rPr lang="en-US" sz="1400">
              <a:solidFill>
                <a:schemeClr val="dk1"/>
              </a:solidFill>
              <a:effectLst/>
              <a:latin typeface="+mn-lt"/>
              <a:ea typeface="+mn-ea"/>
              <a:cs typeface="+mn-cs"/>
            </a:rPr>
            <a:t> segment,</a:t>
          </a:r>
          <a:r>
            <a:rPr lang="en-US" sz="1400" baseline="0">
              <a:solidFill>
                <a:schemeClr val="dk1"/>
              </a:solidFill>
              <a:effectLst/>
              <a:latin typeface="+mn-lt"/>
              <a:ea typeface="+mn-ea"/>
              <a:cs typeface="+mn-cs"/>
            </a:rPr>
            <a:t> </a:t>
          </a:r>
          <a:r>
            <a:rPr lang="en-US" sz="1400" b="1" baseline="0">
              <a:solidFill>
                <a:schemeClr val="dk1"/>
              </a:solidFill>
              <a:effectLst/>
              <a:latin typeface="+mn-lt"/>
              <a:ea typeface="+mn-ea"/>
              <a:cs typeface="+mn-cs"/>
            </a:rPr>
            <a:t>Team Gamma</a:t>
          </a:r>
          <a:r>
            <a:rPr lang="en-US" sz="1400" baseline="0">
              <a:solidFill>
                <a:schemeClr val="dk1"/>
              </a:solidFill>
              <a:effectLst/>
              <a:latin typeface="+mn-lt"/>
              <a:ea typeface="+mn-ea"/>
              <a:cs typeface="+mn-cs"/>
            </a:rPr>
            <a:t> is the top performer while </a:t>
          </a:r>
          <a:r>
            <a:rPr lang="en-US" sz="1400" b="1" baseline="0">
              <a:solidFill>
                <a:schemeClr val="dk1"/>
              </a:solidFill>
              <a:effectLst/>
              <a:latin typeface="+mn-lt"/>
              <a:ea typeface="+mn-ea"/>
              <a:cs typeface="+mn-cs"/>
            </a:rPr>
            <a:t>Team Beta</a:t>
          </a:r>
          <a:r>
            <a:rPr lang="en-US" sz="1400" baseline="0">
              <a:solidFill>
                <a:schemeClr val="dk1"/>
              </a:solidFill>
              <a:effectLst/>
              <a:latin typeface="+mn-lt"/>
              <a:ea typeface="+mn-ea"/>
              <a:cs typeface="+mn-cs"/>
            </a:rPr>
            <a:t> is the under performer.</a:t>
          </a:r>
        </a:p>
        <a:p>
          <a:pPr marL="0" marR="0" lvl="0" indent="0" defTabSz="914400" eaLnBrk="1" fontAlgn="auto" latinLnBrk="0" hangingPunct="1">
            <a:lnSpc>
              <a:spcPct val="100000"/>
            </a:lnSpc>
            <a:spcBef>
              <a:spcPts val="0"/>
            </a:spcBef>
            <a:spcAft>
              <a:spcPts val="0"/>
            </a:spcAft>
            <a:buClrTx/>
            <a:buSzTx/>
            <a:buFontTx/>
            <a:buNone/>
            <a:tabLst/>
            <a:defRPr/>
          </a:pPr>
          <a:endParaRPr lang="en-US" sz="1400">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US" sz="1400">
              <a:solidFill>
                <a:schemeClr val="dk1"/>
              </a:solidFill>
              <a:effectLst/>
              <a:latin typeface="+mn-lt"/>
              <a:ea typeface="+mn-ea"/>
              <a:cs typeface="+mn-cs"/>
            </a:rPr>
            <a:t>- In the </a:t>
          </a:r>
          <a:r>
            <a:rPr lang="en-US" sz="1400" b="1">
              <a:solidFill>
                <a:schemeClr val="dk1"/>
              </a:solidFill>
              <a:effectLst/>
              <a:latin typeface="+mn-lt"/>
              <a:ea typeface="+mn-ea"/>
              <a:cs typeface="+mn-cs"/>
            </a:rPr>
            <a:t>Small Business</a:t>
          </a:r>
          <a:r>
            <a:rPr lang="en-US" sz="1400">
              <a:solidFill>
                <a:schemeClr val="dk1"/>
              </a:solidFill>
              <a:effectLst/>
              <a:latin typeface="+mn-lt"/>
              <a:ea typeface="+mn-ea"/>
              <a:cs typeface="+mn-cs"/>
            </a:rPr>
            <a:t> segment,</a:t>
          </a:r>
          <a:r>
            <a:rPr lang="en-US" sz="1400" baseline="0">
              <a:solidFill>
                <a:schemeClr val="dk1"/>
              </a:solidFill>
              <a:effectLst/>
              <a:latin typeface="+mn-lt"/>
              <a:ea typeface="+mn-ea"/>
              <a:cs typeface="+mn-cs"/>
            </a:rPr>
            <a:t> </a:t>
          </a:r>
          <a:r>
            <a:rPr lang="en-US" sz="1400" b="1" baseline="0">
              <a:solidFill>
                <a:schemeClr val="dk1"/>
              </a:solidFill>
              <a:effectLst/>
              <a:latin typeface="+mn-lt"/>
              <a:ea typeface="+mn-ea"/>
              <a:cs typeface="+mn-cs"/>
            </a:rPr>
            <a:t>Team Alpha</a:t>
          </a:r>
          <a:r>
            <a:rPr lang="en-US" sz="1400" baseline="0">
              <a:solidFill>
                <a:schemeClr val="dk1"/>
              </a:solidFill>
              <a:effectLst/>
              <a:latin typeface="+mn-lt"/>
              <a:ea typeface="+mn-ea"/>
              <a:cs typeface="+mn-cs"/>
            </a:rPr>
            <a:t> is the top performer while </a:t>
          </a:r>
          <a:r>
            <a:rPr lang="en-US" sz="1400" b="1" baseline="0">
              <a:solidFill>
                <a:schemeClr val="dk1"/>
              </a:solidFill>
              <a:effectLst/>
              <a:latin typeface="+mn-lt"/>
              <a:ea typeface="+mn-ea"/>
              <a:cs typeface="+mn-cs"/>
            </a:rPr>
            <a:t>Team Beta</a:t>
          </a:r>
          <a:r>
            <a:rPr lang="en-US" sz="1400" baseline="0">
              <a:solidFill>
                <a:schemeClr val="dk1"/>
              </a:solidFill>
              <a:effectLst/>
              <a:latin typeface="+mn-lt"/>
              <a:ea typeface="+mn-ea"/>
              <a:cs typeface="+mn-cs"/>
            </a:rPr>
            <a:t> is the under performer.</a:t>
          </a:r>
        </a:p>
        <a:p>
          <a:pPr marL="0" marR="0" lvl="0" indent="0" defTabSz="914400" eaLnBrk="1" fontAlgn="auto" latinLnBrk="0" hangingPunct="1">
            <a:lnSpc>
              <a:spcPct val="100000"/>
            </a:lnSpc>
            <a:spcBef>
              <a:spcPts val="0"/>
            </a:spcBef>
            <a:spcAft>
              <a:spcPts val="0"/>
            </a:spcAft>
            <a:buClrTx/>
            <a:buSzTx/>
            <a:buFontTx/>
            <a:buNone/>
            <a:tabLst/>
            <a:defRPr/>
          </a:pPr>
          <a:endParaRPr lang="en-US" sz="1400">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US" sz="1400">
              <a:solidFill>
                <a:schemeClr val="dk1"/>
              </a:solidFill>
              <a:effectLst/>
              <a:latin typeface="+mn-lt"/>
              <a:ea typeface="+mn-ea"/>
              <a:cs typeface="+mn-cs"/>
            </a:rPr>
            <a:t>- In the </a:t>
          </a:r>
          <a:r>
            <a:rPr lang="en-US" sz="1400" b="1">
              <a:solidFill>
                <a:schemeClr val="dk1"/>
              </a:solidFill>
              <a:effectLst/>
              <a:latin typeface="+mn-lt"/>
              <a:ea typeface="+mn-ea"/>
              <a:cs typeface="+mn-cs"/>
            </a:rPr>
            <a:t>Startup</a:t>
          </a:r>
          <a:r>
            <a:rPr lang="en-US" sz="1400">
              <a:solidFill>
                <a:schemeClr val="dk1"/>
              </a:solidFill>
              <a:effectLst/>
              <a:latin typeface="+mn-lt"/>
              <a:ea typeface="+mn-ea"/>
              <a:cs typeface="+mn-cs"/>
            </a:rPr>
            <a:t> segment,</a:t>
          </a:r>
          <a:r>
            <a:rPr lang="en-US" sz="1400" baseline="0">
              <a:solidFill>
                <a:schemeClr val="dk1"/>
              </a:solidFill>
              <a:effectLst/>
              <a:latin typeface="+mn-lt"/>
              <a:ea typeface="+mn-ea"/>
              <a:cs typeface="+mn-cs"/>
            </a:rPr>
            <a:t> </a:t>
          </a:r>
          <a:r>
            <a:rPr lang="en-US" sz="1400" b="1" baseline="0">
              <a:solidFill>
                <a:schemeClr val="dk1"/>
              </a:solidFill>
              <a:effectLst/>
              <a:latin typeface="+mn-lt"/>
              <a:ea typeface="+mn-ea"/>
              <a:cs typeface="+mn-cs"/>
            </a:rPr>
            <a:t>Team Beta</a:t>
          </a:r>
          <a:r>
            <a:rPr lang="en-US" sz="1400" baseline="0">
              <a:solidFill>
                <a:schemeClr val="dk1"/>
              </a:solidFill>
              <a:effectLst/>
              <a:latin typeface="+mn-lt"/>
              <a:ea typeface="+mn-ea"/>
              <a:cs typeface="+mn-cs"/>
            </a:rPr>
            <a:t> is the top performer while </a:t>
          </a:r>
          <a:r>
            <a:rPr lang="en-US" sz="1400" b="1" baseline="0">
              <a:solidFill>
                <a:schemeClr val="dk1"/>
              </a:solidFill>
              <a:effectLst/>
              <a:latin typeface="+mn-lt"/>
              <a:ea typeface="+mn-ea"/>
              <a:cs typeface="+mn-cs"/>
            </a:rPr>
            <a:t>Team Alpha</a:t>
          </a:r>
          <a:r>
            <a:rPr lang="en-US" sz="1400" baseline="0">
              <a:solidFill>
                <a:schemeClr val="dk1"/>
              </a:solidFill>
              <a:effectLst/>
              <a:latin typeface="+mn-lt"/>
              <a:ea typeface="+mn-ea"/>
              <a:cs typeface="+mn-cs"/>
            </a:rPr>
            <a:t> is the under performer.</a:t>
          </a:r>
          <a:endParaRPr lang="en-US" sz="1400">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400">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US" sz="1400">
              <a:effectLst/>
            </a:rPr>
            <a:t>- </a:t>
          </a:r>
          <a:r>
            <a:rPr lang="en-US" sz="1400" b="1">
              <a:effectLst/>
            </a:rPr>
            <a:t>Team Beta</a:t>
          </a:r>
          <a:r>
            <a:rPr lang="en-US" sz="1400">
              <a:effectLst/>
            </a:rPr>
            <a:t> is the top performer in </a:t>
          </a:r>
          <a:r>
            <a:rPr lang="en-US" sz="1400" b="1">
              <a:effectLst/>
            </a:rPr>
            <a:t>3</a:t>
          </a:r>
          <a:r>
            <a:rPr lang="en-US" sz="1400">
              <a:effectLst/>
            </a:rPr>
            <a:t> Customer segment.</a:t>
          </a:r>
        </a:p>
        <a:p>
          <a:pPr marL="0" marR="0" lvl="0" indent="0" defTabSz="914400" eaLnBrk="1" fontAlgn="auto" latinLnBrk="0" hangingPunct="1">
            <a:lnSpc>
              <a:spcPct val="100000"/>
            </a:lnSpc>
            <a:spcBef>
              <a:spcPts val="0"/>
            </a:spcBef>
            <a:spcAft>
              <a:spcPts val="0"/>
            </a:spcAft>
            <a:buClrTx/>
            <a:buSzTx/>
            <a:buFontTx/>
            <a:buNone/>
            <a:tabLst/>
            <a:defRPr/>
          </a:pPr>
          <a:r>
            <a:rPr lang="en-US" sz="1400">
              <a:effectLst/>
            </a:rPr>
            <a:t>-</a:t>
          </a:r>
          <a:r>
            <a:rPr lang="en-US" sz="1400" baseline="0">
              <a:effectLst/>
            </a:rPr>
            <a:t> </a:t>
          </a:r>
          <a:r>
            <a:rPr lang="en-US" sz="1400" b="1">
              <a:solidFill>
                <a:schemeClr val="dk1"/>
              </a:solidFill>
              <a:effectLst/>
              <a:latin typeface="+mn-lt"/>
              <a:ea typeface="+mn-ea"/>
              <a:cs typeface="+mn-cs"/>
            </a:rPr>
            <a:t>Team Alpha</a:t>
          </a:r>
          <a:r>
            <a:rPr lang="en-US" sz="1400">
              <a:solidFill>
                <a:schemeClr val="dk1"/>
              </a:solidFill>
              <a:effectLst/>
              <a:latin typeface="+mn-lt"/>
              <a:ea typeface="+mn-ea"/>
              <a:cs typeface="+mn-cs"/>
            </a:rPr>
            <a:t> is the top performer in </a:t>
          </a:r>
          <a:r>
            <a:rPr lang="en-US" sz="1400" b="1">
              <a:solidFill>
                <a:schemeClr val="dk1"/>
              </a:solidFill>
              <a:effectLst/>
              <a:latin typeface="+mn-lt"/>
              <a:ea typeface="+mn-ea"/>
              <a:cs typeface="+mn-cs"/>
            </a:rPr>
            <a:t>3</a:t>
          </a:r>
          <a:r>
            <a:rPr lang="en-US" sz="1400">
              <a:solidFill>
                <a:schemeClr val="dk1"/>
              </a:solidFill>
              <a:effectLst/>
              <a:latin typeface="+mn-lt"/>
              <a:ea typeface="+mn-ea"/>
              <a:cs typeface="+mn-cs"/>
            </a:rPr>
            <a:t> Customer segment.</a:t>
          </a:r>
          <a:endParaRPr lang="en-US" sz="1400">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US" sz="1400" b="1">
              <a:solidFill>
                <a:schemeClr val="dk1"/>
              </a:solidFill>
              <a:effectLst/>
              <a:latin typeface="+mn-lt"/>
              <a:ea typeface="+mn-ea"/>
              <a:cs typeface="+mn-cs"/>
            </a:rPr>
            <a:t>- Team gamma</a:t>
          </a:r>
          <a:r>
            <a:rPr lang="en-US" sz="1400">
              <a:solidFill>
                <a:schemeClr val="dk1"/>
              </a:solidFill>
              <a:effectLst/>
              <a:latin typeface="+mn-lt"/>
              <a:ea typeface="+mn-ea"/>
              <a:cs typeface="+mn-cs"/>
            </a:rPr>
            <a:t> is the top performer in </a:t>
          </a:r>
          <a:r>
            <a:rPr lang="en-US" sz="1400" b="1">
              <a:solidFill>
                <a:schemeClr val="dk1"/>
              </a:solidFill>
              <a:effectLst/>
              <a:latin typeface="+mn-lt"/>
              <a:ea typeface="+mn-ea"/>
              <a:cs typeface="+mn-cs"/>
            </a:rPr>
            <a:t>2</a:t>
          </a:r>
          <a:r>
            <a:rPr lang="en-US" sz="1400">
              <a:solidFill>
                <a:schemeClr val="dk1"/>
              </a:solidFill>
              <a:effectLst/>
              <a:latin typeface="+mn-lt"/>
              <a:ea typeface="+mn-ea"/>
              <a:cs typeface="+mn-cs"/>
            </a:rPr>
            <a:t> Customer segment.</a:t>
          </a:r>
          <a:endParaRPr lang="en-US" sz="1400">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400">
              <a:solidFill>
                <a:schemeClr val="dk1"/>
              </a:solidFill>
              <a:effectLst/>
              <a:latin typeface="+mn-lt"/>
              <a:ea typeface="+mn-ea"/>
              <a:cs typeface="+mn-cs"/>
            </a:rPr>
            <a:t>-</a:t>
          </a:r>
          <a:r>
            <a:rPr lang="en-US" sz="1400" baseline="0">
              <a:solidFill>
                <a:schemeClr val="dk1"/>
              </a:solidFill>
              <a:effectLst/>
              <a:latin typeface="+mn-lt"/>
              <a:ea typeface="+mn-ea"/>
              <a:cs typeface="+mn-cs"/>
            </a:rPr>
            <a:t> </a:t>
          </a:r>
          <a:r>
            <a:rPr lang="en-US" sz="1400" b="1">
              <a:solidFill>
                <a:schemeClr val="dk1"/>
              </a:solidFill>
              <a:effectLst/>
              <a:latin typeface="+mn-lt"/>
              <a:ea typeface="+mn-ea"/>
              <a:cs typeface="+mn-cs"/>
            </a:rPr>
            <a:t>Team Alpha</a:t>
          </a:r>
          <a:r>
            <a:rPr lang="en-US" sz="1400">
              <a:solidFill>
                <a:schemeClr val="dk1"/>
              </a:solidFill>
              <a:effectLst/>
              <a:latin typeface="+mn-lt"/>
              <a:ea typeface="+mn-ea"/>
              <a:cs typeface="+mn-cs"/>
            </a:rPr>
            <a:t> is the under performer in </a:t>
          </a:r>
          <a:r>
            <a:rPr lang="en-US" sz="1400" b="1">
              <a:solidFill>
                <a:schemeClr val="dk1"/>
              </a:solidFill>
              <a:effectLst/>
              <a:latin typeface="+mn-lt"/>
              <a:ea typeface="+mn-ea"/>
              <a:cs typeface="+mn-cs"/>
            </a:rPr>
            <a:t>3</a:t>
          </a:r>
          <a:r>
            <a:rPr lang="en-US" sz="1400">
              <a:solidFill>
                <a:schemeClr val="dk1"/>
              </a:solidFill>
              <a:effectLst/>
              <a:latin typeface="+mn-lt"/>
              <a:ea typeface="+mn-ea"/>
              <a:cs typeface="+mn-cs"/>
            </a:rPr>
            <a:t> Customer segment.</a:t>
          </a:r>
          <a:endParaRPr lang="en-US" sz="1400">
            <a:effectLst/>
          </a:endParaRPr>
        </a:p>
        <a:p>
          <a:r>
            <a:rPr lang="en-US" sz="1400" b="1">
              <a:solidFill>
                <a:schemeClr val="dk1"/>
              </a:solidFill>
              <a:effectLst/>
              <a:latin typeface="+mn-lt"/>
              <a:ea typeface="+mn-ea"/>
              <a:cs typeface="+mn-cs"/>
            </a:rPr>
            <a:t>- Team Beta</a:t>
          </a:r>
          <a:r>
            <a:rPr lang="en-US" sz="1400">
              <a:solidFill>
                <a:schemeClr val="dk1"/>
              </a:solidFill>
              <a:effectLst/>
              <a:latin typeface="+mn-lt"/>
              <a:ea typeface="+mn-ea"/>
              <a:cs typeface="+mn-cs"/>
            </a:rPr>
            <a:t> is the under performer in </a:t>
          </a:r>
          <a:r>
            <a:rPr lang="en-US" sz="1400" b="1">
              <a:solidFill>
                <a:schemeClr val="dk1"/>
              </a:solidFill>
              <a:effectLst/>
              <a:latin typeface="+mn-lt"/>
              <a:ea typeface="+mn-ea"/>
              <a:cs typeface="+mn-cs"/>
            </a:rPr>
            <a:t>3</a:t>
          </a:r>
          <a:r>
            <a:rPr lang="en-US" sz="1400">
              <a:solidFill>
                <a:schemeClr val="dk1"/>
              </a:solidFill>
              <a:effectLst/>
              <a:latin typeface="+mn-lt"/>
              <a:ea typeface="+mn-ea"/>
              <a:cs typeface="+mn-cs"/>
            </a:rPr>
            <a:t> Customer segment.</a:t>
          </a:r>
        </a:p>
        <a:p>
          <a:r>
            <a:rPr lang="en-US" sz="1400">
              <a:solidFill>
                <a:schemeClr val="dk1"/>
              </a:solidFill>
              <a:effectLst/>
              <a:latin typeface="+mn-lt"/>
              <a:ea typeface="+mn-ea"/>
              <a:cs typeface="+mn-cs"/>
            </a:rPr>
            <a:t>- </a:t>
          </a:r>
          <a:r>
            <a:rPr lang="en-US" sz="1400" b="1">
              <a:solidFill>
                <a:schemeClr val="dk1"/>
              </a:solidFill>
              <a:effectLst/>
              <a:latin typeface="+mn-lt"/>
              <a:ea typeface="+mn-ea"/>
              <a:cs typeface="+mn-cs"/>
            </a:rPr>
            <a:t>Team gamma</a:t>
          </a:r>
          <a:r>
            <a:rPr lang="en-US" sz="1400">
              <a:solidFill>
                <a:schemeClr val="dk1"/>
              </a:solidFill>
              <a:effectLst/>
              <a:latin typeface="+mn-lt"/>
              <a:ea typeface="+mn-ea"/>
              <a:cs typeface="+mn-cs"/>
            </a:rPr>
            <a:t> is the under performer in </a:t>
          </a:r>
          <a:r>
            <a:rPr lang="en-US" sz="1400" b="1">
              <a:solidFill>
                <a:schemeClr val="dk1"/>
              </a:solidFill>
              <a:effectLst/>
              <a:latin typeface="+mn-lt"/>
              <a:ea typeface="+mn-ea"/>
              <a:cs typeface="+mn-cs"/>
            </a:rPr>
            <a:t>1</a:t>
          </a:r>
          <a:r>
            <a:rPr lang="en-US" sz="1400">
              <a:solidFill>
                <a:schemeClr val="dk1"/>
              </a:solidFill>
              <a:effectLst/>
              <a:latin typeface="+mn-lt"/>
              <a:ea typeface="+mn-ea"/>
              <a:cs typeface="+mn-cs"/>
            </a:rPr>
            <a:t> Customer segment.</a:t>
          </a:r>
          <a:endParaRPr lang="en-US" sz="14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5</xdr:col>
      <xdr:colOff>571500</xdr:colOff>
      <xdr:row>1</xdr:row>
      <xdr:rowOff>0</xdr:rowOff>
    </xdr:from>
    <xdr:to>
      <xdr:col>18</xdr:col>
      <xdr:colOff>0</xdr:colOff>
      <xdr:row>22</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190500</xdr:colOff>
      <xdr:row>11</xdr:row>
      <xdr:rowOff>95250</xdr:rowOff>
    </xdr:from>
    <xdr:to>
      <xdr:col>3</xdr:col>
      <xdr:colOff>714375</xdr:colOff>
      <xdr:row>22</xdr:row>
      <xdr:rowOff>0</xdr:rowOff>
    </xdr:to>
    <xdr:sp macro="" textlink="">
      <xdr:nvSpPr>
        <xdr:cNvPr id="3" name="TextBox 2"/>
        <xdr:cNvSpPr txBox="1"/>
      </xdr:nvSpPr>
      <xdr:spPr>
        <a:xfrm>
          <a:off x="190500" y="2190750"/>
          <a:ext cx="4419600" cy="2000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t>-</a:t>
          </a:r>
          <a:r>
            <a:rPr lang="en-US" sz="1400" baseline="0"/>
            <a:t> </a:t>
          </a:r>
          <a:r>
            <a:rPr lang="en-US" sz="1400" b="1" i="0" u="none" strike="noStrike">
              <a:solidFill>
                <a:schemeClr val="dk1"/>
              </a:solidFill>
              <a:effectLst/>
              <a:latin typeface="+mn-lt"/>
              <a:ea typeface="+mn-ea"/>
              <a:cs typeface="+mn-cs"/>
            </a:rPr>
            <a:t>Small Business</a:t>
          </a:r>
          <a:r>
            <a:rPr lang="en-US" sz="1400"/>
            <a:t> has</a:t>
          </a:r>
          <a:r>
            <a:rPr lang="en-US" sz="1400" baseline="0"/>
            <a:t> the highest sales amount with totaling </a:t>
          </a:r>
          <a:r>
            <a:rPr lang="en-US" sz="1400" b="1" i="0" u="none" strike="noStrike">
              <a:solidFill>
                <a:schemeClr val="dk1"/>
              </a:solidFill>
              <a:effectLst/>
              <a:latin typeface="+mn-lt"/>
              <a:ea typeface="+mn-ea"/>
              <a:cs typeface="+mn-cs"/>
            </a:rPr>
            <a:t>$819,023.39</a:t>
          </a:r>
          <a:r>
            <a:rPr lang="en-US" sz="1400" b="1"/>
            <a:t> </a:t>
          </a:r>
          <a:r>
            <a:rPr lang="en-US" sz="1400" b="1" baseline="0"/>
            <a:t> </a:t>
          </a:r>
          <a:r>
            <a:rPr lang="en-US" sz="1400" baseline="0"/>
            <a:t>with a </a:t>
          </a:r>
          <a:r>
            <a:rPr lang="en-US" sz="1400" b="1" i="0" u="none" strike="noStrike">
              <a:solidFill>
                <a:schemeClr val="dk1"/>
              </a:solidFill>
              <a:effectLst/>
              <a:latin typeface="+mn-lt"/>
              <a:ea typeface="+mn-ea"/>
              <a:cs typeface="+mn-cs"/>
            </a:rPr>
            <a:t>-0.99%</a:t>
          </a:r>
          <a:r>
            <a:rPr lang="en-US" sz="1400" b="1"/>
            <a:t> </a:t>
          </a:r>
          <a:r>
            <a:rPr lang="en-US" sz="1400"/>
            <a:t>short</a:t>
          </a:r>
          <a:r>
            <a:rPr lang="en-US" sz="1400" baseline="0"/>
            <a:t> on target.</a:t>
          </a:r>
        </a:p>
        <a:p>
          <a:r>
            <a:rPr lang="en-US" sz="1400" baseline="0"/>
            <a:t>- </a:t>
          </a:r>
          <a:r>
            <a:rPr lang="en-US" sz="1400" b="1" i="0" u="none" strike="noStrike">
              <a:solidFill>
                <a:schemeClr val="dk1"/>
              </a:solidFill>
              <a:effectLst/>
              <a:latin typeface="+mn-lt"/>
              <a:ea typeface="+mn-ea"/>
              <a:cs typeface="+mn-cs"/>
            </a:rPr>
            <a:t>Startup</a:t>
          </a:r>
          <a:r>
            <a:rPr lang="en-US" sz="1400"/>
            <a:t> has the lowest sales amount</a:t>
          </a:r>
          <a:r>
            <a:rPr lang="en-US" sz="1400" baseline="0"/>
            <a:t> totaling </a:t>
          </a:r>
          <a:r>
            <a:rPr lang="en-US" sz="1400" b="1" i="0" u="none" strike="noStrike">
              <a:solidFill>
                <a:schemeClr val="dk1"/>
              </a:solidFill>
              <a:effectLst/>
              <a:latin typeface="+mn-lt"/>
              <a:ea typeface="+mn-ea"/>
              <a:cs typeface="+mn-cs"/>
            </a:rPr>
            <a:t>$524,162.37</a:t>
          </a:r>
          <a:r>
            <a:rPr lang="en-US" sz="1400" b="0" i="0" u="none" strike="noStrike" baseline="0">
              <a:solidFill>
                <a:schemeClr val="dk1"/>
              </a:solidFill>
              <a:effectLst/>
              <a:latin typeface="+mn-lt"/>
              <a:ea typeface="+mn-ea"/>
              <a:cs typeface="+mn-cs"/>
            </a:rPr>
            <a:t> and yet it has met the target and exceeded it by </a:t>
          </a:r>
          <a:r>
            <a:rPr lang="en-US" sz="1400" b="1" i="0" u="none" strike="noStrike">
              <a:solidFill>
                <a:schemeClr val="dk1"/>
              </a:solidFill>
              <a:effectLst/>
              <a:latin typeface="+mn-lt"/>
              <a:ea typeface="+mn-ea"/>
              <a:cs typeface="+mn-cs"/>
            </a:rPr>
            <a:t>0.83%</a:t>
          </a:r>
          <a:r>
            <a:rPr lang="en-US" sz="1400" b="0" i="0" u="none" strike="noStrike">
              <a:solidFill>
                <a:schemeClr val="dk1"/>
              </a:solidFill>
              <a:effectLst/>
              <a:latin typeface="+mn-lt"/>
              <a:ea typeface="+mn-ea"/>
              <a:cs typeface="+mn-cs"/>
            </a:rPr>
            <a:t>.</a:t>
          </a:r>
        </a:p>
        <a:p>
          <a:r>
            <a:rPr lang="en-US" sz="1400" b="0" i="0" u="none" strike="noStrike">
              <a:solidFill>
                <a:schemeClr val="dk1"/>
              </a:solidFill>
              <a:effectLst/>
              <a:latin typeface="+mn-lt"/>
              <a:ea typeface="+mn-ea"/>
              <a:cs typeface="+mn-cs"/>
            </a:rPr>
            <a:t>- </a:t>
          </a:r>
          <a:r>
            <a:rPr lang="en-US" sz="1400" b="1" i="0" u="none" strike="noStrike">
              <a:solidFill>
                <a:schemeClr val="dk1"/>
              </a:solidFill>
              <a:effectLst/>
              <a:latin typeface="+mn-lt"/>
              <a:ea typeface="+mn-ea"/>
              <a:cs typeface="+mn-cs"/>
            </a:rPr>
            <a:t>Corporate</a:t>
          </a:r>
          <a:r>
            <a:rPr lang="en-US" sz="1400"/>
            <a:t> is the</a:t>
          </a:r>
          <a:r>
            <a:rPr lang="en-US" sz="1400" baseline="0"/>
            <a:t> fourth in sales amount generation with a total of </a:t>
          </a:r>
          <a:r>
            <a:rPr lang="en-US" sz="1400" b="1" i="0" u="none" strike="noStrike">
              <a:solidFill>
                <a:schemeClr val="dk1"/>
              </a:solidFill>
              <a:effectLst/>
              <a:latin typeface="+mn-lt"/>
              <a:ea typeface="+mn-ea"/>
              <a:cs typeface="+mn-cs"/>
            </a:rPr>
            <a:t>$660,515.55 </a:t>
          </a:r>
          <a:r>
            <a:rPr lang="en-US" sz="1400" b="0" i="0" u="none" strike="noStrike">
              <a:solidFill>
                <a:schemeClr val="dk1"/>
              </a:solidFill>
              <a:effectLst/>
              <a:latin typeface="+mn-lt"/>
              <a:ea typeface="+mn-ea"/>
              <a:cs typeface="+mn-cs"/>
            </a:rPr>
            <a:t>and it is the first</a:t>
          </a:r>
          <a:r>
            <a:rPr lang="en-US" sz="1400" b="0" i="0" u="none" strike="noStrike" baseline="0">
              <a:solidFill>
                <a:schemeClr val="dk1"/>
              </a:solidFill>
              <a:effectLst/>
              <a:latin typeface="+mn-lt"/>
              <a:ea typeface="+mn-ea"/>
              <a:cs typeface="+mn-cs"/>
            </a:rPr>
            <a:t> in falling short of target with a variance percentage of </a:t>
          </a:r>
          <a:r>
            <a:rPr lang="en-US" sz="1400" b="1" i="0" u="none" strike="noStrike">
              <a:solidFill>
                <a:schemeClr val="dk1"/>
              </a:solidFill>
              <a:effectLst/>
              <a:latin typeface="+mn-lt"/>
              <a:ea typeface="+mn-ea"/>
              <a:cs typeface="+mn-cs"/>
            </a:rPr>
            <a:t>-2.18%</a:t>
          </a:r>
          <a:r>
            <a:rPr lang="en-US" sz="1400" b="0" i="0" u="none" strike="noStrike">
              <a:solidFill>
                <a:schemeClr val="dk1"/>
              </a:solidFill>
              <a:effectLst/>
              <a:latin typeface="+mn-lt"/>
              <a:ea typeface="+mn-ea"/>
              <a:cs typeface="+mn-cs"/>
            </a:rPr>
            <a:t>.</a:t>
          </a:r>
          <a:endParaRPr lang="en-US" sz="1400"/>
        </a:p>
      </xdr:txBody>
    </xdr:sp>
    <xdr:clientData/>
  </xdr:twoCellAnchor>
  <xdr:twoCellAnchor>
    <xdr:from>
      <xdr:col>0</xdr:col>
      <xdr:colOff>161926</xdr:colOff>
      <xdr:row>35</xdr:row>
      <xdr:rowOff>47625</xdr:rowOff>
    </xdr:from>
    <xdr:to>
      <xdr:col>4</xdr:col>
      <xdr:colOff>695325</xdr:colOff>
      <xdr:row>44</xdr:row>
      <xdr:rowOff>1</xdr:rowOff>
    </xdr:to>
    <xdr:sp macro="" textlink="">
      <xdr:nvSpPr>
        <xdr:cNvPr id="4" name="TextBox 3"/>
        <xdr:cNvSpPr txBox="1"/>
      </xdr:nvSpPr>
      <xdr:spPr>
        <a:xfrm>
          <a:off x="161926" y="6715125"/>
          <a:ext cx="6143624" cy="166687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t>- The </a:t>
          </a:r>
          <a:r>
            <a:rPr lang="en-US" sz="1400" b="1" i="0" u="none" strike="noStrike">
              <a:solidFill>
                <a:schemeClr val="dk1"/>
              </a:solidFill>
              <a:effectLst/>
              <a:latin typeface="+mn-lt"/>
              <a:ea typeface="+mn-ea"/>
              <a:cs typeface="+mn-cs"/>
            </a:rPr>
            <a:t>Individual</a:t>
          </a:r>
          <a:r>
            <a:rPr lang="en-US" sz="1400"/>
            <a:t> customer</a:t>
          </a:r>
          <a:r>
            <a:rPr lang="en-US" sz="1400" baseline="0"/>
            <a:t> segment has </a:t>
          </a:r>
          <a:r>
            <a:rPr lang="en-US" sz="1400" b="1" baseline="0"/>
            <a:t>19</a:t>
          </a:r>
          <a:r>
            <a:rPr lang="en-US" sz="1400" baseline="0"/>
            <a:t> loss orders count which make the total of </a:t>
          </a:r>
          <a:r>
            <a:rPr lang="en-US" sz="1400" b="1" i="0" u="none" strike="noStrike">
              <a:solidFill>
                <a:schemeClr val="dk1"/>
              </a:solidFill>
              <a:effectLst/>
              <a:latin typeface="+mn-lt"/>
              <a:ea typeface="+mn-ea"/>
              <a:cs typeface="+mn-cs"/>
            </a:rPr>
            <a:t>-$57,577.81</a:t>
          </a:r>
          <a:r>
            <a:rPr lang="en-US" sz="1400"/>
            <a:t> loss i</a:t>
          </a:r>
          <a:r>
            <a:rPr lang="en-US" sz="1400" baseline="0"/>
            <a:t>n income which is the </a:t>
          </a:r>
          <a:r>
            <a:rPr lang="en-US" sz="1400" b="1" baseline="0"/>
            <a:t>highest</a:t>
          </a:r>
          <a:r>
            <a:rPr lang="en-US" sz="1400" baseline="0"/>
            <a:t> amount in loss sales amount.</a:t>
          </a:r>
        </a:p>
        <a:p>
          <a:r>
            <a:rPr lang="en-US" sz="1400" baseline="0"/>
            <a:t>- The </a:t>
          </a:r>
          <a:r>
            <a:rPr lang="en-US" sz="1400" b="1" i="0" u="none" strike="noStrike">
              <a:solidFill>
                <a:schemeClr val="dk1"/>
              </a:solidFill>
              <a:effectLst/>
              <a:latin typeface="+mn-lt"/>
              <a:ea typeface="+mn-ea"/>
              <a:cs typeface="+mn-cs"/>
            </a:rPr>
            <a:t>Enterprise</a:t>
          </a:r>
          <a:r>
            <a:rPr lang="en-US" sz="1400"/>
            <a:t> </a:t>
          </a:r>
          <a:r>
            <a:rPr lang="en-US" sz="1400">
              <a:solidFill>
                <a:schemeClr val="dk1"/>
              </a:solidFill>
              <a:effectLst/>
              <a:latin typeface="+mn-lt"/>
              <a:ea typeface="+mn-ea"/>
              <a:cs typeface="+mn-cs"/>
            </a:rPr>
            <a:t>customer</a:t>
          </a:r>
          <a:r>
            <a:rPr lang="en-US" sz="1400" baseline="0">
              <a:solidFill>
                <a:schemeClr val="dk1"/>
              </a:solidFill>
              <a:effectLst/>
              <a:latin typeface="+mn-lt"/>
              <a:ea typeface="+mn-ea"/>
              <a:cs typeface="+mn-cs"/>
            </a:rPr>
            <a:t> segment has </a:t>
          </a:r>
          <a:r>
            <a:rPr lang="en-US" sz="1400" b="1" baseline="0">
              <a:solidFill>
                <a:schemeClr val="dk1"/>
              </a:solidFill>
              <a:effectLst/>
              <a:latin typeface="+mn-lt"/>
              <a:ea typeface="+mn-ea"/>
              <a:cs typeface="+mn-cs"/>
            </a:rPr>
            <a:t>8 </a:t>
          </a:r>
          <a:r>
            <a:rPr lang="en-US" sz="1400" baseline="0">
              <a:solidFill>
                <a:schemeClr val="dk1"/>
              </a:solidFill>
              <a:effectLst/>
              <a:latin typeface="+mn-lt"/>
              <a:ea typeface="+mn-ea"/>
              <a:cs typeface="+mn-cs"/>
            </a:rPr>
            <a:t>loss orders count which make the total of </a:t>
          </a:r>
          <a:r>
            <a:rPr lang="en-US" sz="1400" b="1" i="0" u="none" strike="noStrike">
              <a:solidFill>
                <a:schemeClr val="dk1"/>
              </a:solidFill>
              <a:effectLst/>
              <a:latin typeface="+mn-lt"/>
              <a:ea typeface="+mn-ea"/>
              <a:cs typeface="+mn-cs"/>
            </a:rPr>
            <a:t>-$32,392.76</a:t>
          </a:r>
          <a:r>
            <a:rPr lang="en-US" sz="1400"/>
            <a:t>  loss in income which is </a:t>
          </a:r>
          <a:r>
            <a:rPr lang="en-US" sz="1400" b="1"/>
            <a:t>lowest</a:t>
          </a:r>
          <a:r>
            <a:rPr lang="en-US" sz="1400"/>
            <a:t> amount in loss income amount.</a:t>
          </a:r>
        </a:p>
        <a:p>
          <a:r>
            <a:rPr lang="en-US" sz="1400"/>
            <a:t>- </a:t>
          </a:r>
          <a:r>
            <a:rPr lang="en-US" sz="1400" b="1" i="0" u="none" strike="noStrike">
              <a:solidFill>
                <a:schemeClr val="dk1"/>
              </a:solidFill>
              <a:effectLst/>
              <a:latin typeface="+mn-lt"/>
              <a:ea typeface="+mn-ea"/>
              <a:cs typeface="+mn-cs"/>
            </a:rPr>
            <a:t>Small Business</a:t>
          </a:r>
          <a:r>
            <a:rPr lang="en-US" sz="1400"/>
            <a:t> generates</a:t>
          </a:r>
          <a:r>
            <a:rPr lang="en-US" sz="1400" baseline="0"/>
            <a:t> the </a:t>
          </a:r>
          <a:r>
            <a:rPr lang="en-US" sz="1400" b="1" baseline="0"/>
            <a:t>highest </a:t>
          </a:r>
          <a:r>
            <a:rPr lang="en-US" sz="1400" baseline="0"/>
            <a:t>amount in income sales amount with a total of </a:t>
          </a:r>
          <a:r>
            <a:rPr lang="en-US" sz="1400" b="1" i="0" u="none" strike="noStrike">
              <a:solidFill>
                <a:schemeClr val="dk1"/>
              </a:solidFill>
              <a:effectLst/>
              <a:latin typeface="+mn-lt"/>
              <a:ea typeface="+mn-ea"/>
              <a:cs typeface="+mn-cs"/>
            </a:rPr>
            <a:t>$862,985.57</a:t>
          </a:r>
          <a:r>
            <a:rPr lang="en-US" sz="1400"/>
            <a:t> </a:t>
          </a:r>
          <a:r>
            <a:rPr lang="en-US" sz="1400" baseline="0"/>
            <a:t>and yet it is the second </a:t>
          </a:r>
          <a:r>
            <a:rPr lang="en-US" sz="1400" b="1" baseline="0"/>
            <a:t>highest </a:t>
          </a:r>
          <a:r>
            <a:rPr lang="en-US" sz="1400" baseline="0"/>
            <a:t>in income orders count with a total count of </a:t>
          </a:r>
          <a:r>
            <a:rPr lang="en-US" sz="1400" b="1" baseline="0"/>
            <a:t>89</a:t>
          </a:r>
          <a:r>
            <a:rPr lang="en-US" sz="1400" baseline="0"/>
            <a:t> orders.</a:t>
          </a:r>
          <a:endParaRPr lang="en-US" sz="1400"/>
        </a:p>
      </xdr:txBody>
    </xdr:sp>
    <xdr:clientData/>
  </xdr:twoCellAnchor>
  <xdr:twoCellAnchor>
    <xdr:from>
      <xdr:col>5</xdr:col>
      <xdr:colOff>1066800</xdr:colOff>
      <xdr:row>25</xdr:row>
      <xdr:rowOff>0</xdr:rowOff>
    </xdr:from>
    <xdr:to>
      <xdr:col>16</xdr:col>
      <xdr:colOff>0</xdr:colOff>
      <xdr:row>50</xdr:row>
      <xdr:rowOff>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67</xdr:row>
      <xdr:rowOff>0</xdr:rowOff>
    </xdr:from>
    <xdr:to>
      <xdr:col>3</xdr:col>
      <xdr:colOff>0</xdr:colOff>
      <xdr:row>74</xdr:row>
      <xdr:rowOff>0</xdr:rowOff>
    </xdr:to>
    <xdr:sp macro="" textlink="">
      <xdr:nvSpPr>
        <xdr:cNvPr id="7" name="TextBox 6"/>
        <xdr:cNvSpPr txBox="1"/>
      </xdr:nvSpPr>
      <xdr:spPr>
        <a:xfrm>
          <a:off x="0" y="12763500"/>
          <a:ext cx="4076700" cy="1333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t>- </a:t>
          </a:r>
          <a:r>
            <a:rPr lang="en-US" sz="1400" b="1" i="0" u="none" strike="noStrike">
              <a:solidFill>
                <a:schemeClr val="dk1"/>
              </a:solidFill>
              <a:effectLst/>
              <a:latin typeface="+mn-lt"/>
              <a:ea typeface="+mn-ea"/>
              <a:cs typeface="+mn-cs"/>
            </a:rPr>
            <a:t>Education</a:t>
          </a:r>
          <a:r>
            <a:rPr lang="en-US" sz="1400"/>
            <a:t> is the highest in order count with a total of </a:t>
          </a:r>
          <a:r>
            <a:rPr lang="en-US" sz="1400" b="1"/>
            <a:t>106</a:t>
          </a:r>
          <a:r>
            <a:rPr lang="en-US" sz="1400" baseline="0"/>
            <a:t> orders with an average order value of </a:t>
          </a:r>
          <a:r>
            <a:rPr lang="en-US" sz="1400" b="1" i="0" u="none" strike="noStrike">
              <a:solidFill>
                <a:schemeClr val="dk1"/>
              </a:solidFill>
              <a:effectLst/>
              <a:latin typeface="+mn-lt"/>
              <a:ea typeface="+mn-ea"/>
              <a:cs typeface="+mn-cs"/>
            </a:rPr>
            <a:t>$7,724.70</a:t>
          </a:r>
          <a:r>
            <a:rPr lang="en-US" sz="1400" baseline="0"/>
            <a:t>.</a:t>
          </a:r>
        </a:p>
        <a:p>
          <a:r>
            <a:rPr lang="en-US" sz="1400"/>
            <a:t>- </a:t>
          </a:r>
          <a:r>
            <a:rPr lang="en-US" sz="1400" b="1" i="0" u="none" strike="noStrike">
              <a:solidFill>
                <a:schemeClr val="dk1"/>
              </a:solidFill>
              <a:effectLst/>
              <a:latin typeface="+mn-lt"/>
              <a:ea typeface="+mn-ea"/>
              <a:cs typeface="+mn-cs"/>
            </a:rPr>
            <a:t>Startup</a:t>
          </a:r>
          <a:r>
            <a:rPr lang="en-US" sz="1400"/>
            <a:t> is the lowest in</a:t>
          </a:r>
          <a:r>
            <a:rPr lang="en-US" sz="1400" baseline="0"/>
            <a:t> orders count with a total of </a:t>
          </a:r>
          <a:r>
            <a:rPr lang="en-US" sz="1400" b="1" baseline="0"/>
            <a:t>78</a:t>
          </a:r>
          <a:r>
            <a:rPr lang="en-US" sz="1400" baseline="0"/>
            <a:t> orders </a:t>
          </a:r>
          <a:r>
            <a:rPr lang="en-US" sz="1400" baseline="0">
              <a:solidFill>
                <a:schemeClr val="dk1"/>
              </a:solidFill>
              <a:effectLst/>
              <a:latin typeface="+mn-lt"/>
              <a:ea typeface="+mn-ea"/>
              <a:cs typeface="+mn-cs"/>
            </a:rPr>
            <a:t>with an average order value of </a:t>
          </a:r>
          <a:r>
            <a:rPr lang="en-US" sz="1400" b="1" i="0" u="none" strike="noStrike">
              <a:solidFill>
                <a:schemeClr val="dk1"/>
              </a:solidFill>
              <a:effectLst/>
              <a:latin typeface="+mn-lt"/>
              <a:ea typeface="+mn-ea"/>
              <a:cs typeface="+mn-cs"/>
            </a:rPr>
            <a:t>$6,720.03</a:t>
          </a:r>
          <a:r>
            <a:rPr lang="en-US" sz="1400" baseline="0"/>
            <a:t>.</a:t>
          </a:r>
        </a:p>
      </xdr:txBody>
    </xdr:sp>
    <xdr:clientData/>
  </xdr:twoCellAnchor>
  <xdr:twoCellAnchor>
    <xdr:from>
      <xdr:col>3</xdr:col>
      <xdr:colOff>676275</xdr:colOff>
      <xdr:row>54</xdr:row>
      <xdr:rowOff>0</xdr:rowOff>
    </xdr:from>
    <xdr:to>
      <xdr:col>11</xdr:col>
      <xdr:colOff>0</xdr:colOff>
      <xdr:row>70</xdr:row>
      <xdr:rowOff>0</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676275</xdr:colOff>
      <xdr:row>71</xdr:row>
      <xdr:rowOff>0</xdr:rowOff>
    </xdr:from>
    <xdr:to>
      <xdr:col>10</xdr:col>
      <xdr:colOff>0</xdr:colOff>
      <xdr:row>85</xdr:row>
      <xdr:rowOff>76200</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TL" refreshedDate="45333.986840393518" createdVersion="6" refreshedVersion="6" minRefreshableVersion="3" recordCount="730">
  <cacheSource type="worksheet">
    <worksheetSource name="Table1"/>
  </cacheSource>
  <cacheFields count="14">
    <cacheField name="Sale Date" numFmtId="14">
      <sharedItems containsSemiMixedTypes="0" containsNonDate="0" containsDate="1" containsString="0" minDate="2022-01-01T00:00:00" maxDate="2024-01-01T00:00:00"/>
    </cacheField>
    <cacheField name="Month" numFmtId="14">
      <sharedItems count="12">
        <s v="January"/>
        <s v="February"/>
        <s v="March"/>
        <s v="April"/>
        <s v="May"/>
        <s v="June"/>
        <s v="July"/>
        <s v="August"/>
        <s v="September"/>
        <s v="October"/>
        <s v="November"/>
        <s v="December"/>
      </sharedItems>
    </cacheField>
    <cacheField name="Month ID" numFmtId="1">
      <sharedItems containsSemiMixedTypes="0" containsString="0" containsNumber="1" containsInteger="1" minValue="1" maxValue="12"/>
    </cacheField>
    <cacheField name="Weekday" numFmtId="1">
      <sharedItems count="7">
        <s v="Saturday"/>
        <s v="Sunday"/>
        <s v="Monday"/>
        <s v="Tuesday"/>
        <s v="Wednesday"/>
        <s v="Thursday"/>
        <s v="Friday"/>
      </sharedItems>
    </cacheField>
    <cacheField name="Weekday ID" numFmtId="1">
      <sharedItems containsSemiMixedTypes="0" containsString="0" containsNumber="1" containsInteger="1" minValue="1" maxValue="7"/>
    </cacheField>
    <cacheField name="Year" numFmtId="1">
      <sharedItems containsSemiMixedTypes="0" containsString="0" containsNumber="1" containsInteger="1" minValue="2022" maxValue="2023" count="2">
        <n v="2022"/>
        <n v="2023"/>
      </sharedItems>
    </cacheField>
    <cacheField name="Product Name" numFmtId="0">
      <sharedItems count="5">
        <s v="Product Z"/>
        <s v="Product V"/>
        <s v="Product Y"/>
        <s v="Product X"/>
        <s v="Product W"/>
      </sharedItems>
    </cacheField>
    <cacheField name="Sales Amount" numFmtId="164">
      <sharedItems containsSemiMixedTypes="0" containsString="0" containsNumber="1" minValue="-10913.27" maxValue="27539.55"/>
    </cacheField>
    <cacheField name="Sales Target" numFmtId="164">
      <sharedItems containsSemiMixedTypes="0" containsString="0" containsNumber="1" minValue="-12532.11" maxValue="28601.07"/>
    </cacheField>
    <cacheField name="Region" numFmtId="0">
      <sharedItems count="4">
        <s v="South"/>
        <s v="North"/>
        <s v="East"/>
        <s v="West"/>
      </sharedItems>
    </cacheField>
    <cacheField name="Sales Representative" numFmtId="0">
      <sharedItems count="4">
        <s v="Mike Johnson"/>
        <s v="Sarah Brown"/>
        <s v="Jane Doe"/>
        <s v="John Smith"/>
      </sharedItems>
    </cacheField>
    <cacheField name="Sales Team" numFmtId="0">
      <sharedItems count="3">
        <s v="Team Gamma"/>
        <s v="Team Beta"/>
        <s v="Team Alpha"/>
      </sharedItems>
    </cacheField>
    <cacheField name="Customer Segment" numFmtId="0">
      <sharedItems count="8">
        <s v="Education"/>
        <s v="Enterprise"/>
        <s v="Small Business"/>
        <s v="Government"/>
        <s v="Non-Profit"/>
        <s v="Individual"/>
        <s v="Startup"/>
        <s v="Corporate"/>
      </sharedItems>
    </cacheField>
    <cacheField name="Profit/Loss" numFmtId="0">
      <sharedItems count="2">
        <s v="Income"/>
        <s v="Los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730">
  <r>
    <d v="2022-01-01T00:00:00"/>
    <x v="0"/>
    <n v="1"/>
    <x v="0"/>
    <n v="7"/>
    <x v="0"/>
    <x v="0"/>
    <n v="13962.08"/>
    <n v="15035.8"/>
    <x v="0"/>
    <x v="0"/>
    <x v="0"/>
    <x v="0"/>
    <x v="0"/>
  </r>
  <r>
    <d v="2022-01-02T00:00:00"/>
    <x v="0"/>
    <n v="1"/>
    <x v="1"/>
    <n v="1"/>
    <x v="0"/>
    <x v="1"/>
    <n v="7559.78"/>
    <n v="6458.58"/>
    <x v="1"/>
    <x v="1"/>
    <x v="0"/>
    <x v="1"/>
    <x v="0"/>
  </r>
  <r>
    <d v="2022-01-03T00:00:00"/>
    <x v="0"/>
    <n v="1"/>
    <x v="2"/>
    <n v="2"/>
    <x v="0"/>
    <x v="2"/>
    <n v="-6941.61"/>
    <n v="-6164.43"/>
    <x v="1"/>
    <x v="2"/>
    <x v="1"/>
    <x v="0"/>
    <x v="1"/>
  </r>
  <r>
    <d v="2022-01-04T00:00:00"/>
    <x v="0"/>
    <n v="1"/>
    <x v="3"/>
    <n v="3"/>
    <x v="0"/>
    <x v="3"/>
    <n v="16388.47"/>
    <n v="16636.95"/>
    <x v="1"/>
    <x v="1"/>
    <x v="2"/>
    <x v="1"/>
    <x v="0"/>
  </r>
  <r>
    <d v="2022-01-05T00:00:00"/>
    <x v="0"/>
    <n v="1"/>
    <x v="4"/>
    <n v="4"/>
    <x v="0"/>
    <x v="2"/>
    <n v="11788.56"/>
    <n v="12178.41"/>
    <x v="2"/>
    <x v="1"/>
    <x v="1"/>
    <x v="1"/>
    <x v="0"/>
  </r>
  <r>
    <d v="2022-01-06T00:00:00"/>
    <x v="0"/>
    <n v="1"/>
    <x v="5"/>
    <n v="5"/>
    <x v="0"/>
    <x v="4"/>
    <n v="15408.73"/>
    <n v="13256.93"/>
    <x v="2"/>
    <x v="3"/>
    <x v="0"/>
    <x v="0"/>
    <x v="0"/>
  </r>
  <r>
    <d v="2022-01-07T00:00:00"/>
    <x v="0"/>
    <n v="1"/>
    <x v="6"/>
    <n v="6"/>
    <x v="0"/>
    <x v="2"/>
    <n v="9572.09"/>
    <n v="10822.66"/>
    <x v="3"/>
    <x v="3"/>
    <x v="0"/>
    <x v="1"/>
    <x v="0"/>
  </r>
  <r>
    <d v="2022-01-08T00:00:00"/>
    <x v="0"/>
    <n v="1"/>
    <x v="0"/>
    <n v="7"/>
    <x v="0"/>
    <x v="1"/>
    <n v="4702.6899999999996"/>
    <n v="4735.75"/>
    <x v="2"/>
    <x v="2"/>
    <x v="2"/>
    <x v="2"/>
    <x v="0"/>
  </r>
  <r>
    <d v="2022-01-09T00:00:00"/>
    <x v="0"/>
    <n v="1"/>
    <x v="1"/>
    <n v="1"/>
    <x v="0"/>
    <x v="0"/>
    <n v="7296.39"/>
    <n v="6493.59"/>
    <x v="1"/>
    <x v="1"/>
    <x v="1"/>
    <x v="3"/>
    <x v="0"/>
  </r>
  <r>
    <d v="2022-01-10T00:00:00"/>
    <x v="0"/>
    <n v="1"/>
    <x v="2"/>
    <n v="2"/>
    <x v="0"/>
    <x v="4"/>
    <n v="10941.19"/>
    <n v="11285.09"/>
    <x v="2"/>
    <x v="3"/>
    <x v="2"/>
    <x v="2"/>
    <x v="0"/>
  </r>
  <r>
    <d v="2022-01-11T00:00:00"/>
    <x v="0"/>
    <n v="1"/>
    <x v="3"/>
    <n v="3"/>
    <x v="0"/>
    <x v="1"/>
    <n v="-4917.68"/>
    <n v="-4433.1499999999996"/>
    <x v="3"/>
    <x v="1"/>
    <x v="1"/>
    <x v="3"/>
    <x v="1"/>
  </r>
  <r>
    <d v="2022-01-12T00:00:00"/>
    <x v="0"/>
    <n v="1"/>
    <x v="4"/>
    <n v="4"/>
    <x v="0"/>
    <x v="1"/>
    <n v="6711.35"/>
    <n v="7316.03"/>
    <x v="0"/>
    <x v="1"/>
    <x v="2"/>
    <x v="4"/>
    <x v="0"/>
  </r>
  <r>
    <d v="2022-01-13T00:00:00"/>
    <x v="0"/>
    <n v="1"/>
    <x v="5"/>
    <n v="5"/>
    <x v="0"/>
    <x v="3"/>
    <n v="16777.64"/>
    <n v="15350.91"/>
    <x v="1"/>
    <x v="3"/>
    <x v="2"/>
    <x v="5"/>
    <x v="0"/>
  </r>
  <r>
    <d v="2022-01-14T00:00:00"/>
    <x v="0"/>
    <n v="1"/>
    <x v="6"/>
    <n v="6"/>
    <x v="0"/>
    <x v="1"/>
    <n v="-6039.5"/>
    <n v="-5969.32"/>
    <x v="2"/>
    <x v="1"/>
    <x v="1"/>
    <x v="6"/>
    <x v="1"/>
  </r>
  <r>
    <d v="2022-01-15T00:00:00"/>
    <x v="0"/>
    <n v="1"/>
    <x v="0"/>
    <n v="7"/>
    <x v="0"/>
    <x v="0"/>
    <n v="7118.09"/>
    <n v="7002.25"/>
    <x v="1"/>
    <x v="0"/>
    <x v="1"/>
    <x v="6"/>
    <x v="0"/>
  </r>
  <r>
    <d v="2022-01-16T00:00:00"/>
    <x v="0"/>
    <n v="1"/>
    <x v="1"/>
    <n v="1"/>
    <x v="0"/>
    <x v="3"/>
    <n v="4876.1899999999996"/>
    <n v="4352.2"/>
    <x v="0"/>
    <x v="3"/>
    <x v="1"/>
    <x v="6"/>
    <x v="0"/>
  </r>
  <r>
    <d v="2022-01-17T00:00:00"/>
    <x v="0"/>
    <n v="1"/>
    <x v="2"/>
    <n v="2"/>
    <x v="0"/>
    <x v="0"/>
    <n v="4034.95"/>
    <n v="4102.07"/>
    <x v="0"/>
    <x v="2"/>
    <x v="1"/>
    <x v="7"/>
    <x v="0"/>
  </r>
  <r>
    <d v="2022-01-18T00:00:00"/>
    <x v="0"/>
    <n v="1"/>
    <x v="3"/>
    <n v="3"/>
    <x v="0"/>
    <x v="3"/>
    <n v="2357.21"/>
    <n v="2359.21"/>
    <x v="0"/>
    <x v="2"/>
    <x v="1"/>
    <x v="6"/>
    <x v="0"/>
  </r>
  <r>
    <d v="2022-01-19T00:00:00"/>
    <x v="0"/>
    <n v="1"/>
    <x v="4"/>
    <n v="4"/>
    <x v="0"/>
    <x v="4"/>
    <n v="10570.9"/>
    <n v="11016.71"/>
    <x v="2"/>
    <x v="3"/>
    <x v="1"/>
    <x v="2"/>
    <x v="0"/>
  </r>
  <r>
    <d v="2022-01-20T00:00:00"/>
    <x v="0"/>
    <n v="1"/>
    <x v="5"/>
    <n v="5"/>
    <x v="0"/>
    <x v="0"/>
    <n v="16542.95"/>
    <n v="18108.939999999999"/>
    <x v="0"/>
    <x v="3"/>
    <x v="2"/>
    <x v="2"/>
    <x v="0"/>
  </r>
  <r>
    <d v="2022-01-21T00:00:00"/>
    <x v="0"/>
    <n v="1"/>
    <x v="6"/>
    <n v="6"/>
    <x v="0"/>
    <x v="4"/>
    <n v="17211.560000000001"/>
    <n v="18410.7"/>
    <x v="0"/>
    <x v="2"/>
    <x v="2"/>
    <x v="0"/>
    <x v="0"/>
  </r>
  <r>
    <d v="2022-01-22T00:00:00"/>
    <x v="0"/>
    <n v="1"/>
    <x v="0"/>
    <n v="7"/>
    <x v="0"/>
    <x v="4"/>
    <n v="14463.8"/>
    <n v="14428.64"/>
    <x v="0"/>
    <x v="0"/>
    <x v="0"/>
    <x v="4"/>
    <x v="0"/>
  </r>
  <r>
    <d v="2022-01-23T00:00:00"/>
    <x v="0"/>
    <n v="1"/>
    <x v="1"/>
    <n v="1"/>
    <x v="0"/>
    <x v="1"/>
    <n v="10288.790000000001"/>
    <n v="9069.6"/>
    <x v="3"/>
    <x v="1"/>
    <x v="2"/>
    <x v="1"/>
    <x v="0"/>
  </r>
  <r>
    <d v="2022-01-24T00:00:00"/>
    <x v="0"/>
    <n v="1"/>
    <x v="2"/>
    <n v="2"/>
    <x v="0"/>
    <x v="3"/>
    <n v="11490.84"/>
    <n v="11986.98"/>
    <x v="1"/>
    <x v="2"/>
    <x v="0"/>
    <x v="7"/>
    <x v="0"/>
  </r>
  <r>
    <d v="2022-01-25T00:00:00"/>
    <x v="0"/>
    <n v="1"/>
    <x v="3"/>
    <n v="3"/>
    <x v="0"/>
    <x v="2"/>
    <n v="21021.85"/>
    <n v="20805.259999999998"/>
    <x v="0"/>
    <x v="0"/>
    <x v="2"/>
    <x v="4"/>
    <x v="0"/>
  </r>
  <r>
    <d v="2022-01-26T00:00:00"/>
    <x v="0"/>
    <n v="1"/>
    <x v="4"/>
    <n v="4"/>
    <x v="0"/>
    <x v="2"/>
    <n v="2562.59"/>
    <n v="2650.27"/>
    <x v="1"/>
    <x v="1"/>
    <x v="0"/>
    <x v="5"/>
    <x v="0"/>
  </r>
  <r>
    <d v="2022-01-27T00:00:00"/>
    <x v="0"/>
    <n v="1"/>
    <x v="5"/>
    <n v="5"/>
    <x v="0"/>
    <x v="3"/>
    <n v="14731.19"/>
    <n v="12673.28"/>
    <x v="3"/>
    <x v="1"/>
    <x v="1"/>
    <x v="3"/>
    <x v="0"/>
  </r>
  <r>
    <d v="2022-01-28T00:00:00"/>
    <x v="0"/>
    <n v="1"/>
    <x v="6"/>
    <n v="6"/>
    <x v="0"/>
    <x v="2"/>
    <n v="13750.83"/>
    <n v="14924.98"/>
    <x v="1"/>
    <x v="3"/>
    <x v="2"/>
    <x v="0"/>
    <x v="0"/>
  </r>
  <r>
    <d v="2022-01-29T00:00:00"/>
    <x v="0"/>
    <n v="1"/>
    <x v="0"/>
    <n v="7"/>
    <x v="0"/>
    <x v="3"/>
    <n v="7594.65"/>
    <n v="8048.22"/>
    <x v="1"/>
    <x v="3"/>
    <x v="2"/>
    <x v="3"/>
    <x v="0"/>
  </r>
  <r>
    <d v="2022-01-30T00:00:00"/>
    <x v="0"/>
    <n v="1"/>
    <x v="1"/>
    <n v="1"/>
    <x v="0"/>
    <x v="0"/>
    <n v="9643.41"/>
    <n v="9411.94"/>
    <x v="0"/>
    <x v="1"/>
    <x v="1"/>
    <x v="3"/>
    <x v="0"/>
  </r>
  <r>
    <d v="2022-01-31T00:00:00"/>
    <x v="0"/>
    <n v="1"/>
    <x v="2"/>
    <n v="2"/>
    <x v="0"/>
    <x v="3"/>
    <n v="5999.41"/>
    <n v="5139.09"/>
    <x v="1"/>
    <x v="1"/>
    <x v="0"/>
    <x v="5"/>
    <x v="0"/>
  </r>
  <r>
    <d v="2022-02-01T00:00:00"/>
    <x v="1"/>
    <n v="2"/>
    <x v="3"/>
    <n v="3"/>
    <x v="0"/>
    <x v="2"/>
    <n v="8558.7999999999993"/>
    <n v="8813.7000000000007"/>
    <x v="3"/>
    <x v="2"/>
    <x v="0"/>
    <x v="3"/>
    <x v="0"/>
  </r>
  <r>
    <d v="2022-02-02T00:00:00"/>
    <x v="1"/>
    <n v="2"/>
    <x v="4"/>
    <n v="4"/>
    <x v="0"/>
    <x v="2"/>
    <n v="8200.59"/>
    <n v="9463.09"/>
    <x v="1"/>
    <x v="0"/>
    <x v="1"/>
    <x v="7"/>
    <x v="0"/>
  </r>
  <r>
    <d v="2022-02-03T00:00:00"/>
    <x v="1"/>
    <n v="2"/>
    <x v="5"/>
    <n v="5"/>
    <x v="0"/>
    <x v="0"/>
    <n v="-1089.74"/>
    <n v="-1028.83"/>
    <x v="1"/>
    <x v="0"/>
    <x v="0"/>
    <x v="3"/>
    <x v="1"/>
  </r>
  <r>
    <d v="2022-02-04T00:00:00"/>
    <x v="1"/>
    <n v="2"/>
    <x v="6"/>
    <n v="6"/>
    <x v="0"/>
    <x v="3"/>
    <n v="5331.12"/>
    <n v="4770.18"/>
    <x v="3"/>
    <x v="0"/>
    <x v="1"/>
    <x v="7"/>
    <x v="0"/>
  </r>
  <r>
    <d v="2022-02-05T00:00:00"/>
    <x v="1"/>
    <n v="2"/>
    <x v="0"/>
    <n v="7"/>
    <x v="0"/>
    <x v="3"/>
    <n v="8165.11"/>
    <n v="7684.12"/>
    <x v="0"/>
    <x v="0"/>
    <x v="2"/>
    <x v="6"/>
    <x v="0"/>
  </r>
  <r>
    <d v="2022-02-06T00:00:00"/>
    <x v="1"/>
    <n v="2"/>
    <x v="1"/>
    <n v="1"/>
    <x v="0"/>
    <x v="4"/>
    <n v="14401.2"/>
    <n v="14071.13"/>
    <x v="0"/>
    <x v="2"/>
    <x v="2"/>
    <x v="4"/>
    <x v="0"/>
  </r>
  <r>
    <d v="2022-02-07T00:00:00"/>
    <x v="1"/>
    <n v="2"/>
    <x v="2"/>
    <n v="2"/>
    <x v="0"/>
    <x v="4"/>
    <n v="15438.24"/>
    <n v="15359.86"/>
    <x v="0"/>
    <x v="0"/>
    <x v="0"/>
    <x v="2"/>
    <x v="0"/>
  </r>
  <r>
    <d v="2022-02-08T00:00:00"/>
    <x v="1"/>
    <n v="2"/>
    <x v="3"/>
    <n v="3"/>
    <x v="0"/>
    <x v="1"/>
    <n v="-8267.75"/>
    <n v="-7577.32"/>
    <x v="1"/>
    <x v="0"/>
    <x v="0"/>
    <x v="5"/>
    <x v="1"/>
  </r>
  <r>
    <d v="2022-02-09T00:00:00"/>
    <x v="1"/>
    <n v="2"/>
    <x v="4"/>
    <n v="4"/>
    <x v="0"/>
    <x v="1"/>
    <n v="4295.2700000000004"/>
    <n v="4374.53"/>
    <x v="0"/>
    <x v="2"/>
    <x v="1"/>
    <x v="4"/>
    <x v="0"/>
  </r>
  <r>
    <d v="2022-02-10T00:00:00"/>
    <x v="1"/>
    <n v="2"/>
    <x v="5"/>
    <n v="5"/>
    <x v="0"/>
    <x v="1"/>
    <n v="4178.34"/>
    <n v="4126.2"/>
    <x v="0"/>
    <x v="3"/>
    <x v="0"/>
    <x v="5"/>
    <x v="0"/>
  </r>
  <r>
    <d v="2022-02-11T00:00:00"/>
    <x v="1"/>
    <n v="2"/>
    <x v="6"/>
    <n v="6"/>
    <x v="0"/>
    <x v="3"/>
    <n v="5015.68"/>
    <n v="5409.07"/>
    <x v="2"/>
    <x v="3"/>
    <x v="0"/>
    <x v="0"/>
    <x v="0"/>
  </r>
  <r>
    <d v="2022-02-12T00:00:00"/>
    <x v="1"/>
    <n v="2"/>
    <x v="0"/>
    <n v="7"/>
    <x v="0"/>
    <x v="2"/>
    <n v="13198.63"/>
    <n v="12654.04"/>
    <x v="0"/>
    <x v="3"/>
    <x v="2"/>
    <x v="5"/>
    <x v="0"/>
  </r>
  <r>
    <d v="2022-02-13T00:00:00"/>
    <x v="1"/>
    <n v="2"/>
    <x v="1"/>
    <n v="1"/>
    <x v="0"/>
    <x v="3"/>
    <n v="4704.6099999999997"/>
    <n v="4673.08"/>
    <x v="3"/>
    <x v="0"/>
    <x v="2"/>
    <x v="7"/>
    <x v="0"/>
  </r>
  <r>
    <d v="2022-02-14T00:00:00"/>
    <x v="1"/>
    <n v="2"/>
    <x v="2"/>
    <n v="2"/>
    <x v="0"/>
    <x v="0"/>
    <n v="21310.49"/>
    <n v="21265.74"/>
    <x v="1"/>
    <x v="1"/>
    <x v="1"/>
    <x v="0"/>
    <x v="0"/>
  </r>
  <r>
    <d v="2022-02-15T00:00:00"/>
    <x v="1"/>
    <n v="2"/>
    <x v="3"/>
    <n v="3"/>
    <x v="0"/>
    <x v="2"/>
    <n v="5523.8"/>
    <n v="5477.84"/>
    <x v="0"/>
    <x v="1"/>
    <x v="1"/>
    <x v="7"/>
    <x v="0"/>
  </r>
  <r>
    <d v="2022-02-16T00:00:00"/>
    <x v="1"/>
    <n v="2"/>
    <x v="4"/>
    <n v="4"/>
    <x v="0"/>
    <x v="2"/>
    <n v="7863.18"/>
    <n v="7580.08"/>
    <x v="2"/>
    <x v="1"/>
    <x v="1"/>
    <x v="5"/>
    <x v="0"/>
  </r>
  <r>
    <d v="2022-02-17T00:00:00"/>
    <x v="1"/>
    <n v="2"/>
    <x v="5"/>
    <n v="5"/>
    <x v="0"/>
    <x v="3"/>
    <n v="7902.37"/>
    <n v="7599.08"/>
    <x v="0"/>
    <x v="1"/>
    <x v="0"/>
    <x v="0"/>
    <x v="0"/>
  </r>
  <r>
    <d v="2022-02-18T00:00:00"/>
    <x v="1"/>
    <n v="2"/>
    <x v="6"/>
    <n v="6"/>
    <x v="0"/>
    <x v="2"/>
    <n v="12516.57"/>
    <n v="12207.46"/>
    <x v="3"/>
    <x v="2"/>
    <x v="0"/>
    <x v="2"/>
    <x v="0"/>
  </r>
  <r>
    <d v="2022-02-19T00:00:00"/>
    <x v="1"/>
    <n v="2"/>
    <x v="0"/>
    <n v="7"/>
    <x v="0"/>
    <x v="3"/>
    <n v="10261.31"/>
    <n v="11234.83"/>
    <x v="1"/>
    <x v="1"/>
    <x v="0"/>
    <x v="2"/>
    <x v="0"/>
  </r>
  <r>
    <d v="2022-02-20T00:00:00"/>
    <x v="1"/>
    <n v="2"/>
    <x v="1"/>
    <n v="1"/>
    <x v="0"/>
    <x v="0"/>
    <n v="7703.49"/>
    <n v="7630.25"/>
    <x v="3"/>
    <x v="0"/>
    <x v="0"/>
    <x v="1"/>
    <x v="0"/>
  </r>
  <r>
    <d v="2022-02-21T00:00:00"/>
    <x v="1"/>
    <n v="2"/>
    <x v="2"/>
    <n v="2"/>
    <x v="0"/>
    <x v="0"/>
    <n v="2873.58"/>
    <n v="2971.31"/>
    <x v="2"/>
    <x v="2"/>
    <x v="1"/>
    <x v="5"/>
    <x v="0"/>
  </r>
  <r>
    <d v="2022-02-22T00:00:00"/>
    <x v="1"/>
    <n v="2"/>
    <x v="3"/>
    <n v="3"/>
    <x v="0"/>
    <x v="3"/>
    <n v="20981.65"/>
    <n v="22673.16"/>
    <x v="0"/>
    <x v="2"/>
    <x v="1"/>
    <x v="6"/>
    <x v="0"/>
  </r>
  <r>
    <d v="2022-02-23T00:00:00"/>
    <x v="1"/>
    <n v="2"/>
    <x v="4"/>
    <n v="4"/>
    <x v="0"/>
    <x v="1"/>
    <n v="11422.42"/>
    <n v="10406.040000000001"/>
    <x v="3"/>
    <x v="0"/>
    <x v="1"/>
    <x v="5"/>
    <x v="0"/>
  </r>
  <r>
    <d v="2022-02-24T00:00:00"/>
    <x v="1"/>
    <n v="2"/>
    <x v="5"/>
    <n v="5"/>
    <x v="0"/>
    <x v="2"/>
    <n v="12514.84"/>
    <n v="12877.68"/>
    <x v="2"/>
    <x v="3"/>
    <x v="0"/>
    <x v="0"/>
    <x v="0"/>
  </r>
  <r>
    <d v="2022-02-25T00:00:00"/>
    <x v="1"/>
    <n v="2"/>
    <x v="6"/>
    <n v="6"/>
    <x v="0"/>
    <x v="3"/>
    <n v="2965.43"/>
    <n v="3291.33"/>
    <x v="2"/>
    <x v="1"/>
    <x v="1"/>
    <x v="5"/>
    <x v="0"/>
  </r>
  <r>
    <d v="2022-02-26T00:00:00"/>
    <x v="1"/>
    <n v="2"/>
    <x v="0"/>
    <n v="7"/>
    <x v="0"/>
    <x v="2"/>
    <n v="-5969.03"/>
    <n v="-6416.16"/>
    <x v="1"/>
    <x v="2"/>
    <x v="1"/>
    <x v="2"/>
    <x v="1"/>
  </r>
  <r>
    <d v="2022-02-27T00:00:00"/>
    <x v="1"/>
    <n v="2"/>
    <x v="1"/>
    <n v="1"/>
    <x v="0"/>
    <x v="4"/>
    <n v="13088.26"/>
    <n v="13127.34"/>
    <x v="0"/>
    <x v="1"/>
    <x v="2"/>
    <x v="1"/>
    <x v="0"/>
  </r>
  <r>
    <d v="2022-02-28T00:00:00"/>
    <x v="1"/>
    <n v="2"/>
    <x v="2"/>
    <n v="2"/>
    <x v="0"/>
    <x v="2"/>
    <n v="8742.75"/>
    <n v="9471.34"/>
    <x v="1"/>
    <x v="2"/>
    <x v="2"/>
    <x v="6"/>
    <x v="0"/>
  </r>
  <r>
    <d v="2022-03-01T00:00:00"/>
    <x v="2"/>
    <n v="3"/>
    <x v="3"/>
    <n v="3"/>
    <x v="0"/>
    <x v="3"/>
    <n v="8643.4500000000007"/>
    <n v="8253.65"/>
    <x v="2"/>
    <x v="1"/>
    <x v="2"/>
    <x v="6"/>
    <x v="0"/>
  </r>
  <r>
    <d v="2022-03-02T00:00:00"/>
    <x v="2"/>
    <n v="3"/>
    <x v="4"/>
    <n v="4"/>
    <x v="0"/>
    <x v="1"/>
    <n v="4974.28"/>
    <n v="4736.1899999999996"/>
    <x v="1"/>
    <x v="0"/>
    <x v="0"/>
    <x v="0"/>
    <x v="0"/>
  </r>
  <r>
    <d v="2022-03-03T00:00:00"/>
    <x v="2"/>
    <n v="3"/>
    <x v="5"/>
    <n v="5"/>
    <x v="0"/>
    <x v="0"/>
    <n v="10337.81"/>
    <n v="10273.6"/>
    <x v="2"/>
    <x v="0"/>
    <x v="2"/>
    <x v="3"/>
    <x v="0"/>
  </r>
  <r>
    <d v="2022-03-04T00:00:00"/>
    <x v="2"/>
    <n v="3"/>
    <x v="6"/>
    <n v="6"/>
    <x v="0"/>
    <x v="2"/>
    <n v="-5119.9399999999996"/>
    <n v="-5339.42"/>
    <x v="3"/>
    <x v="3"/>
    <x v="0"/>
    <x v="4"/>
    <x v="1"/>
  </r>
  <r>
    <d v="2022-03-05T00:00:00"/>
    <x v="2"/>
    <n v="3"/>
    <x v="0"/>
    <n v="7"/>
    <x v="0"/>
    <x v="2"/>
    <n v="6731.42"/>
    <n v="6875.84"/>
    <x v="2"/>
    <x v="0"/>
    <x v="2"/>
    <x v="7"/>
    <x v="0"/>
  </r>
  <r>
    <d v="2022-03-06T00:00:00"/>
    <x v="2"/>
    <n v="3"/>
    <x v="1"/>
    <n v="1"/>
    <x v="0"/>
    <x v="3"/>
    <n v="9819.0300000000007"/>
    <n v="9966.1299999999992"/>
    <x v="0"/>
    <x v="1"/>
    <x v="2"/>
    <x v="3"/>
    <x v="0"/>
  </r>
  <r>
    <d v="2022-03-07T00:00:00"/>
    <x v="2"/>
    <n v="3"/>
    <x v="2"/>
    <n v="2"/>
    <x v="0"/>
    <x v="3"/>
    <n v="-105.75"/>
    <n v="-106.47"/>
    <x v="1"/>
    <x v="3"/>
    <x v="2"/>
    <x v="0"/>
    <x v="1"/>
  </r>
  <r>
    <d v="2022-03-08T00:00:00"/>
    <x v="2"/>
    <n v="3"/>
    <x v="3"/>
    <n v="3"/>
    <x v="0"/>
    <x v="0"/>
    <n v="4192.1000000000004"/>
    <n v="4155.32"/>
    <x v="1"/>
    <x v="1"/>
    <x v="1"/>
    <x v="2"/>
    <x v="0"/>
  </r>
  <r>
    <d v="2022-03-09T00:00:00"/>
    <x v="2"/>
    <n v="3"/>
    <x v="4"/>
    <n v="4"/>
    <x v="0"/>
    <x v="3"/>
    <n v="12888.95"/>
    <n v="11574.24"/>
    <x v="1"/>
    <x v="2"/>
    <x v="2"/>
    <x v="5"/>
    <x v="0"/>
  </r>
  <r>
    <d v="2022-03-10T00:00:00"/>
    <x v="2"/>
    <n v="3"/>
    <x v="5"/>
    <n v="5"/>
    <x v="0"/>
    <x v="2"/>
    <n v="5626.09"/>
    <n v="5794.84"/>
    <x v="0"/>
    <x v="3"/>
    <x v="2"/>
    <x v="7"/>
    <x v="0"/>
  </r>
  <r>
    <d v="2022-03-11T00:00:00"/>
    <x v="2"/>
    <n v="3"/>
    <x v="6"/>
    <n v="6"/>
    <x v="0"/>
    <x v="4"/>
    <n v="14643.85"/>
    <n v="16584.93"/>
    <x v="0"/>
    <x v="1"/>
    <x v="2"/>
    <x v="2"/>
    <x v="0"/>
  </r>
  <r>
    <d v="2022-03-12T00:00:00"/>
    <x v="2"/>
    <n v="3"/>
    <x v="0"/>
    <n v="7"/>
    <x v="0"/>
    <x v="2"/>
    <n v="20987.67"/>
    <n v="20270.740000000002"/>
    <x v="3"/>
    <x v="1"/>
    <x v="2"/>
    <x v="2"/>
    <x v="0"/>
  </r>
  <r>
    <d v="2022-03-13T00:00:00"/>
    <x v="2"/>
    <n v="3"/>
    <x v="1"/>
    <n v="1"/>
    <x v="0"/>
    <x v="2"/>
    <n v="4946.09"/>
    <n v="4986.32"/>
    <x v="0"/>
    <x v="3"/>
    <x v="1"/>
    <x v="0"/>
    <x v="0"/>
  </r>
  <r>
    <d v="2022-03-14T00:00:00"/>
    <x v="2"/>
    <n v="3"/>
    <x v="2"/>
    <n v="2"/>
    <x v="0"/>
    <x v="1"/>
    <n v="7293.01"/>
    <n v="6887.23"/>
    <x v="0"/>
    <x v="2"/>
    <x v="2"/>
    <x v="1"/>
    <x v="0"/>
  </r>
  <r>
    <d v="2022-03-15T00:00:00"/>
    <x v="2"/>
    <n v="3"/>
    <x v="3"/>
    <n v="3"/>
    <x v="0"/>
    <x v="2"/>
    <n v="3742.54"/>
    <n v="3647.95"/>
    <x v="3"/>
    <x v="1"/>
    <x v="0"/>
    <x v="4"/>
    <x v="0"/>
  </r>
  <r>
    <d v="2022-03-16T00:00:00"/>
    <x v="2"/>
    <n v="3"/>
    <x v="4"/>
    <n v="4"/>
    <x v="0"/>
    <x v="3"/>
    <n v="662.24"/>
    <n v="779.86"/>
    <x v="0"/>
    <x v="3"/>
    <x v="2"/>
    <x v="7"/>
    <x v="0"/>
  </r>
  <r>
    <d v="2022-03-17T00:00:00"/>
    <x v="2"/>
    <n v="3"/>
    <x v="5"/>
    <n v="5"/>
    <x v="0"/>
    <x v="2"/>
    <n v="7757.37"/>
    <n v="7317.6"/>
    <x v="3"/>
    <x v="3"/>
    <x v="2"/>
    <x v="2"/>
    <x v="0"/>
  </r>
  <r>
    <d v="2022-03-18T00:00:00"/>
    <x v="2"/>
    <n v="3"/>
    <x v="6"/>
    <n v="6"/>
    <x v="0"/>
    <x v="4"/>
    <n v="-938.69"/>
    <n v="-942.14"/>
    <x v="1"/>
    <x v="0"/>
    <x v="0"/>
    <x v="7"/>
    <x v="1"/>
  </r>
  <r>
    <d v="2022-03-19T00:00:00"/>
    <x v="2"/>
    <n v="3"/>
    <x v="0"/>
    <n v="7"/>
    <x v="0"/>
    <x v="0"/>
    <n v="-4575.7700000000004"/>
    <n v="-4018.72"/>
    <x v="0"/>
    <x v="1"/>
    <x v="0"/>
    <x v="0"/>
    <x v="1"/>
  </r>
  <r>
    <d v="2022-03-20T00:00:00"/>
    <x v="2"/>
    <n v="3"/>
    <x v="1"/>
    <n v="1"/>
    <x v="0"/>
    <x v="3"/>
    <n v="8857.27"/>
    <n v="9598.4699999999993"/>
    <x v="2"/>
    <x v="2"/>
    <x v="0"/>
    <x v="4"/>
    <x v="0"/>
  </r>
  <r>
    <d v="2022-03-21T00:00:00"/>
    <x v="2"/>
    <n v="3"/>
    <x v="2"/>
    <n v="2"/>
    <x v="0"/>
    <x v="3"/>
    <n v="11857.81"/>
    <n v="12370.08"/>
    <x v="2"/>
    <x v="2"/>
    <x v="1"/>
    <x v="7"/>
    <x v="0"/>
  </r>
  <r>
    <d v="2022-03-22T00:00:00"/>
    <x v="2"/>
    <n v="3"/>
    <x v="3"/>
    <n v="3"/>
    <x v="0"/>
    <x v="1"/>
    <n v="6675.49"/>
    <n v="6760.46"/>
    <x v="1"/>
    <x v="2"/>
    <x v="2"/>
    <x v="7"/>
    <x v="0"/>
  </r>
  <r>
    <d v="2022-03-23T00:00:00"/>
    <x v="2"/>
    <n v="3"/>
    <x v="4"/>
    <n v="4"/>
    <x v="0"/>
    <x v="1"/>
    <n v="-4997.2"/>
    <n v="-4572.72"/>
    <x v="2"/>
    <x v="2"/>
    <x v="0"/>
    <x v="4"/>
    <x v="1"/>
  </r>
  <r>
    <d v="2022-03-24T00:00:00"/>
    <x v="2"/>
    <n v="3"/>
    <x v="5"/>
    <n v="5"/>
    <x v="0"/>
    <x v="0"/>
    <n v="-2102.21"/>
    <n v="-1857.96"/>
    <x v="1"/>
    <x v="1"/>
    <x v="0"/>
    <x v="0"/>
    <x v="1"/>
  </r>
  <r>
    <d v="2022-03-25T00:00:00"/>
    <x v="2"/>
    <n v="3"/>
    <x v="6"/>
    <n v="6"/>
    <x v="0"/>
    <x v="3"/>
    <n v="10762.42"/>
    <n v="10682.15"/>
    <x v="1"/>
    <x v="2"/>
    <x v="2"/>
    <x v="7"/>
    <x v="0"/>
  </r>
  <r>
    <d v="2022-03-26T00:00:00"/>
    <x v="2"/>
    <n v="3"/>
    <x v="0"/>
    <n v="7"/>
    <x v="0"/>
    <x v="1"/>
    <n v="12991.76"/>
    <n v="11212.9"/>
    <x v="2"/>
    <x v="1"/>
    <x v="0"/>
    <x v="2"/>
    <x v="0"/>
  </r>
  <r>
    <d v="2022-03-27T00:00:00"/>
    <x v="2"/>
    <n v="3"/>
    <x v="1"/>
    <n v="1"/>
    <x v="0"/>
    <x v="1"/>
    <n v="11736.59"/>
    <n v="11015.3"/>
    <x v="1"/>
    <x v="3"/>
    <x v="2"/>
    <x v="6"/>
    <x v="0"/>
  </r>
  <r>
    <d v="2022-03-28T00:00:00"/>
    <x v="2"/>
    <n v="3"/>
    <x v="2"/>
    <n v="2"/>
    <x v="0"/>
    <x v="3"/>
    <n v="6424.47"/>
    <n v="6502.06"/>
    <x v="1"/>
    <x v="0"/>
    <x v="0"/>
    <x v="3"/>
    <x v="0"/>
  </r>
  <r>
    <d v="2022-03-29T00:00:00"/>
    <x v="2"/>
    <n v="3"/>
    <x v="3"/>
    <n v="3"/>
    <x v="0"/>
    <x v="0"/>
    <n v="2288.7199999999998"/>
    <n v="2414.02"/>
    <x v="0"/>
    <x v="0"/>
    <x v="2"/>
    <x v="5"/>
    <x v="0"/>
  </r>
  <r>
    <d v="2022-03-30T00:00:00"/>
    <x v="2"/>
    <n v="3"/>
    <x v="4"/>
    <n v="4"/>
    <x v="0"/>
    <x v="1"/>
    <n v="-4723.9799999999996"/>
    <n v="-4470.72"/>
    <x v="2"/>
    <x v="3"/>
    <x v="2"/>
    <x v="3"/>
    <x v="1"/>
  </r>
  <r>
    <d v="2022-03-31T00:00:00"/>
    <x v="2"/>
    <n v="3"/>
    <x v="5"/>
    <n v="5"/>
    <x v="0"/>
    <x v="0"/>
    <n v="14550.78"/>
    <n v="15339.65"/>
    <x v="2"/>
    <x v="0"/>
    <x v="1"/>
    <x v="2"/>
    <x v="0"/>
  </r>
  <r>
    <d v="2022-04-01T00:00:00"/>
    <x v="3"/>
    <n v="4"/>
    <x v="6"/>
    <n v="6"/>
    <x v="0"/>
    <x v="0"/>
    <n v="5138.71"/>
    <n v="5108.47"/>
    <x v="3"/>
    <x v="2"/>
    <x v="2"/>
    <x v="3"/>
    <x v="0"/>
  </r>
  <r>
    <d v="2022-04-02T00:00:00"/>
    <x v="3"/>
    <n v="4"/>
    <x v="0"/>
    <n v="7"/>
    <x v="0"/>
    <x v="2"/>
    <n v="10565.66"/>
    <n v="11629.73"/>
    <x v="1"/>
    <x v="1"/>
    <x v="2"/>
    <x v="4"/>
    <x v="0"/>
  </r>
  <r>
    <d v="2022-04-03T00:00:00"/>
    <x v="3"/>
    <n v="4"/>
    <x v="1"/>
    <n v="1"/>
    <x v="0"/>
    <x v="4"/>
    <n v="6573.79"/>
    <n v="6628.09"/>
    <x v="1"/>
    <x v="1"/>
    <x v="1"/>
    <x v="6"/>
    <x v="0"/>
  </r>
  <r>
    <d v="2022-04-04T00:00:00"/>
    <x v="3"/>
    <n v="4"/>
    <x v="2"/>
    <n v="2"/>
    <x v="0"/>
    <x v="0"/>
    <n v="10881.43"/>
    <n v="11403.98"/>
    <x v="2"/>
    <x v="0"/>
    <x v="1"/>
    <x v="6"/>
    <x v="0"/>
  </r>
  <r>
    <d v="2022-04-05T00:00:00"/>
    <x v="3"/>
    <n v="4"/>
    <x v="3"/>
    <n v="3"/>
    <x v="0"/>
    <x v="1"/>
    <n v="11289.3"/>
    <n v="12270.68"/>
    <x v="3"/>
    <x v="2"/>
    <x v="1"/>
    <x v="0"/>
    <x v="0"/>
  </r>
  <r>
    <d v="2022-04-06T00:00:00"/>
    <x v="3"/>
    <n v="4"/>
    <x v="4"/>
    <n v="4"/>
    <x v="0"/>
    <x v="2"/>
    <n v="8444.86"/>
    <n v="9156.65"/>
    <x v="2"/>
    <x v="1"/>
    <x v="0"/>
    <x v="1"/>
    <x v="0"/>
  </r>
  <r>
    <d v="2022-04-07T00:00:00"/>
    <x v="3"/>
    <n v="4"/>
    <x v="5"/>
    <n v="5"/>
    <x v="0"/>
    <x v="3"/>
    <n v="9133.36"/>
    <n v="8329.44"/>
    <x v="3"/>
    <x v="3"/>
    <x v="1"/>
    <x v="2"/>
    <x v="0"/>
  </r>
  <r>
    <d v="2022-04-08T00:00:00"/>
    <x v="3"/>
    <n v="4"/>
    <x v="6"/>
    <n v="6"/>
    <x v="0"/>
    <x v="4"/>
    <n v="-1045.96"/>
    <n v="-1214.5899999999999"/>
    <x v="0"/>
    <x v="1"/>
    <x v="0"/>
    <x v="6"/>
    <x v="1"/>
  </r>
  <r>
    <d v="2022-04-09T00:00:00"/>
    <x v="3"/>
    <n v="4"/>
    <x v="0"/>
    <n v="7"/>
    <x v="0"/>
    <x v="3"/>
    <n v="16434.82"/>
    <n v="15831.96"/>
    <x v="0"/>
    <x v="3"/>
    <x v="0"/>
    <x v="6"/>
    <x v="0"/>
  </r>
  <r>
    <d v="2022-04-10T00:00:00"/>
    <x v="3"/>
    <n v="4"/>
    <x v="1"/>
    <n v="1"/>
    <x v="0"/>
    <x v="2"/>
    <n v="14548.42"/>
    <n v="15957.3"/>
    <x v="3"/>
    <x v="1"/>
    <x v="1"/>
    <x v="5"/>
    <x v="0"/>
  </r>
  <r>
    <d v="2022-04-11T00:00:00"/>
    <x v="3"/>
    <n v="4"/>
    <x v="2"/>
    <n v="2"/>
    <x v="0"/>
    <x v="3"/>
    <n v="-5596.32"/>
    <n v="-4998.37"/>
    <x v="3"/>
    <x v="0"/>
    <x v="2"/>
    <x v="3"/>
    <x v="1"/>
  </r>
  <r>
    <d v="2022-04-12T00:00:00"/>
    <x v="3"/>
    <n v="4"/>
    <x v="3"/>
    <n v="3"/>
    <x v="0"/>
    <x v="1"/>
    <n v="18536.990000000002"/>
    <n v="15907.76"/>
    <x v="0"/>
    <x v="0"/>
    <x v="1"/>
    <x v="1"/>
    <x v="0"/>
  </r>
  <r>
    <d v="2022-04-13T00:00:00"/>
    <x v="3"/>
    <n v="4"/>
    <x v="4"/>
    <n v="4"/>
    <x v="0"/>
    <x v="2"/>
    <n v="3689.52"/>
    <n v="3119.29"/>
    <x v="2"/>
    <x v="2"/>
    <x v="1"/>
    <x v="7"/>
    <x v="0"/>
  </r>
  <r>
    <d v="2022-04-14T00:00:00"/>
    <x v="3"/>
    <n v="4"/>
    <x v="5"/>
    <n v="5"/>
    <x v="0"/>
    <x v="1"/>
    <n v="13529.93"/>
    <n v="14125.74"/>
    <x v="3"/>
    <x v="2"/>
    <x v="2"/>
    <x v="0"/>
    <x v="0"/>
  </r>
  <r>
    <d v="2022-04-15T00:00:00"/>
    <x v="3"/>
    <n v="4"/>
    <x v="6"/>
    <n v="6"/>
    <x v="0"/>
    <x v="2"/>
    <n v="-2277.7399999999998"/>
    <n v="-2567.92"/>
    <x v="0"/>
    <x v="0"/>
    <x v="1"/>
    <x v="3"/>
    <x v="1"/>
  </r>
  <r>
    <d v="2022-04-16T00:00:00"/>
    <x v="3"/>
    <n v="4"/>
    <x v="0"/>
    <n v="7"/>
    <x v="0"/>
    <x v="2"/>
    <n v="10807.88"/>
    <n v="11078.59"/>
    <x v="1"/>
    <x v="0"/>
    <x v="0"/>
    <x v="7"/>
    <x v="0"/>
  </r>
  <r>
    <d v="2022-04-17T00:00:00"/>
    <x v="3"/>
    <n v="4"/>
    <x v="1"/>
    <n v="1"/>
    <x v="0"/>
    <x v="4"/>
    <n v="1721.07"/>
    <n v="1874.95"/>
    <x v="3"/>
    <x v="0"/>
    <x v="0"/>
    <x v="6"/>
    <x v="0"/>
  </r>
  <r>
    <d v="2022-04-18T00:00:00"/>
    <x v="3"/>
    <n v="4"/>
    <x v="2"/>
    <n v="2"/>
    <x v="0"/>
    <x v="0"/>
    <n v="4777.41"/>
    <n v="4843.59"/>
    <x v="2"/>
    <x v="2"/>
    <x v="2"/>
    <x v="5"/>
    <x v="0"/>
  </r>
  <r>
    <d v="2022-04-19T00:00:00"/>
    <x v="3"/>
    <n v="4"/>
    <x v="3"/>
    <n v="3"/>
    <x v="0"/>
    <x v="4"/>
    <n v="8507.5400000000009"/>
    <n v="9144.5300000000007"/>
    <x v="2"/>
    <x v="3"/>
    <x v="0"/>
    <x v="0"/>
    <x v="0"/>
  </r>
  <r>
    <d v="2022-04-20T00:00:00"/>
    <x v="3"/>
    <n v="4"/>
    <x v="4"/>
    <n v="4"/>
    <x v="0"/>
    <x v="1"/>
    <n v="-519"/>
    <n v="-547.45000000000005"/>
    <x v="3"/>
    <x v="3"/>
    <x v="1"/>
    <x v="6"/>
    <x v="1"/>
  </r>
  <r>
    <d v="2022-04-21T00:00:00"/>
    <x v="3"/>
    <n v="4"/>
    <x v="5"/>
    <n v="5"/>
    <x v="0"/>
    <x v="0"/>
    <n v="9501.51"/>
    <n v="8850.2099999999991"/>
    <x v="0"/>
    <x v="0"/>
    <x v="1"/>
    <x v="5"/>
    <x v="0"/>
  </r>
  <r>
    <d v="2022-04-22T00:00:00"/>
    <x v="3"/>
    <n v="4"/>
    <x v="6"/>
    <n v="6"/>
    <x v="0"/>
    <x v="0"/>
    <n v="4710.26"/>
    <n v="4396.3100000000004"/>
    <x v="0"/>
    <x v="0"/>
    <x v="0"/>
    <x v="4"/>
    <x v="0"/>
  </r>
  <r>
    <d v="2022-04-23T00:00:00"/>
    <x v="3"/>
    <n v="4"/>
    <x v="0"/>
    <n v="7"/>
    <x v="0"/>
    <x v="0"/>
    <n v="10665.95"/>
    <n v="11178.36"/>
    <x v="3"/>
    <x v="2"/>
    <x v="1"/>
    <x v="1"/>
    <x v="0"/>
  </r>
  <r>
    <d v="2022-04-24T00:00:00"/>
    <x v="3"/>
    <n v="4"/>
    <x v="1"/>
    <n v="1"/>
    <x v="0"/>
    <x v="0"/>
    <n v="9718.8700000000008"/>
    <n v="9527.1200000000008"/>
    <x v="1"/>
    <x v="2"/>
    <x v="1"/>
    <x v="7"/>
    <x v="0"/>
  </r>
  <r>
    <d v="2022-04-25T00:00:00"/>
    <x v="3"/>
    <n v="4"/>
    <x v="2"/>
    <n v="2"/>
    <x v="0"/>
    <x v="4"/>
    <n v="-1035.2"/>
    <n v="-1057.07"/>
    <x v="1"/>
    <x v="1"/>
    <x v="1"/>
    <x v="3"/>
    <x v="1"/>
  </r>
  <r>
    <d v="2022-04-26T00:00:00"/>
    <x v="3"/>
    <n v="4"/>
    <x v="3"/>
    <n v="3"/>
    <x v="0"/>
    <x v="2"/>
    <n v="7639.89"/>
    <n v="7534.96"/>
    <x v="0"/>
    <x v="3"/>
    <x v="0"/>
    <x v="1"/>
    <x v="0"/>
  </r>
  <r>
    <d v="2022-04-27T00:00:00"/>
    <x v="3"/>
    <n v="4"/>
    <x v="4"/>
    <n v="4"/>
    <x v="0"/>
    <x v="3"/>
    <n v="-1200.1600000000001"/>
    <n v="-1307.49"/>
    <x v="2"/>
    <x v="1"/>
    <x v="0"/>
    <x v="2"/>
    <x v="1"/>
  </r>
  <r>
    <d v="2022-04-28T00:00:00"/>
    <x v="3"/>
    <n v="4"/>
    <x v="5"/>
    <n v="5"/>
    <x v="0"/>
    <x v="0"/>
    <n v="5506.97"/>
    <n v="5617.36"/>
    <x v="1"/>
    <x v="2"/>
    <x v="2"/>
    <x v="1"/>
    <x v="0"/>
  </r>
  <r>
    <d v="2022-04-29T00:00:00"/>
    <x v="3"/>
    <n v="4"/>
    <x v="6"/>
    <n v="6"/>
    <x v="0"/>
    <x v="3"/>
    <n v="11249.05"/>
    <n v="12910.95"/>
    <x v="2"/>
    <x v="0"/>
    <x v="1"/>
    <x v="1"/>
    <x v="0"/>
  </r>
  <r>
    <d v="2022-04-30T00:00:00"/>
    <x v="3"/>
    <n v="4"/>
    <x v="0"/>
    <n v="7"/>
    <x v="0"/>
    <x v="2"/>
    <n v="7127.54"/>
    <n v="7008.48"/>
    <x v="0"/>
    <x v="0"/>
    <x v="0"/>
    <x v="5"/>
    <x v="0"/>
  </r>
  <r>
    <d v="2022-05-01T00:00:00"/>
    <x v="4"/>
    <n v="5"/>
    <x v="1"/>
    <n v="1"/>
    <x v="0"/>
    <x v="1"/>
    <n v="2095.0700000000002"/>
    <n v="2163.33"/>
    <x v="1"/>
    <x v="1"/>
    <x v="0"/>
    <x v="6"/>
    <x v="0"/>
  </r>
  <r>
    <d v="2022-05-02T00:00:00"/>
    <x v="4"/>
    <n v="5"/>
    <x v="2"/>
    <n v="2"/>
    <x v="0"/>
    <x v="4"/>
    <n v="16741.91"/>
    <n v="17197.080000000002"/>
    <x v="3"/>
    <x v="0"/>
    <x v="1"/>
    <x v="0"/>
    <x v="0"/>
  </r>
  <r>
    <d v="2022-05-03T00:00:00"/>
    <x v="4"/>
    <n v="5"/>
    <x v="3"/>
    <n v="3"/>
    <x v="0"/>
    <x v="4"/>
    <n v="35.36"/>
    <n v="31.33"/>
    <x v="3"/>
    <x v="2"/>
    <x v="1"/>
    <x v="2"/>
    <x v="0"/>
  </r>
  <r>
    <d v="2022-05-04T00:00:00"/>
    <x v="4"/>
    <n v="5"/>
    <x v="4"/>
    <n v="4"/>
    <x v="0"/>
    <x v="0"/>
    <n v="3653.57"/>
    <n v="3183.69"/>
    <x v="0"/>
    <x v="1"/>
    <x v="0"/>
    <x v="6"/>
    <x v="0"/>
  </r>
  <r>
    <d v="2022-05-05T00:00:00"/>
    <x v="4"/>
    <n v="5"/>
    <x v="5"/>
    <n v="5"/>
    <x v="0"/>
    <x v="0"/>
    <n v="7075.3"/>
    <n v="6737.4"/>
    <x v="3"/>
    <x v="1"/>
    <x v="1"/>
    <x v="6"/>
    <x v="0"/>
  </r>
  <r>
    <d v="2022-05-06T00:00:00"/>
    <x v="4"/>
    <n v="5"/>
    <x v="6"/>
    <n v="6"/>
    <x v="0"/>
    <x v="2"/>
    <n v="1566.39"/>
    <n v="1411.74"/>
    <x v="3"/>
    <x v="3"/>
    <x v="2"/>
    <x v="4"/>
    <x v="0"/>
  </r>
  <r>
    <d v="2022-05-07T00:00:00"/>
    <x v="4"/>
    <n v="5"/>
    <x v="0"/>
    <n v="7"/>
    <x v="0"/>
    <x v="0"/>
    <n v="14930.39"/>
    <n v="15154.34"/>
    <x v="1"/>
    <x v="2"/>
    <x v="0"/>
    <x v="6"/>
    <x v="0"/>
  </r>
  <r>
    <d v="2022-05-08T00:00:00"/>
    <x v="4"/>
    <n v="5"/>
    <x v="1"/>
    <n v="1"/>
    <x v="0"/>
    <x v="1"/>
    <n v="2618.9699999999998"/>
    <n v="2767.12"/>
    <x v="0"/>
    <x v="2"/>
    <x v="1"/>
    <x v="7"/>
    <x v="0"/>
  </r>
  <r>
    <d v="2022-05-09T00:00:00"/>
    <x v="4"/>
    <n v="5"/>
    <x v="2"/>
    <n v="2"/>
    <x v="0"/>
    <x v="1"/>
    <n v="4372.83"/>
    <n v="4547.1899999999996"/>
    <x v="0"/>
    <x v="1"/>
    <x v="2"/>
    <x v="5"/>
    <x v="0"/>
  </r>
  <r>
    <d v="2022-05-10T00:00:00"/>
    <x v="4"/>
    <n v="5"/>
    <x v="3"/>
    <n v="3"/>
    <x v="0"/>
    <x v="3"/>
    <n v="11656.49"/>
    <n v="11882.58"/>
    <x v="0"/>
    <x v="3"/>
    <x v="1"/>
    <x v="3"/>
    <x v="0"/>
  </r>
  <r>
    <d v="2022-05-11T00:00:00"/>
    <x v="4"/>
    <n v="5"/>
    <x v="4"/>
    <n v="4"/>
    <x v="0"/>
    <x v="1"/>
    <n v="17821.18"/>
    <n v="20232.189999999999"/>
    <x v="1"/>
    <x v="0"/>
    <x v="2"/>
    <x v="6"/>
    <x v="0"/>
  </r>
  <r>
    <d v="2022-05-12T00:00:00"/>
    <x v="4"/>
    <n v="5"/>
    <x v="5"/>
    <n v="5"/>
    <x v="0"/>
    <x v="2"/>
    <n v="15627.31"/>
    <n v="13667.5"/>
    <x v="2"/>
    <x v="3"/>
    <x v="2"/>
    <x v="0"/>
    <x v="0"/>
  </r>
  <r>
    <d v="2022-05-13T00:00:00"/>
    <x v="4"/>
    <n v="5"/>
    <x v="6"/>
    <n v="6"/>
    <x v="0"/>
    <x v="3"/>
    <n v="4441.72"/>
    <n v="4391.32"/>
    <x v="0"/>
    <x v="0"/>
    <x v="0"/>
    <x v="7"/>
    <x v="0"/>
  </r>
  <r>
    <d v="2022-05-14T00:00:00"/>
    <x v="4"/>
    <n v="5"/>
    <x v="0"/>
    <n v="7"/>
    <x v="0"/>
    <x v="3"/>
    <n v="11596.22"/>
    <n v="12983.19"/>
    <x v="0"/>
    <x v="0"/>
    <x v="1"/>
    <x v="3"/>
    <x v="0"/>
  </r>
  <r>
    <d v="2022-05-15T00:00:00"/>
    <x v="4"/>
    <n v="5"/>
    <x v="1"/>
    <n v="1"/>
    <x v="0"/>
    <x v="1"/>
    <n v="14687.83"/>
    <n v="12860.04"/>
    <x v="2"/>
    <x v="2"/>
    <x v="1"/>
    <x v="4"/>
    <x v="0"/>
  </r>
  <r>
    <d v="2022-05-16T00:00:00"/>
    <x v="4"/>
    <n v="5"/>
    <x v="2"/>
    <n v="2"/>
    <x v="0"/>
    <x v="0"/>
    <n v="13910.23"/>
    <n v="14507.7"/>
    <x v="1"/>
    <x v="2"/>
    <x v="1"/>
    <x v="2"/>
    <x v="0"/>
  </r>
  <r>
    <d v="2022-05-17T00:00:00"/>
    <x v="4"/>
    <n v="5"/>
    <x v="3"/>
    <n v="3"/>
    <x v="0"/>
    <x v="1"/>
    <n v="1292.56"/>
    <n v="1288.1400000000001"/>
    <x v="1"/>
    <x v="1"/>
    <x v="2"/>
    <x v="2"/>
    <x v="0"/>
  </r>
  <r>
    <d v="2022-05-18T00:00:00"/>
    <x v="4"/>
    <n v="5"/>
    <x v="4"/>
    <n v="4"/>
    <x v="0"/>
    <x v="2"/>
    <n v="-9009.44"/>
    <n v="-9144.1"/>
    <x v="2"/>
    <x v="0"/>
    <x v="1"/>
    <x v="0"/>
    <x v="1"/>
  </r>
  <r>
    <d v="2022-05-19T00:00:00"/>
    <x v="4"/>
    <n v="5"/>
    <x v="5"/>
    <n v="5"/>
    <x v="0"/>
    <x v="4"/>
    <n v="-2319.1799999999998"/>
    <n v="-2102.17"/>
    <x v="1"/>
    <x v="0"/>
    <x v="1"/>
    <x v="5"/>
    <x v="1"/>
  </r>
  <r>
    <d v="2022-05-20T00:00:00"/>
    <x v="4"/>
    <n v="5"/>
    <x v="6"/>
    <n v="6"/>
    <x v="0"/>
    <x v="4"/>
    <n v="7333.45"/>
    <n v="7833.47"/>
    <x v="3"/>
    <x v="2"/>
    <x v="1"/>
    <x v="1"/>
    <x v="0"/>
  </r>
  <r>
    <d v="2022-05-21T00:00:00"/>
    <x v="4"/>
    <n v="5"/>
    <x v="0"/>
    <n v="7"/>
    <x v="0"/>
    <x v="4"/>
    <n v="10659.52"/>
    <n v="10751.54"/>
    <x v="3"/>
    <x v="1"/>
    <x v="2"/>
    <x v="7"/>
    <x v="0"/>
  </r>
  <r>
    <d v="2022-05-22T00:00:00"/>
    <x v="4"/>
    <n v="5"/>
    <x v="1"/>
    <n v="1"/>
    <x v="0"/>
    <x v="1"/>
    <n v="11437.51"/>
    <n v="10246.86"/>
    <x v="3"/>
    <x v="0"/>
    <x v="0"/>
    <x v="1"/>
    <x v="0"/>
  </r>
  <r>
    <d v="2022-05-23T00:00:00"/>
    <x v="4"/>
    <n v="5"/>
    <x v="2"/>
    <n v="2"/>
    <x v="0"/>
    <x v="3"/>
    <n v="11425.25"/>
    <n v="11439.82"/>
    <x v="0"/>
    <x v="2"/>
    <x v="1"/>
    <x v="5"/>
    <x v="0"/>
  </r>
  <r>
    <d v="2022-05-24T00:00:00"/>
    <x v="4"/>
    <n v="5"/>
    <x v="3"/>
    <n v="3"/>
    <x v="0"/>
    <x v="0"/>
    <n v="12488.21"/>
    <n v="12179.67"/>
    <x v="0"/>
    <x v="1"/>
    <x v="2"/>
    <x v="0"/>
    <x v="0"/>
  </r>
  <r>
    <d v="2022-05-25T00:00:00"/>
    <x v="4"/>
    <n v="5"/>
    <x v="4"/>
    <n v="4"/>
    <x v="0"/>
    <x v="4"/>
    <n v="-639.79999999999995"/>
    <n v="-573.17999999999995"/>
    <x v="3"/>
    <x v="3"/>
    <x v="1"/>
    <x v="5"/>
    <x v="1"/>
  </r>
  <r>
    <d v="2022-05-26T00:00:00"/>
    <x v="4"/>
    <n v="5"/>
    <x v="5"/>
    <n v="5"/>
    <x v="0"/>
    <x v="4"/>
    <n v="13241.55"/>
    <n v="13759.8"/>
    <x v="2"/>
    <x v="2"/>
    <x v="0"/>
    <x v="6"/>
    <x v="0"/>
  </r>
  <r>
    <d v="2022-05-27T00:00:00"/>
    <x v="4"/>
    <n v="5"/>
    <x v="6"/>
    <n v="6"/>
    <x v="0"/>
    <x v="4"/>
    <n v="-4004.11"/>
    <n v="-3998.06"/>
    <x v="0"/>
    <x v="2"/>
    <x v="2"/>
    <x v="2"/>
    <x v="1"/>
  </r>
  <r>
    <d v="2022-05-28T00:00:00"/>
    <x v="4"/>
    <n v="5"/>
    <x v="0"/>
    <n v="7"/>
    <x v="0"/>
    <x v="1"/>
    <n v="-3722.59"/>
    <n v="-3968.74"/>
    <x v="0"/>
    <x v="3"/>
    <x v="1"/>
    <x v="5"/>
    <x v="1"/>
  </r>
  <r>
    <d v="2022-05-29T00:00:00"/>
    <x v="4"/>
    <n v="5"/>
    <x v="1"/>
    <n v="1"/>
    <x v="0"/>
    <x v="3"/>
    <n v="5463.64"/>
    <n v="5257.66"/>
    <x v="1"/>
    <x v="2"/>
    <x v="2"/>
    <x v="7"/>
    <x v="0"/>
  </r>
  <r>
    <d v="2022-05-30T00:00:00"/>
    <x v="4"/>
    <n v="5"/>
    <x v="2"/>
    <n v="2"/>
    <x v="0"/>
    <x v="0"/>
    <n v="7044.84"/>
    <n v="5704.4"/>
    <x v="0"/>
    <x v="0"/>
    <x v="1"/>
    <x v="4"/>
    <x v="0"/>
  </r>
  <r>
    <d v="2022-05-31T00:00:00"/>
    <x v="4"/>
    <n v="5"/>
    <x v="3"/>
    <n v="3"/>
    <x v="0"/>
    <x v="4"/>
    <n v="5376.98"/>
    <n v="5196.37"/>
    <x v="0"/>
    <x v="2"/>
    <x v="1"/>
    <x v="4"/>
    <x v="0"/>
  </r>
  <r>
    <d v="2022-06-01T00:00:00"/>
    <x v="5"/>
    <n v="6"/>
    <x v="4"/>
    <n v="4"/>
    <x v="0"/>
    <x v="3"/>
    <n v="1197.1500000000001"/>
    <n v="1297.9100000000001"/>
    <x v="2"/>
    <x v="3"/>
    <x v="1"/>
    <x v="0"/>
    <x v="0"/>
  </r>
  <r>
    <d v="2022-06-02T00:00:00"/>
    <x v="5"/>
    <n v="6"/>
    <x v="5"/>
    <n v="5"/>
    <x v="0"/>
    <x v="1"/>
    <n v="-2227.8000000000002"/>
    <n v="-2209.19"/>
    <x v="2"/>
    <x v="2"/>
    <x v="2"/>
    <x v="5"/>
    <x v="1"/>
  </r>
  <r>
    <d v="2022-06-03T00:00:00"/>
    <x v="5"/>
    <n v="6"/>
    <x v="6"/>
    <n v="6"/>
    <x v="0"/>
    <x v="4"/>
    <n v="10538.15"/>
    <n v="9429.34"/>
    <x v="3"/>
    <x v="3"/>
    <x v="2"/>
    <x v="0"/>
    <x v="0"/>
  </r>
  <r>
    <d v="2022-06-04T00:00:00"/>
    <x v="5"/>
    <n v="6"/>
    <x v="0"/>
    <n v="7"/>
    <x v="0"/>
    <x v="1"/>
    <n v="15290.49"/>
    <n v="15730.99"/>
    <x v="0"/>
    <x v="0"/>
    <x v="2"/>
    <x v="2"/>
    <x v="0"/>
  </r>
  <r>
    <d v="2022-06-05T00:00:00"/>
    <x v="5"/>
    <n v="6"/>
    <x v="1"/>
    <n v="1"/>
    <x v="0"/>
    <x v="4"/>
    <n v="-5069.93"/>
    <n v="-5252.59"/>
    <x v="0"/>
    <x v="0"/>
    <x v="2"/>
    <x v="4"/>
    <x v="1"/>
  </r>
  <r>
    <d v="2022-06-06T00:00:00"/>
    <x v="5"/>
    <n v="6"/>
    <x v="2"/>
    <n v="2"/>
    <x v="0"/>
    <x v="4"/>
    <n v="-2696.15"/>
    <n v="-2539.36"/>
    <x v="1"/>
    <x v="2"/>
    <x v="0"/>
    <x v="7"/>
    <x v="1"/>
  </r>
  <r>
    <d v="2022-06-07T00:00:00"/>
    <x v="5"/>
    <n v="6"/>
    <x v="3"/>
    <n v="3"/>
    <x v="0"/>
    <x v="1"/>
    <n v="11595.6"/>
    <n v="10986.05"/>
    <x v="0"/>
    <x v="2"/>
    <x v="2"/>
    <x v="7"/>
    <x v="0"/>
  </r>
  <r>
    <d v="2022-06-08T00:00:00"/>
    <x v="5"/>
    <n v="6"/>
    <x v="4"/>
    <n v="4"/>
    <x v="0"/>
    <x v="0"/>
    <n v="5175.74"/>
    <n v="4953.4399999999996"/>
    <x v="1"/>
    <x v="0"/>
    <x v="0"/>
    <x v="2"/>
    <x v="0"/>
  </r>
  <r>
    <d v="2022-06-09T00:00:00"/>
    <x v="5"/>
    <n v="6"/>
    <x v="5"/>
    <n v="5"/>
    <x v="0"/>
    <x v="4"/>
    <n v="9900.74"/>
    <n v="10237.09"/>
    <x v="0"/>
    <x v="2"/>
    <x v="1"/>
    <x v="2"/>
    <x v="0"/>
  </r>
  <r>
    <d v="2022-06-10T00:00:00"/>
    <x v="5"/>
    <n v="6"/>
    <x v="6"/>
    <n v="6"/>
    <x v="0"/>
    <x v="4"/>
    <n v="4452.8"/>
    <n v="4257.54"/>
    <x v="3"/>
    <x v="2"/>
    <x v="0"/>
    <x v="0"/>
    <x v="0"/>
  </r>
  <r>
    <d v="2022-06-11T00:00:00"/>
    <x v="5"/>
    <n v="6"/>
    <x v="0"/>
    <n v="7"/>
    <x v="0"/>
    <x v="1"/>
    <n v="373.69"/>
    <n v="396.56"/>
    <x v="0"/>
    <x v="3"/>
    <x v="2"/>
    <x v="4"/>
    <x v="0"/>
  </r>
  <r>
    <d v="2022-06-12T00:00:00"/>
    <x v="5"/>
    <n v="6"/>
    <x v="1"/>
    <n v="1"/>
    <x v="0"/>
    <x v="2"/>
    <n v="11946.25"/>
    <n v="10368.33"/>
    <x v="0"/>
    <x v="2"/>
    <x v="2"/>
    <x v="2"/>
    <x v="0"/>
  </r>
  <r>
    <d v="2022-06-13T00:00:00"/>
    <x v="5"/>
    <n v="6"/>
    <x v="2"/>
    <n v="2"/>
    <x v="0"/>
    <x v="2"/>
    <n v="14613.14"/>
    <n v="15380.21"/>
    <x v="1"/>
    <x v="2"/>
    <x v="2"/>
    <x v="7"/>
    <x v="0"/>
  </r>
  <r>
    <d v="2022-06-14T00:00:00"/>
    <x v="5"/>
    <n v="6"/>
    <x v="3"/>
    <n v="3"/>
    <x v="0"/>
    <x v="4"/>
    <n v="-4303.03"/>
    <n v="-3823.48"/>
    <x v="2"/>
    <x v="2"/>
    <x v="1"/>
    <x v="0"/>
    <x v="1"/>
  </r>
  <r>
    <d v="2022-06-15T00:00:00"/>
    <x v="5"/>
    <n v="6"/>
    <x v="4"/>
    <n v="4"/>
    <x v="0"/>
    <x v="4"/>
    <n v="5444.86"/>
    <n v="5720.69"/>
    <x v="3"/>
    <x v="1"/>
    <x v="2"/>
    <x v="3"/>
    <x v="0"/>
  </r>
  <r>
    <d v="2022-06-16T00:00:00"/>
    <x v="5"/>
    <n v="6"/>
    <x v="5"/>
    <n v="5"/>
    <x v="0"/>
    <x v="2"/>
    <n v="23814.15"/>
    <n v="24730.880000000001"/>
    <x v="1"/>
    <x v="1"/>
    <x v="1"/>
    <x v="0"/>
    <x v="0"/>
  </r>
  <r>
    <d v="2022-06-17T00:00:00"/>
    <x v="5"/>
    <n v="6"/>
    <x v="6"/>
    <n v="6"/>
    <x v="0"/>
    <x v="0"/>
    <n v="6207.36"/>
    <n v="6088.46"/>
    <x v="3"/>
    <x v="0"/>
    <x v="0"/>
    <x v="4"/>
    <x v="0"/>
  </r>
  <r>
    <d v="2022-06-18T00:00:00"/>
    <x v="5"/>
    <n v="6"/>
    <x v="0"/>
    <n v="7"/>
    <x v="0"/>
    <x v="2"/>
    <n v="9350.24"/>
    <n v="8932.67"/>
    <x v="0"/>
    <x v="3"/>
    <x v="1"/>
    <x v="2"/>
    <x v="0"/>
  </r>
  <r>
    <d v="2022-06-19T00:00:00"/>
    <x v="5"/>
    <n v="6"/>
    <x v="1"/>
    <n v="1"/>
    <x v="0"/>
    <x v="2"/>
    <n v="4373.37"/>
    <n v="3949.06"/>
    <x v="1"/>
    <x v="0"/>
    <x v="2"/>
    <x v="1"/>
    <x v="0"/>
  </r>
  <r>
    <d v="2022-06-20T00:00:00"/>
    <x v="5"/>
    <n v="6"/>
    <x v="2"/>
    <n v="2"/>
    <x v="0"/>
    <x v="4"/>
    <n v="8194.18"/>
    <n v="8545.25"/>
    <x v="2"/>
    <x v="3"/>
    <x v="0"/>
    <x v="7"/>
    <x v="0"/>
  </r>
  <r>
    <d v="2022-06-21T00:00:00"/>
    <x v="5"/>
    <n v="6"/>
    <x v="3"/>
    <n v="3"/>
    <x v="0"/>
    <x v="4"/>
    <n v="3094.46"/>
    <n v="2903.03"/>
    <x v="0"/>
    <x v="0"/>
    <x v="2"/>
    <x v="0"/>
    <x v="0"/>
  </r>
  <r>
    <d v="2022-06-22T00:00:00"/>
    <x v="5"/>
    <n v="6"/>
    <x v="4"/>
    <n v="4"/>
    <x v="0"/>
    <x v="0"/>
    <n v="14274.71"/>
    <n v="14591.57"/>
    <x v="2"/>
    <x v="0"/>
    <x v="2"/>
    <x v="4"/>
    <x v="0"/>
  </r>
  <r>
    <d v="2022-06-23T00:00:00"/>
    <x v="5"/>
    <n v="6"/>
    <x v="5"/>
    <n v="5"/>
    <x v="0"/>
    <x v="0"/>
    <n v="7919.09"/>
    <n v="7492.11"/>
    <x v="2"/>
    <x v="1"/>
    <x v="1"/>
    <x v="6"/>
    <x v="0"/>
  </r>
  <r>
    <d v="2022-06-24T00:00:00"/>
    <x v="5"/>
    <n v="6"/>
    <x v="6"/>
    <n v="6"/>
    <x v="0"/>
    <x v="1"/>
    <n v="4925.54"/>
    <n v="5131.29"/>
    <x v="0"/>
    <x v="2"/>
    <x v="1"/>
    <x v="4"/>
    <x v="0"/>
  </r>
  <r>
    <d v="2022-06-25T00:00:00"/>
    <x v="5"/>
    <n v="6"/>
    <x v="0"/>
    <n v="7"/>
    <x v="0"/>
    <x v="1"/>
    <n v="-2328.2800000000002"/>
    <n v="-2343.73"/>
    <x v="3"/>
    <x v="3"/>
    <x v="0"/>
    <x v="7"/>
    <x v="1"/>
  </r>
  <r>
    <d v="2022-06-26T00:00:00"/>
    <x v="5"/>
    <n v="6"/>
    <x v="1"/>
    <n v="1"/>
    <x v="0"/>
    <x v="0"/>
    <n v="7360.14"/>
    <n v="7365.34"/>
    <x v="2"/>
    <x v="2"/>
    <x v="1"/>
    <x v="3"/>
    <x v="0"/>
  </r>
  <r>
    <d v="2022-06-27T00:00:00"/>
    <x v="5"/>
    <n v="6"/>
    <x v="2"/>
    <n v="2"/>
    <x v="0"/>
    <x v="2"/>
    <n v="-5017.1499999999996"/>
    <n v="-4603.4799999999996"/>
    <x v="3"/>
    <x v="2"/>
    <x v="1"/>
    <x v="7"/>
    <x v="1"/>
  </r>
  <r>
    <d v="2022-06-28T00:00:00"/>
    <x v="5"/>
    <n v="6"/>
    <x v="3"/>
    <n v="3"/>
    <x v="0"/>
    <x v="4"/>
    <n v="3358.77"/>
    <n v="3450.58"/>
    <x v="3"/>
    <x v="0"/>
    <x v="1"/>
    <x v="5"/>
    <x v="0"/>
  </r>
  <r>
    <d v="2022-06-29T00:00:00"/>
    <x v="5"/>
    <n v="6"/>
    <x v="4"/>
    <n v="4"/>
    <x v="0"/>
    <x v="2"/>
    <n v="-2111.19"/>
    <n v="-1851.38"/>
    <x v="1"/>
    <x v="1"/>
    <x v="2"/>
    <x v="5"/>
    <x v="1"/>
  </r>
  <r>
    <d v="2022-06-30T00:00:00"/>
    <x v="5"/>
    <n v="6"/>
    <x v="5"/>
    <n v="5"/>
    <x v="0"/>
    <x v="4"/>
    <n v="10339.64"/>
    <n v="10665.22"/>
    <x v="2"/>
    <x v="1"/>
    <x v="2"/>
    <x v="7"/>
    <x v="0"/>
  </r>
  <r>
    <d v="2022-07-01T00:00:00"/>
    <x v="6"/>
    <n v="7"/>
    <x v="6"/>
    <n v="6"/>
    <x v="0"/>
    <x v="0"/>
    <n v="8267.8799999999992"/>
    <n v="7057.68"/>
    <x v="2"/>
    <x v="2"/>
    <x v="1"/>
    <x v="2"/>
    <x v="0"/>
  </r>
  <r>
    <d v="2022-07-02T00:00:00"/>
    <x v="6"/>
    <n v="7"/>
    <x v="0"/>
    <n v="7"/>
    <x v="0"/>
    <x v="4"/>
    <n v="-6502.01"/>
    <n v="-6162.55"/>
    <x v="1"/>
    <x v="2"/>
    <x v="2"/>
    <x v="4"/>
    <x v="1"/>
  </r>
  <r>
    <d v="2022-07-03T00:00:00"/>
    <x v="6"/>
    <n v="7"/>
    <x v="1"/>
    <n v="1"/>
    <x v="0"/>
    <x v="3"/>
    <n v="-1148.58"/>
    <n v="-1075.01"/>
    <x v="3"/>
    <x v="1"/>
    <x v="1"/>
    <x v="7"/>
    <x v="1"/>
  </r>
  <r>
    <d v="2022-07-04T00:00:00"/>
    <x v="6"/>
    <n v="7"/>
    <x v="2"/>
    <n v="2"/>
    <x v="0"/>
    <x v="0"/>
    <n v="13547.62"/>
    <n v="12798.51"/>
    <x v="1"/>
    <x v="3"/>
    <x v="1"/>
    <x v="7"/>
    <x v="0"/>
  </r>
  <r>
    <d v="2022-07-05T00:00:00"/>
    <x v="6"/>
    <n v="7"/>
    <x v="3"/>
    <n v="3"/>
    <x v="0"/>
    <x v="4"/>
    <n v="11400.04"/>
    <n v="12110.68"/>
    <x v="1"/>
    <x v="1"/>
    <x v="2"/>
    <x v="1"/>
    <x v="0"/>
  </r>
  <r>
    <d v="2022-07-06T00:00:00"/>
    <x v="6"/>
    <n v="7"/>
    <x v="4"/>
    <n v="4"/>
    <x v="0"/>
    <x v="1"/>
    <n v="13420.03"/>
    <n v="12670.74"/>
    <x v="0"/>
    <x v="1"/>
    <x v="1"/>
    <x v="5"/>
    <x v="0"/>
  </r>
  <r>
    <d v="2022-07-07T00:00:00"/>
    <x v="6"/>
    <n v="7"/>
    <x v="5"/>
    <n v="5"/>
    <x v="0"/>
    <x v="1"/>
    <n v="5813.5"/>
    <n v="5873.14"/>
    <x v="2"/>
    <x v="0"/>
    <x v="0"/>
    <x v="6"/>
    <x v="0"/>
  </r>
  <r>
    <d v="2022-07-08T00:00:00"/>
    <x v="6"/>
    <n v="7"/>
    <x v="6"/>
    <n v="6"/>
    <x v="0"/>
    <x v="2"/>
    <n v="5246.92"/>
    <n v="4985.6400000000003"/>
    <x v="1"/>
    <x v="2"/>
    <x v="0"/>
    <x v="2"/>
    <x v="0"/>
  </r>
  <r>
    <d v="2022-07-09T00:00:00"/>
    <x v="6"/>
    <n v="7"/>
    <x v="0"/>
    <n v="7"/>
    <x v="0"/>
    <x v="2"/>
    <n v="14359.36"/>
    <n v="15152.15"/>
    <x v="2"/>
    <x v="3"/>
    <x v="1"/>
    <x v="7"/>
    <x v="0"/>
  </r>
  <r>
    <d v="2022-07-10T00:00:00"/>
    <x v="6"/>
    <n v="7"/>
    <x v="1"/>
    <n v="1"/>
    <x v="0"/>
    <x v="2"/>
    <n v="12024.27"/>
    <n v="12900.34"/>
    <x v="0"/>
    <x v="1"/>
    <x v="0"/>
    <x v="4"/>
    <x v="0"/>
  </r>
  <r>
    <d v="2022-07-11T00:00:00"/>
    <x v="6"/>
    <n v="7"/>
    <x v="2"/>
    <n v="2"/>
    <x v="0"/>
    <x v="4"/>
    <n v="7539.56"/>
    <n v="6814.3"/>
    <x v="0"/>
    <x v="3"/>
    <x v="2"/>
    <x v="4"/>
    <x v="0"/>
  </r>
  <r>
    <d v="2022-07-12T00:00:00"/>
    <x v="6"/>
    <n v="7"/>
    <x v="3"/>
    <n v="3"/>
    <x v="0"/>
    <x v="0"/>
    <n v="13797.54"/>
    <n v="11908.3"/>
    <x v="2"/>
    <x v="0"/>
    <x v="0"/>
    <x v="0"/>
    <x v="0"/>
  </r>
  <r>
    <d v="2022-07-13T00:00:00"/>
    <x v="6"/>
    <n v="7"/>
    <x v="4"/>
    <n v="4"/>
    <x v="0"/>
    <x v="3"/>
    <n v="244.78"/>
    <n v="265.14"/>
    <x v="0"/>
    <x v="1"/>
    <x v="2"/>
    <x v="5"/>
    <x v="0"/>
  </r>
  <r>
    <d v="2022-07-14T00:00:00"/>
    <x v="6"/>
    <n v="7"/>
    <x v="5"/>
    <n v="5"/>
    <x v="0"/>
    <x v="4"/>
    <n v="7453.89"/>
    <n v="7906.48"/>
    <x v="3"/>
    <x v="3"/>
    <x v="0"/>
    <x v="3"/>
    <x v="0"/>
  </r>
  <r>
    <d v="2022-07-15T00:00:00"/>
    <x v="6"/>
    <n v="7"/>
    <x v="6"/>
    <n v="6"/>
    <x v="0"/>
    <x v="1"/>
    <n v="12047.4"/>
    <n v="10639.37"/>
    <x v="0"/>
    <x v="1"/>
    <x v="1"/>
    <x v="5"/>
    <x v="0"/>
  </r>
  <r>
    <d v="2022-07-16T00:00:00"/>
    <x v="6"/>
    <n v="7"/>
    <x v="0"/>
    <n v="7"/>
    <x v="0"/>
    <x v="2"/>
    <n v="4722.5200000000004"/>
    <n v="4381.3500000000004"/>
    <x v="3"/>
    <x v="1"/>
    <x v="2"/>
    <x v="3"/>
    <x v="0"/>
  </r>
  <r>
    <d v="2022-07-17T00:00:00"/>
    <x v="6"/>
    <n v="7"/>
    <x v="1"/>
    <n v="1"/>
    <x v="0"/>
    <x v="4"/>
    <n v="11051.74"/>
    <n v="11540.04"/>
    <x v="1"/>
    <x v="3"/>
    <x v="2"/>
    <x v="2"/>
    <x v="0"/>
  </r>
  <r>
    <d v="2022-07-18T00:00:00"/>
    <x v="6"/>
    <n v="7"/>
    <x v="2"/>
    <n v="2"/>
    <x v="0"/>
    <x v="2"/>
    <n v="11045.56"/>
    <n v="12044.95"/>
    <x v="0"/>
    <x v="2"/>
    <x v="2"/>
    <x v="6"/>
    <x v="0"/>
  </r>
  <r>
    <d v="2022-07-19T00:00:00"/>
    <x v="6"/>
    <n v="7"/>
    <x v="3"/>
    <n v="3"/>
    <x v="0"/>
    <x v="3"/>
    <n v="7723.88"/>
    <n v="7439.3"/>
    <x v="1"/>
    <x v="1"/>
    <x v="0"/>
    <x v="7"/>
    <x v="0"/>
  </r>
  <r>
    <d v="2022-07-20T00:00:00"/>
    <x v="6"/>
    <n v="7"/>
    <x v="4"/>
    <n v="4"/>
    <x v="0"/>
    <x v="4"/>
    <n v="18607.43"/>
    <n v="19350.77"/>
    <x v="3"/>
    <x v="0"/>
    <x v="1"/>
    <x v="6"/>
    <x v="0"/>
  </r>
  <r>
    <d v="2022-07-21T00:00:00"/>
    <x v="6"/>
    <n v="7"/>
    <x v="5"/>
    <n v="5"/>
    <x v="0"/>
    <x v="4"/>
    <n v="8077.31"/>
    <n v="9217.89"/>
    <x v="2"/>
    <x v="2"/>
    <x v="0"/>
    <x v="3"/>
    <x v="0"/>
  </r>
  <r>
    <d v="2022-07-22T00:00:00"/>
    <x v="6"/>
    <n v="7"/>
    <x v="6"/>
    <n v="6"/>
    <x v="0"/>
    <x v="1"/>
    <n v="14821.29"/>
    <n v="14382.12"/>
    <x v="0"/>
    <x v="1"/>
    <x v="2"/>
    <x v="7"/>
    <x v="0"/>
  </r>
  <r>
    <d v="2022-07-23T00:00:00"/>
    <x v="6"/>
    <n v="7"/>
    <x v="0"/>
    <n v="7"/>
    <x v="0"/>
    <x v="0"/>
    <n v="9327.5499999999993"/>
    <n v="9620.7900000000009"/>
    <x v="3"/>
    <x v="2"/>
    <x v="0"/>
    <x v="7"/>
    <x v="0"/>
  </r>
  <r>
    <d v="2022-07-24T00:00:00"/>
    <x v="6"/>
    <n v="7"/>
    <x v="1"/>
    <n v="1"/>
    <x v="0"/>
    <x v="0"/>
    <n v="14562.71"/>
    <n v="15477.55"/>
    <x v="0"/>
    <x v="2"/>
    <x v="1"/>
    <x v="7"/>
    <x v="0"/>
  </r>
  <r>
    <d v="2022-07-25T00:00:00"/>
    <x v="6"/>
    <n v="7"/>
    <x v="2"/>
    <n v="2"/>
    <x v="0"/>
    <x v="2"/>
    <n v="13124.83"/>
    <n v="13480.48"/>
    <x v="1"/>
    <x v="1"/>
    <x v="1"/>
    <x v="7"/>
    <x v="0"/>
  </r>
  <r>
    <d v="2022-07-26T00:00:00"/>
    <x v="6"/>
    <n v="7"/>
    <x v="3"/>
    <n v="3"/>
    <x v="0"/>
    <x v="4"/>
    <n v="-7836.77"/>
    <n v="-7371.56"/>
    <x v="1"/>
    <x v="3"/>
    <x v="1"/>
    <x v="1"/>
    <x v="1"/>
  </r>
  <r>
    <d v="2022-07-27T00:00:00"/>
    <x v="6"/>
    <n v="7"/>
    <x v="4"/>
    <n v="4"/>
    <x v="0"/>
    <x v="3"/>
    <n v="14451.83"/>
    <n v="14813.57"/>
    <x v="1"/>
    <x v="3"/>
    <x v="0"/>
    <x v="5"/>
    <x v="0"/>
  </r>
  <r>
    <d v="2022-07-28T00:00:00"/>
    <x v="6"/>
    <n v="7"/>
    <x v="5"/>
    <n v="5"/>
    <x v="0"/>
    <x v="3"/>
    <n v="7694.18"/>
    <n v="7736.89"/>
    <x v="2"/>
    <x v="1"/>
    <x v="0"/>
    <x v="5"/>
    <x v="0"/>
  </r>
  <r>
    <d v="2022-07-29T00:00:00"/>
    <x v="6"/>
    <n v="7"/>
    <x v="6"/>
    <n v="6"/>
    <x v="0"/>
    <x v="0"/>
    <n v="6845.01"/>
    <n v="7383.51"/>
    <x v="3"/>
    <x v="3"/>
    <x v="1"/>
    <x v="1"/>
    <x v="0"/>
  </r>
  <r>
    <d v="2022-07-30T00:00:00"/>
    <x v="6"/>
    <n v="7"/>
    <x v="0"/>
    <n v="7"/>
    <x v="0"/>
    <x v="0"/>
    <n v="21533.51"/>
    <n v="22084.54"/>
    <x v="3"/>
    <x v="2"/>
    <x v="1"/>
    <x v="3"/>
    <x v="0"/>
  </r>
  <r>
    <d v="2022-07-31T00:00:00"/>
    <x v="6"/>
    <n v="7"/>
    <x v="1"/>
    <n v="1"/>
    <x v="0"/>
    <x v="4"/>
    <n v="10274.99"/>
    <n v="9502.43"/>
    <x v="0"/>
    <x v="1"/>
    <x v="0"/>
    <x v="4"/>
    <x v="0"/>
  </r>
  <r>
    <d v="2022-08-01T00:00:00"/>
    <x v="7"/>
    <n v="8"/>
    <x v="2"/>
    <n v="2"/>
    <x v="0"/>
    <x v="3"/>
    <n v="12662.05"/>
    <n v="10869.56"/>
    <x v="3"/>
    <x v="2"/>
    <x v="1"/>
    <x v="6"/>
    <x v="0"/>
  </r>
  <r>
    <d v="2022-08-02T00:00:00"/>
    <x v="7"/>
    <n v="8"/>
    <x v="3"/>
    <n v="3"/>
    <x v="0"/>
    <x v="1"/>
    <n v="15987.44"/>
    <n v="18159.12"/>
    <x v="3"/>
    <x v="2"/>
    <x v="2"/>
    <x v="5"/>
    <x v="0"/>
  </r>
  <r>
    <d v="2022-08-03T00:00:00"/>
    <x v="7"/>
    <n v="8"/>
    <x v="4"/>
    <n v="4"/>
    <x v="0"/>
    <x v="0"/>
    <n v="7246.55"/>
    <n v="8218.3799999999992"/>
    <x v="1"/>
    <x v="1"/>
    <x v="0"/>
    <x v="4"/>
    <x v="0"/>
  </r>
  <r>
    <d v="2022-08-04T00:00:00"/>
    <x v="7"/>
    <n v="8"/>
    <x v="5"/>
    <n v="5"/>
    <x v="0"/>
    <x v="0"/>
    <n v="-1775.81"/>
    <n v="-1687.87"/>
    <x v="1"/>
    <x v="0"/>
    <x v="2"/>
    <x v="5"/>
    <x v="1"/>
  </r>
  <r>
    <d v="2022-08-05T00:00:00"/>
    <x v="7"/>
    <n v="8"/>
    <x v="6"/>
    <n v="6"/>
    <x v="0"/>
    <x v="3"/>
    <n v="2020.56"/>
    <n v="2055.88"/>
    <x v="2"/>
    <x v="2"/>
    <x v="1"/>
    <x v="2"/>
    <x v="0"/>
  </r>
  <r>
    <d v="2022-08-06T00:00:00"/>
    <x v="7"/>
    <n v="8"/>
    <x v="0"/>
    <n v="7"/>
    <x v="0"/>
    <x v="4"/>
    <n v="-26.88"/>
    <n v="-25.74"/>
    <x v="3"/>
    <x v="0"/>
    <x v="1"/>
    <x v="7"/>
    <x v="1"/>
  </r>
  <r>
    <d v="2022-08-07T00:00:00"/>
    <x v="7"/>
    <n v="8"/>
    <x v="1"/>
    <n v="1"/>
    <x v="0"/>
    <x v="3"/>
    <n v="-2591.3200000000002"/>
    <n v="-2601.19"/>
    <x v="3"/>
    <x v="2"/>
    <x v="1"/>
    <x v="3"/>
    <x v="1"/>
  </r>
  <r>
    <d v="2022-08-08T00:00:00"/>
    <x v="7"/>
    <n v="8"/>
    <x v="2"/>
    <n v="2"/>
    <x v="0"/>
    <x v="0"/>
    <n v="13461.37"/>
    <n v="15616.49"/>
    <x v="2"/>
    <x v="0"/>
    <x v="0"/>
    <x v="2"/>
    <x v="0"/>
  </r>
  <r>
    <d v="2022-08-09T00:00:00"/>
    <x v="7"/>
    <n v="8"/>
    <x v="3"/>
    <n v="3"/>
    <x v="0"/>
    <x v="3"/>
    <n v="-7656.07"/>
    <n v="-6343.45"/>
    <x v="1"/>
    <x v="1"/>
    <x v="0"/>
    <x v="5"/>
    <x v="1"/>
  </r>
  <r>
    <d v="2022-08-10T00:00:00"/>
    <x v="7"/>
    <n v="8"/>
    <x v="4"/>
    <n v="4"/>
    <x v="0"/>
    <x v="2"/>
    <n v="706.02"/>
    <n v="799.85"/>
    <x v="2"/>
    <x v="0"/>
    <x v="2"/>
    <x v="1"/>
    <x v="0"/>
  </r>
  <r>
    <d v="2022-08-11T00:00:00"/>
    <x v="7"/>
    <n v="8"/>
    <x v="5"/>
    <n v="5"/>
    <x v="0"/>
    <x v="0"/>
    <n v="4837.97"/>
    <n v="5448.42"/>
    <x v="1"/>
    <x v="2"/>
    <x v="2"/>
    <x v="1"/>
    <x v="0"/>
  </r>
  <r>
    <d v="2022-08-12T00:00:00"/>
    <x v="7"/>
    <n v="8"/>
    <x v="6"/>
    <n v="6"/>
    <x v="0"/>
    <x v="3"/>
    <n v="5195.3500000000004"/>
    <n v="4950.47"/>
    <x v="2"/>
    <x v="1"/>
    <x v="0"/>
    <x v="1"/>
    <x v="0"/>
  </r>
  <r>
    <d v="2022-08-13T00:00:00"/>
    <x v="7"/>
    <n v="8"/>
    <x v="0"/>
    <n v="7"/>
    <x v="0"/>
    <x v="3"/>
    <n v="-939.75"/>
    <n v="-926.97"/>
    <x v="2"/>
    <x v="2"/>
    <x v="1"/>
    <x v="2"/>
    <x v="1"/>
  </r>
  <r>
    <d v="2022-08-14T00:00:00"/>
    <x v="7"/>
    <n v="8"/>
    <x v="1"/>
    <n v="1"/>
    <x v="0"/>
    <x v="3"/>
    <n v="4818.45"/>
    <n v="4918.26"/>
    <x v="0"/>
    <x v="2"/>
    <x v="0"/>
    <x v="2"/>
    <x v="0"/>
  </r>
  <r>
    <d v="2022-08-15T00:00:00"/>
    <x v="7"/>
    <n v="8"/>
    <x v="2"/>
    <n v="2"/>
    <x v="0"/>
    <x v="0"/>
    <n v="7464.19"/>
    <n v="7662.4"/>
    <x v="2"/>
    <x v="0"/>
    <x v="2"/>
    <x v="5"/>
    <x v="0"/>
  </r>
  <r>
    <d v="2022-08-16T00:00:00"/>
    <x v="7"/>
    <n v="8"/>
    <x v="3"/>
    <n v="3"/>
    <x v="0"/>
    <x v="3"/>
    <n v="1911.63"/>
    <n v="1946"/>
    <x v="1"/>
    <x v="0"/>
    <x v="0"/>
    <x v="0"/>
    <x v="0"/>
  </r>
  <r>
    <d v="2022-08-17T00:00:00"/>
    <x v="7"/>
    <n v="8"/>
    <x v="4"/>
    <n v="4"/>
    <x v="0"/>
    <x v="2"/>
    <n v="17764.52"/>
    <n v="15162.87"/>
    <x v="3"/>
    <x v="1"/>
    <x v="0"/>
    <x v="1"/>
    <x v="0"/>
  </r>
  <r>
    <d v="2022-08-18T00:00:00"/>
    <x v="7"/>
    <n v="8"/>
    <x v="5"/>
    <n v="5"/>
    <x v="0"/>
    <x v="3"/>
    <n v="-3905.36"/>
    <n v="-3955.56"/>
    <x v="0"/>
    <x v="2"/>
    <x v="1"/>
    <x v="2"/>
    <x v="1"/>
  </r>
  <r>
    <d v="2022-08-19T00:00:00"/>
    <x v="7"/>
    <n v="8"/>
    <x v="6"/>
    <n v="6"/>
    <x v="0"/>
    <x v="3"/>
    <n v="13643.83"/>
    <n v="15765.95"/>
    <x v="1"/>
    <x v="2"/>
    <x v="2"/>
    <x v="5"/>
    <x v="0"/>
  </r>
  <r>
    <d v="2022-08-20T00:00:00"/>
    <x v="7"/>
    <n v="8"/>
    <x v="0"/>
    <n v="7"/>
    <x v="0"/>
    <x v="2"/>
    <n v="2405.42"/>
    <n v="2390.58"/>
    <x v="1"/>
    <x v="2"/>
    <x v="1"/>
    <x v="1"/>
    <x v="0"/>
  </r>
  <r>
    <d v="2022-08-21T00:00:00"/>
    <x v="7"/>
    <n v="8"/>
    <x v="1"/>
    <n v="1"/>
    <x v="0"/>
    <x v="1"/>
    <n v="8052.93"/>
    <n v="7957.63"/>
    <x v="0"/>
    <x v="0"/>
    <x v="2"/>
    <x v="1"/>
    <x v="0"/>
  </r>
  <r>
    <d v="2022-08-22T00:00:00"/>
    <x v="7"/>
    <n v="8"/>
    <x v="2"/>
    <n v="2"/>
    <x v="0"/>
    <x v="4"/>
    <n v="7600.51"/>
    <n v="7486.63"/>
    <x v="3"/>
    <x v="1"/>
    <x v="2"/>
    <x v="3"/>
    <x v="0"/>
  </r>
  <r>
    <d v="2022-08-23T00:00:00"/>
    <x v="7"/>
    <n v="8"/>
    <x v="3"/>
    <n v="3"/>
    <x v="0"/>
    <x v="0"/>
    <n v="2457.81"/>
    <n v="2489.56"/>
    <x v="3"/>
    <x v="0"/>
    <x v="1"/>
    <x v="0"/>
    <x v="0"/>
  </r>
  <r>
    <d v="2022-08-24T00:00:00"/>
    <x v="7"/>
    <n v="8"/>
    <x v="4"/>
    <n v="4"/>
    <x v="0"/>
    <x v="1"/>
    <n v="8215.82"/>
    <n v="8110.89"/>
    <x v="2"/>
    <x v="0"/>
    <x v="0"/>
    <x v="1"/>
    <x v="0"/>
  </r>
  <r>
    <d v="2022-08-25T00:00:00"/>
    <x v="7"/>
    <n v="8"/>
    <x v="5"/>
    <n v="5"/>
    <x v="0"/>
    <x v="4"/>
    <n v="8074.08"/>
    <n v="7316.01"/>
    <x v="1"/>
    <x v="3"/>
    <x v="2"/>
    <x v="0"/>
    <x v="0"/>
  </r>
  <r>
    <d v="2022-08-26T00:00:00"/>
    <x v="7"/>
    <n v="8"/>
    <x v="6"/>
    <n v="6"/>
    <x v="0"/>
    <x v="4"/>
    <n v="17643.86"/>
    <n v="14978.59"/>
    <x v="0"/>
    <x v="1"/>
    <x v="2"/>
    <x v="6"/>
    <x v="0"/>
  </r>
  <r>
    <d v="2022-08-27T00:00:00"/>
    <x v="7"/>
    <n v="8"/>
    <x v="0"/>
    <n v="7"/>
    <x v="0"/>
    <x v="2"/>
    <n v="8097.61"/>
    <n v="8771.6200000000008"/>
    <x v="1"/>
    <x v="0"/>
    <x v="0"/>
    <x v="0"/>
    <x v="0"/>
  </r>
  <r>
    <d v="2022-08-28T00:00:00"/>
    <x v="7"/>
    <n v="8"/>
    <x v="1"/>
    <n v="1"/>
    <x v="0"/>
    <x v="3"/>
    <n v="10175.709999999999"/>
    <n v="10072.290000000001"/>
    <x v="1"/>
    <x v="3"/>
    <x v="2"/>
    <x v="2"/>
    <x v="0"/>
  </r>
  <r>
    <d v="2022-08-29T00:00:00"/>
    <x v="7"/>
    <n v="8"/>
    <x v="2"/>
    <n v="2"/>
    <x v="0"/>
    <x v="1"/>
    <n v="17992.38"/>
    <n v="16432.71"/>
    <x v="3"/>
    <x v="2"/>
    <x v="0"/>
    <x v="3"/>
    <x v="0"/>
  </r>
  <r>
    <d v="2022-08-30T00:00:00"/>
    <x v="7"/>
    <n v="8"/>
    <x v="3"/>
    <n v="3"/>
    <x v="0"/>
    <x v="0"/>
    <n v="11788.98"/>
    <n v="12083.26"/>
    <x v="3"/>
    <x v="0"/>
    <x v="2"/>
    <x v="0"/>
    <x v="0"/>
  </r>
  <r>
    <d v="2022-08-31T00:00:00"/>
    <x v="7"/>
    <n v="8"/>
    <x v="4"/>
    <n v="4"/>
    <x v="0"/>
    <x v="0"/>
    <n v="23019.77"/>
    <n v="25647.65"/>
    <x v="1"/>
    <x v="3"/>
    <x v="1"/>
    <x v="2"/>
    <x v="0"/>
  </r>
  <r>
    <d v="2022-09-01T00:00:00"/>
    <x v="8"/>
    <n v="9"/>
    <x v="5"/>
    <n v="5"/>
    <x v="0"/>
    <x v="1"/>
    <n v="2985.76"/>
    <n v="2938.76"/>
    <x v="0"/>
    <x v="1"/>
    <x v="0"/>
    <x v="4"/>
    <x v="0"/>
  </r>
  <r>
    <d v="2022-09-02T00:00:00"/>
    <x v="8"/>
    <n v="9"/>
    <x v="6"/>
    <n v="6"/>
    <x v="0"/>
    <x v="3"/>
    <n v="-3557.61"/>
    <n v="-3760.44"/>
    <x v="2"/>
    <x v="3"/>
    <x v="0"/>
    <x v="1"/>
    <x v="1"/>
  </r>
  <r>
    <d v="2022-09-03T00:00:00"/>
    <x v="8"/>
    <n v="9"/>
    <x v="0"/>
    <n v="7"/>
    <x v="0"/>
    <x v="2"/>
    <n v="5026.59"/>
    <n v="5529.7"/>
    <x v="0"/>
    <x v="3"/>
    <x v="1"/>
    <x v="2"/>
    <x v="0"/>
  </r>
  <r>
    <d v="2022-09-04T00:00:00"/>
    <x v="8"/>
    <n v="9"/>
    <x v="1"/>
    <n v="1"/>
    <x v="0"/>
    <x v="0"/>
    <n v="10048.58"/>
    <n v="10379.26"/>
    <x v="0"/>
    <x v="1"/>
    <x v="1"/>
    <x v="7"/>
    <x v="0"/>
  </r>
  <r>
    <d v="2022-09-05T00:00:00"/>
    <x v="8"/>
    <n v="9"/>
    <x v="2"/>
    <n v="2"/>
    <x v="0"/>
    <x v="4"/>
    <n v="13580.9"/>
    <n v="13698.01"/>
    <x v="2"/>
    <x v="0"/>
    <x v="1"/>
    <x v="2"/>
    <x v="0"/>
  </r>
  <r>
    <d v="2022-09-06T00:00:00"/>
    <x v="8"/>
    <n v="9"/>
    <x v="3"/>
    <n v="3"/>
    <x v="0"/>
    <x v="2"/>
    <n v="2085.59"/>
    <n v="2351.69"/>
    <x v="0"/>
    <x v="2"/>
    <x v="0"/>
    <x v="0"/>
    <x v="0"/>
  </r>
  <r>
    <d v="2022-09-07T00:00:00"/>
    <x v="8"/>
    <n v="9"/>
    <x v="4"/>
    <n v="4"/>
    <x v="0"/>
    <x v="1"/>
    <n v="-444.98"/>
    <n v="-499.25"/>
    <x v="1"/>
    <x v="0"/>
    <x v="2"/>
    <x v="1"/>
    <x v="1"/>
  </r>
  <r>
    <d v="2022-09-08T00:00:00"/>
    <x v="8"/>
    <n v="9"/>
    <x v="5"/>
    <n v="5"/>
    <x v="0"/>
    <x v="2"/>
    <n v="3437.27"/>
    <n v="2911.14"/>
    <x v="0"/>
    <x v="0"/>
    <x v="2"/>
    <x v="5"/>
    <x v="0"/>
  </r>
  <r>
    <d v="2022-09-09T00:00:00"/>
    <x v="8"/>
    <n v="9"/>
    <x v="6"/>
    <n v="6"/>
    <x v="0"/>
    <x v="4"/>
    <n v="13737.79"/>
    <n v="13301.22"/>
    <x v="2"/>
    <x v="2"/>
    <x v="1"/>
    <x v="5"/>
    <x v="0"/>
  </r>
  <r>
    <d v="2022-09-10T00:00:00"/>
    <x v="8"/>
    <n v="9"/>
    <x v="0"/>
    <n v="7"/>
    <x v="0"/>
    <x v="3"/>
    <n v="9122.6299999999992"/>
    <n v="9711.94"/>
    <x v="2"/>
    <x v="1"/>
    <x v="2"/>
    <x v="3"/>
    <x v="0"/>
  </r>
  <r>
    <d v="2022-09-11T00:00:00"/>
    <x v="8"/>
    <n v="9"/>
    <x v="1"/>
    <n v="1"/>
    <x v="0"/>
    <x v="1"/>
    <n v="4415.6400000000003"/>
    <n v="4435.2299999999996"/>
    <x v="2"/>
    <x v="3"/>
    <x v="2"/>
    <x v="3"/>
    <x v="0"/>
  </r>
  <r>
    <d v="2022-09-12T00:00:00"/>
    <x v="8"/>
    <n v="9"/>
    <x v="2"/>
    <n v="2"/>
    <x v="0"/>
    <x v="2"/>
    <n v="4852.9399999999996"/>
    <n v="4990.16"/>
    <x v="3"/>
    <x v="0"/>
    <x v="0"/>
    <x v="6"/>
    <x v="0"/>
  </r>
  <r>
    <d v="2022-09-13T00:00:00"/>
    <x v="8"/>
    <n v="9"/>
    <x v="3"/>
    <n v="3"/>
    <x v="0"/>
    <x v="0"/>
    <n v="4390.47"/>
    <n v="3944.7"/>
    <x v="0"/>
    <x v="2"/>
    <x v="2"/>
    <x v="0"/>
    <x v="0"/>
  </r>
  <r>
    <d v="2022-09-14T00:00:00"/>
    <x v="8"/>
    <n v="9"/>
    <x v="4"/>
    <n v="4"/>
    <x v="0"/>
    <x v="1"/>
    <n v="-4863.47"/>
    <n v="-4982.1000000000004"/>
    <x v="2"/>
    <x v="0"/>
    <x v="2"/>
    <x v="5"/>
    <x v="1"/>
  </r>
  <r>
    <d v="2022-09-15T00:00:00"/>
    <x v="8"/>
    <n v="9"/>
    <x v="5"/>
    <n v="5"/>
    <x v="0"/>
    <x v="1"/>
    <n v="15710.9"/>
    <n v="17946.04"/>
    <x v="2"/>
    <x v="3"/>
    <x v="1"/>
    <x v="1"/>
    <x v="0"/>
  </r>
  <r>
    <d v="2022-09-16T00:00:00"/>
    <x v="8"/>
    <n v="9"/>
    <x v="6"/>
    <n v="6"/>
    <x v="0"/>
    <x v="4"/>
    <n v="17011.240000000002"/>
    <n v="18414.87"/>
    <x v="1"/>
    <x v="2"/>
    <x v="1"/>
    <x v="6"/>
    <x v="0"/>
  </r>
  <r>
    <d v="2022-09-17T00:00:00"/>
    <x v="8"/>
    <n v="9"/>
    <x v="0"/>
    <n v="7"/>
    <x v="0"/>
    <x v="4"/>
    <n v="14506.55"/>
    <n v="14055.65"/>
    <x v="1"/>
    <x v="2"/>
    <x v="0"/>
    <x v="4"/>
    <x v="0"/>
  </r>
  <r>
    <d v="2022-09-18T00:00:00"/>
    <x v="8"/>
    <n v="9"/>
    <x v="1"/>
    <n v="1"/>
    <x v="0"/>
    <x v="0"/>
    <n v="6430.65"/>
    <n v="6379.82"/>
    <x v="2"/>
    <x v="3"/>
    <x v="1"/>
    <x v="5"/>
    <x v="0"/>
  </r>
  <r>
    <d v="2022-09-19T00:00:00"/>
    <x v="8"/>
    <n v="9"/>
    <x v="2"/>
    <n v="2"/>
    <x v="0"/>
    <x v="0"/>
    <n v="7576.28"/>
    <n v="8610.17"/>
    <x v="2"/>
    <x v="0"/>
    <x v="0"/>
    <x v="7"/>
    <x v="0"/>
  </r>
  <r>
    <d v="2022-09-20T00:00:00"/>
    <x v="8"/>
    <n v="9"/>
    <x v="3"/>
    <n v="3"/>
    <x v="0"/>
    <x v="4"/>
    <n v="-1178.6400000000001"/>
    <n v="-1156.3900000000001"/>
    <x v="2"/>
    <x v="1"/>
    <x v="0"/>
    <x v="6"/>
    <x v="1"/>
  </r>
  <r>
    <d v="2022-09-21T00:00:00"/>
    <x v="8"/>
    <n v="9"/>
    <x v="4"/>
    <n v="4"/>
    <x v="0"/>
    <x v="4"/>
    <n v="11111.59"/>
    <n v="10817.16"/>
    <x v="0"/>
    <x v="0"/>
    <x v="1"/>
    <x v="4"/>
    <x v="0"/>
  </r>
  <r>
    <d v="2022-09-22T00:00:00"/>
    <x v="8"/>
    <n v="9"/>
    <x v="5"/>
    <n v="5"/>
    <x v="0"/>
    <x v="2"/>
    <n v="-1675.23"/>
    <n v="-1624.58"/>
    <x v="2"/>
    <x v="1"/>
    <x v="1"/>
    <x v="6"/>
    <x v="1"/>
  </r>
  <r>
    <d v="2022-09-23T00:00:00"/>
    <x v="8"/>
    <n v="9"/>
    <x v="6"/>
    <n v="6"/>
    <x v="0"/>
    <x v="0"/>
    <n v="9299.85"/>
    <n v="9165.1299999999992"/>
    <x v="1"/>
    <x v="2"/>
    <x v="1"/>
    <x v="7"/>
    <x v="0"/>
  </r>
  <r>
    <d v="2022-09-24T00:00:00"/>
    <x v="8"/>
    <n v="9"/>
    <x v="0"/>
    <n v="7"/>
    <x v="0"/>
    <x v="1"/>
    <n v="5205.97"/>
    <n v="4980.97"/>
    <x v="1"/>
    <x v="2"/>
    <x v="0"/>
    <x v="7"/>
    <x v="0"/>
  </r>
  <r>
    <d v="2022-09-25T00:00:00"/>
    <x v="8"/>
    <n v="9"/>
    <x v="1"/>
    <n v="1"/>
    <x v="0"/>
    <x v="4"/>
    <n v="8961.58"/>
    <n v="9479.2900000000009"/>
    <x v="3"/>
    <x v="2"/>
    <x v="1"/>
    <x v="5"/>
    <x v="0"/>
  </r>
  <r>
    <d v="2022-09-26T00:00:00"/>
    <x v="8"/>
    <n v="9"/>
    <x v="2"/>
    <n v="2"/>
    <x v="0"/>
    <x v="3"/>
    <n v="12887.3"/>
    <n v="12189.6"/>
    <x v="1"/>
    <x v="0"/>
    <x v="0"/>
    <x v="5"/>
    <x v="0"/>
  </r>
  <r>
    <d v="2022-09-27T00:00:00"/>
    <x v="8"/>
    <n v="9"/>
    <x v="3"/>
    <n v="3"/>
    <x v="0"/>
    <x v="0"/>
    <n v="7540.93"/>
    <n v="8601.18"/>
    <x v="2"/>
    <x v="3"/>
    <x v="2"/>
    <x v="1"/>
    <x v="0"/>
  </r>
  <r>
    <d v="2022-09-28T00:00:00"/>
    <x v="8"/>
    <n v="9"/>
    <x v="4"/>
    <n v="4"/>
    <x v="0"/>
    <x v="2"/>
    <n v="-2739.08"/>
    <n v="-3057.49"/>
    <x v="1"/>
    <x v="1"/>
    <x v="1"/>
    <x v="7"/>
    <x v="1"/>
  </r>
  <r>
    <d v="2022-09-29T00:00:00"/>
    <x v="8"/>
    <n v="9"/>
    <x v="5"/>
    <n v="5"/>
    <x v="0"/>
    <x v="2"/>
    <n v="12530.36"/>
    <n v="11950.65"/>
    <x v="0"/>
    <x v="1"/>
    <x v="0"/>
    <x v="0"/>
    <x v="0"/>
  </r>
  <r>
    <d v="2022-09-30T00:00:00"/>
    <x v="8"/>
    <n v="9"/>
    <x v="6"/>
    <n v="6"/>
    <x v="0"/>
    <x v="3"/>
    <n v="6091.52"/>
    <n v="6390.04"/>
    <x v="0"/>
    <x v="2"/>
    <x v="0"/>
    <x v="0"/>
    <x v="0"/>
  </r>
  <r>
    <d v="2022-10-01T00:00:00"/>
    <x v="9"/>
    <n v="10"/>
    <x v="0"/>
    <n v="7"/>
    <x v="0"/>
    <x v="4"/>
    <n v="9082"/>
    <n v="8811.07"/>
    <x v="2"/>
    <x v="0"/>
    <x v="0"/>
    <x v="7"/>
    <x v="0"/>
  </r>
  <r>
    <d v="2022-10-02T00:00:00"/>
    <x v="9"/>
    <n v="10"/>
    <x v="1"/>
    <n v="1"/>
    <x v="0"/>
    <x v="0"/>
    <n v="6778.01"/>
    <n v="7240.4"/>
    <x v="3"/>
    <x v="1"/>
    <x v="1"/>
    <x v="2"/>
    <x v="0"/>
  </r>
  <r>
    <d v="2022-10-03T00:00:00"/>
    <x v="9"/>
    <n v="10"/>
    <x v="2"/>
    <n v="2"/>
    <x v="0"/>
    <x v="1"/>
    <n v="13658.58"/>
    <n v="13216.97"/>
    <x v="1"/>
    <x v="1"/>
    <x v="2"/>
    <x v="0"/>
    <x v="0"/>
  </r>
  <r>
    <d v="2022-10-04T00:00:00"/>
    <x v="9"/>
    <n v="10"/>
    <x v="3"/>
    <n v="3"/>
    <x v="0"/>
    <x v="2"/>
    <n v="11402.46"/>
    <n v="10547.48"/>
    <x v="2"/>
    <x v="0"/>
    <x v="1"/>
    <x v="6"/>
    <x v="0"/>
  </r>
  <r>
    <d v="2022-10-05T00:00:00"/>
    <x v="9"/>
    <n v="10"/>
    <x v="4"/>
    <n v="4"/>
    <x v="0"/>
    <x v="3"/>
    <n v="13213.33"/>
    <n v="12939.19"/>
    <x v="0"/>
    <x v="0"/>
    <x v="2"/>
    <x v="4"/>
    <x v="0"/>
  </r>
  <r>
    <d v="2022-10-06T00:00:00"/>
    <x v="9"/>
    <n v="10"/>
    <x v="5"/>
    <n v="5"/>
    <x v="0"/>
    <x v="1"/>
    <n v="9671.36"/>
    <n v="8913"/>
    <x v="3"/>
    <x v="2"/>
    <x v="2"/>
    <x v="5"/>
    <x v="0"/>
  </r>
  <r>
    <d v="2022-10-07T00:00:00"/>
    <x v="9"/>
    <n v="10"/>
    <x v="6"/>
    <n v="6"/>
    <x v="0"/>
    <x v="1"/>
    <n v="9245.02"/>
    <n v="9473.93"/>
    <x v="0"/>
    <x v="0"/>
    <x v="0"/>
    <x v="4"/>
    <x v="0"/>
  </r>
  <r>
    <d v="2022-10-08T00:00:00"/>
    <x v="9"/>
    <n v="10"/>
    <x v="0"/>
    <n v="7"/>
    <x v="0"/>
    <x v="0"/>
    <n v="6649.28"/>
    <n v="7173.67"/>
    <x v="3"/>
    <x v="2"/>
    <x v="2"/>
    <x v="4"/>
    <x v="0"/>
  </r>
  <r>
    <d v="2022-10-09T00:00:00"/>
    <x v="9"/>
    <n v="10"/>
    <x v="1"/>
    <n v="1"/>
    <x v="0"/>
    <x v="4"/>
    <n v="9294.56"/>
    <n v="8689.48"/>
    <x v="3"/>
    <x v="0"/>
    <x v="2"/>
    <x v="7"/>
    <x v="0"/>
  </r>
  <r>
    <d v="2022-10-10T00:00:00"/>
    <x v="9"/>
    <n v="10"/>
    <x v="2"/>
    <n v="2"/>
    <x v="0"/>
    <x v="3"/>
    <n v="-1678.29"/>
    <n v="-1748.94"/>
    <x v="1"/>
    <x v="0"/>
    <x v="2"/>
    <x v="0"/>
    <x v="1"/>
  </r>
  <r>
    <d v="2022-10-11T00:00:00"/>
    <x v="9"/>
    <n v="10"/>
    <x v="3"/>
    <n v="3"/>
    <x v="0"/>
    <x v="1"/>
    <n v="-1611.11"/>
    <n v="-1470.1"/>
    <x v="1"/>
    <x v="1"/>
    <x v="1"/>
    <x v="6"/>
    <x v="1"/>
  </r>
  <r>
    <d v="2022-10-12T00:00:00"/>
    <x v="9"/>
    <n v="10"/>
    <x v="4"/>
    <n v="4"/>
    <x v="0"/>
    <x v="3"/>
    <n v="6816.06"/>
    <n v="6872.28"/>
    <x v="2"/>
    <x v="1"/>
    <x v="2"/>
    <x v="0"/>
    <x v="0"/>
  </r>
  <r>
    <d v="2022-10-13T00:00:00"/>
    <x v="9"/>
    <n v="10"/>
    <x v="5"/>
    <n v="5"/>
    <x v="0"/>
    <x v="4"/>
    <n v="3671.89"/>
    <n v="3820.85"/>
    <x v="0"/>
    <x v="1"/>
    <x v="1"/>
    <x v="1"/>
    <x v="0"/>
  </r>
  <r>
    <d v="2022-10-14T00:00:00"/>
    <x v="9"/>
    <n v="10"/>
    <x v="6"/>
    <n v="6"/>
    <x v="0"/>
    <x v="3"/>
    <n v="17553.55"/>
    <n v="17899.97"/>
    <x v="1"/>
    <x v="1"/>
    <x v="2"/>
    <x v="0"/>
    <x v="0"/>
  </r>
  <r>
    <d v="2022-10-15T00:00:00"/>
    <x v="9"/>
    <n v="10"/>
    <x v="0"/>
    <n v="7"/>
    <x v="0"/>
    <x v="0"/>
    <n v="1552.6"/>
    <n v="1635.35"/>
    <x v="1"/>
    <x v="1"/>
    <x v="1"/>
    <x v="7"/>
    <x v="0"/>
  </r>
  <r>
    <d v="2022-10-16T00:00:00"/>
    <x v="9"/>
    <n v="10"/>
    <x v="1"/>
    <n v="1"/>
    <x v="0"/>
    <x v="4"/>
    <n v="4891.3999999999996"/>
    <n v="4940.03"/>
    <x v="2"/>
    <x v="1"/>
    <x v="0"/>
    <x v="0"/>
    <x v="0"/>
  </r>
  <r>
    <d v="2022-10-17T00:00:00"/>
    <x v="9"/>
    <n v="10"/>
    <x v="2"/>
    <n v="2"/>
    <x v="0"/>
    <x v="2"/>
    <n v="20513.8"/>
    <n v="20944.5"/>
    <x v="3"/>
    <x v="0"/>
    <x v="2"/>
    <x v="7"/>
    <x v="0"/>
  </r>
  <r>
    <d v="2022-10-18T00:00:00"/>
    <x v="9"/>
    <n v="10"/>
    <x v="3"/>
    <n v="3"/>
    <x v="0"/>
    <x v="1"/>
    <n v="-1433.24"/>
    <n v="-1241.4100000000001"/>
    <x v="3"/>
    <x v="3"/>
    <x v="2"/>
    <x v="3"/>
    <x v="1"/>
  </r>
  <r>
    <d v="2022-10-19T00:00:00"/>
    <x v="9"/>
    <n v="10"/>
    <x v="4"/>
    <n v="4"/>
    <x v="0"/>
    <x v="3"/>
    <n v="11851.59"/>
    <n v="11636.74"/>
    <x v="3"/>
    <x v="3"/>
    <x v="0"/>
    <x v="3"/>
    <x v="0"/>
  </r>
  <r>
    <d v="2022-10-20T00:00:00"/>
    <x v="9"/>
    <n v="10"/>
    <x v="5"/>
    <n v="5"/>
    <x v="0"/>
    <x v="0"/>
    <n v="7570.29"/>
    <n v="7950.56"/>
    <x v="2"/>
    <x v="3"/>
    <x v="0"/>
    <x v="3"/>
    <x v="0"/>
  </r>
  <r>
    <d v="2022-10-21T00:00:00"/>
    <x v="9"/>
    <n v="10"/>
    <x v="6"/>
    <n v="6"/>
    <x v="0"/>
    <x v="3"/>
    <n v="2496.37"/>
    <n v="2486.9"/>
    <x v="2"/>
    <x v="2"/>
    <x v="0"/>
    <x v="2"/>
    <x v="0"/>
  </r>
  <r>
    <d v="2022-10-22T00:00:00"/>
    <x v="9"/>
    <n v="10"/>
    <x v="0"/>
    <n v="7"/>
    <x v="0"/>
    <x v="2"/>
    <n v="271.16000000000003"/>
    <n v="223.71"/>
    <x v="3"/>
    <x v="3"/>
    <x v="0"/>
    <x v="5"/>
    <x v="0"/>
  </r>
  <r>
    <d v="2022-10-23T00:00:00"/>
    <x v="9"/>
    <n v="10"/>
    <x v="1"/>
    <n v="1"/>
    <x v="0"/>
    <x v="4"/>
    <n v="17284.88"/>
    <n v="16217.87"/>
    <x v="3"/>
    <x v="0"/>
    <x v="1"/>
    <x v="3"/>
    <x v="0"/>
  </r>
  <r>
    <d v="2022-10-24T00:00:00"/>
    <x v="9"/>
    <n v="10"/>
    <x v="2"/>
    <n v="2"/>
    <x v="0"/>
    <x v="0"/>
    <n v="5601.72"/>
    <n v="5141.62"/>
    <x v="3"/>
    <x v="3"/>
    <x v="1"/>
    <x v="3"/>
    <x v="0"/>
  </r>
  <r>
    <d v="2022-10-25T00:00:00"/>
    <x v="9"/>
    <n v="10"/>
    <x v="3"/>
    <n v="3"/>
    <x v="0"/>
    <x v="4"/>
    <n v="17081.88"/>
    <n v="17455.63"/>
    <x v="0"/>
    <x v="1"/>
    <x v="0"/>
    <x v="4"/>
    <x v="0"/>
  </r>
  <r>
    <d v="2022-10-26T00:00:00"/>
    <x v="9"/>
    <n v="10"/>
    <x v="4"/>
    <n v="4"/>
    <x v="0"/>
    <x v="1"/>
    <n v="3713.88"/>
    <n v="3644.28"/>
    <x v="3"/>
    <x v="2"/>
    <x v="2"/>
    <x v="0"/>
    <x v="0"/>
  </r>
  <r>
    <d v="2022-10-27T00:00:00"/>
    <x v="9"/>
    <n v="10"/>
    <x v="5"/>
    <n v="5"/>
    <x v="0"/>
    <x v="2"/>
    <n v="9347.81"/>
    <n v="9165.6299999999992"/>
    <x v="1"/>
    <x v="0"/>
    <x v="2"/>
    <x v="1"/>
    <x v="0"/>
  </r>
  <r>
    <d v="2022-10-28T00:00:00"/>
    <x v="9"/>
    <n v="10"/>
    <x v="6"/>
    <n v="6"/>
    <x v="0"/>
    <x v="4"/>
    <n v="8156.96"/>
    <n v="7937.92"/>
    <x v="1"/>
    <x v="2"/>
    <x v="0"/>
    <x v="3"/>
    <x v="0"/>
  </r>
  <r>
    <d v="2022-10-29T00:00:00"/>
    <x v="9"/>
    <n v="10"/>
    <x v="0"/>
    <n v="7"/>
    <x v="0"/>
    <x v="4"/>
    <n v="6289.79"/>
    <n v="6197.73"/>
    <x v="0"/>
    <x v="2"/>
    <x v="1"/>
    <x v="0"/>
    <x v="0"/>
  </r>
  <r>
    <d v="2022-10-30T00:00:00"/>
    <x v="9"/>
    <n v="10"/>
    <x v="1"/>
    <n v="1"/>
    <x v="0"/>
    <x v="4"/>
    <n v="-843.61"/>
    <n v="-848.75"/>
    <x v="2"/>
    <x v="0"/>
    <x v="2"/>
    <x v="7"/>
    <x v="1"/>
  </r>
  <r>
    <d v="2022-10-31T00:00:00"/>
    <x v="9"/>
    <n v="10"/>
    <x v="2"/>
    <n v="2"/>
    <x v="0"/>
    <x v="4"/>
    <n v="7183.76"/>
    <n v="7070.27"/>
    <x v="3"/>
    <x v="2"/>
    <x v="2"/>
    <x v="3"/>
    <x v="0"/>
  </r>
  <r>
    <d v="2022-11-01T00:00:00"/>
    <x v="10"/>
    <n v="11"/>
    <x v="3"/>
    <n v="3"/>
    <x v="0"/>
    <x v="3"/>
    <n v="3340.12"/>
    <n v="3460.22"/>
    <x v="2"/>
    <x v="1"/>
    <x v="2"/>
    <x v="5"/>
    <x v="0"/>
  </r>
  <r>
    <d v="2022-11-02T00:00:00"/>
    <x v="10"/>
    <n v="11"/>
    <x v="4"/>
    <n v="4"/>
    <x v="0"/>
    <x v="4"/>
    <n v="5206.24"/>
    <n v="5321.84"/>
    <x v="3"/>
    <x v="2"/>
    <x v="0"/>
    <x v="5"/>
    <x v="0"/>
  </r>
  <r>
    <d v="2022-11-03T00:00:00"/>
    <x v="10"/>
    <n v="11"/>
    <x v="5"/>
    <n v="5"/>
    <x v="0"/>
    <x v="1"/>
    <n v="6259.09"/>
    <n v="5750.81"/>
    <x v="3"/>
    <x v="1"/>
    <x v="2"/>
    <x v="3"/>
    <x v="0"/>
  </r>
  <r>
    <d v="2022-11-04T00:00:00"/>
    <x v="10"/>
    <n v="11"/>
    <x v="6"/>
    <n v="6"/>
    <x v="0"/>
    <x v="2"/>
    <n v="3359.86"/>
    <n v="3261.85"/>
    <x v="1"/>
    <x v="1"/>
    <x v="2"/>
    <x v="1"/>
    <x v="0"/>
  </r>
  <r>
    <d v="2022-11-05T00:00:00"/>
    <x v="10"/>
    <n v="11"/>
    <x v="0"/>
    <n v="7"/>
    <x v="0"/>
    <x v="4"/>
    <n v="4819.7"/>
    <n v="4880.28"/>
    <x v="3"/>
    <x v="2"/>
    <x v="1"/>
    <x v="3"/>
    <x v="0"/>
  </r>
  <r>
    <d v="2022-11-06T00:00:00"/>
    <x v="10"/>
    <n v="11"/>
    <x v="1"/>
    <n v="1"/>
    <x v="0"/>
    <x v="0"/>
    <n v="10674.14"/>
    <n v="10763.55"/>
    <x v="1"/>
    <x v="0"/>
    <x v="0"/>
    <x v="2"/>
    <x v="0"/>
  </r>
  <r>
    <d v="2022-11-07T00:00:00"/>
    <x v="10"/>
    <n v="11"/>
    <x v="2"/>
    <n v="2"/>
    <x v="0"/>
    <x v="3"/>
    <n v="20470"/>
    <n v="19447.45"/>
    <x v="2"/>
    <x v="0"/>
    <x v="0"/>
    <x v="0"/>
    <x v="0"/>
  </r>
  <r>
    <d v="2022-11-08T00:00:00"/>
    <x v="10"/>
    <n v="11"/>
    <x v="3"/>
    <n v="3"/>
    <x v="0"/>
    <x v="2"/>
    <n v="818.16"/>
    <n v="777.88"/>
    <x v="0"/>
    <x v="2"/>
    <x v="2"/>
    <x v="7"/>
    <x v="0"/>
  </r>
  <r>
    <d v="2022-11-09T00:00:00"/>
    <x v="10"/>
    <n v="11"/>
    <x v="4"/>
    <n v="4"/>
    <x v="0"/>
    <x v="4"/>
    <n v="4294.01"/>
    <n v="4298.66"/>
    <x v="3"/>
    <x v="1"/>
    <x v="2"/>
    <x v="5"/>
    <x v="0"/>
  </r>
  <r>
    <d v="2022-11-10T00:00:00"/>
    <x v="10"/>
    <n v="11"/>
    <x v="5"/>
    <n v="5"/>
    <x v="0"/>
    <x v="4"/>
    <n v="9253.2000000000007"/>
    <n v="8113.88"/>
    <x v="1"/>
    <x v="0"/>
    <x v="0"/>
    <x v="6"/>
    <x v="0"/>
  </r>
  <r>
    <d v="2022-11-11T00:00:00"/>
    <x v="10"/>
    <n v="11"/>
    <x v="6"/>
    <n v="6"/>
    <x v="0"/>
    <x v="3"/>
    <n v="-1745.88"/>
    <n v="-1741.72"/>
    <x v="3"/>
    <x v="2"/>
    <x v="0"/>
    <x v="6"/>
    <x v="1"/>
  </r>
  <r>
    <d v="2022-11-12T00:00:00"/>
    <x v="10"/>
    <n v="11"/>
    <x v="0"/>
    <n v="7"/>
    <x v="0"/>
    <x v="2"/>
    <n v="-2351.96"/>
    <n v="-2400.81"/>
    <x v="2"/>
    <x v="3"/>
    <x v="1"/>
    <x v="3"/>
    <x v="1"/>
  </r>
  <r>
    <d v="2022-11-13T00:00:00"/>
    <x v="10"/>
    <n v="11"/>
    <x v="1"/>
    <n v="1"/>
    <x v="0"/>
    <x v="4"/>
    <n v="12175.76"/>
    <n v="11070.23"/>
    <x v="0"/>
    <x v="3"/>
    <x v="1"/>
    <x v="0"/>
    <x v="0"/>
  </r>
  <r>
    <d v="2022-11-14T00:00:00"/>
    <x v="10"/>
    <n v="11"/>
    <x v="2"/>
    <n v="2"/>
    <x v="0"/>
    <x v="0"/>
    <n v="17654.28"/>
    <n v="19543.740000000002"/>
    <x v="1"/>
    <x v="3"/>
    <x v="1"/>
    <x v="7"/>
    <x v="0"/>
  </r>
  <r>
    <d v="2022-11-15T00:00:00"/>
    <x v="10"/>
    <n v="11"/>
    <x v="3"/>
    <n v="3"/>
    <x v="0"/>
    <x v="2"/>
    <n v="3585.13"/>
    <n v="3325.34"/>
    <x v="1"/>
    <x v="3"/>
    <x v="0"/>
    <x v="2"/>
    <x v="0"/>
  </r>
  <r>
    <d v="2022-11-16T00:00:00"/>
    <x v="10"/>
    <n v="11"/>
    <x v="4"/>
    <n v="4"/>
    <x v="0"/>
    <x v="0"/>
    <n v="18692.93"/>
    <n v="20102.87"/>
    <x v="1"/>
    <x v="0"/>
    <x v="1"/>
    <x v="3"/>
    <x v="0"/>
  </r>
  <r>
    <d v="2022-11-17T00:00:00"/>
    <x v="10"/>
    <n v="11"/>
    <x v="5"/>
    <n v="5"/>
    <x v="0"/>
    <x v="3"/>
    <n v="11457.2"/>
    <n v="11896.67"/>
    <x v="0"/>
    <x v="2"/>
    <x v="0"/>
    <x v="1"/>
    <x v="0"/>
  </r>
  <r>
    <d v="2022-11-18T00:00:00"/>
    <x v="10"/>
    <n v="11"/>
    <x v="6"/>
    <n v="6"/>
    <x v="0"/>
    <x v="4"/>
    <n v="6334.64"/>
    <n v="6435.8"/>
    <x v="2"/>
    <x v="2"/>
    <x v="2"/>
    <x v="6"/>
    <x v="0"/>
  </r>
  <r>
    <d v="2022-11-19T00:00:00"/>
    <x v="10"/>
    <n v="11"/>
    <x v="0"/>
    <n v="7"/>
    <x v="0"/>
    <x v="0"/>
    <n v="10442.219999999999"/>
    <n v="8852.99"/>
    <x v="2"/>
    <x v="0"/>
    <x v="2"/>
    <x v="6"/>
    <x v="0"/>
  </r>
  <r>
    <d v="2022-11-20T00:00:00"/>
    <x v="10"/>
    <n v="11"/>
    <x v="1"/>
    <n v="1"/>
    <x v="0"/>
    <x v="2"/>
    <n v="11702.92"/>
    <n v="11520.04"/>
    <x v="2"/>
    <x v="2"/>
    <x v="1"/>
    <x v="2"/>
    <x v="0"/>
  </r>
  <r>
    <d v="2022-11-21T00:00:00"/>
    <x v="10"/>
    <n v="11"/>
    <x v="2"/>
    <n v="2"/>
    <x v="0"/>
    <x v="3"/>
    <n v="15295.93"/>
    <n v="15544.14"/>
    <x v="0"/>
    <x v="3"/>
    <x v="2"/>
    <x v="4"/>
    <x v="0"/>
  </r>
  <r>
    <d v="2022-11-22T00:00:00"/>
    <x v="10"/>
    <n v="11"/>
    <x v="3"/>
    <n v="3"/>
    <x v="0"/>
    <x v="2"/>
    <n v="4876.87"/>
    <n v="4428.93"/>
    <x v="1"/>
    <x v="0"/>
    <x v="0"/>
    <x v="0"/>
    <x v="0"/>
  </r>
  <r>
    <d v="2022-11-23T00:00:00"/>
    <x v="10"/>
    <n v="11"/>
    <x v="4"/>
    <n v="4"/>
    <x v="0"/>
    <x v="3"/>
    <n v="27539.55"/>
    <n v="28601.07"/>
    <x v="1"/>
    <x v="0"/>
    <x v="0"/>
    <x v="4"/>
    <x v="0"/>
  </r>
  <r>
    <d v="2022-11-24T00:00:00"/>
    <x v="10"/>
    <n v="11"/>
    <x v="5"/>
    <n v="5"/>
    <x v="0"/>
    <x v="4"/>
    <n v="7738.16"/>
    <n v="7770.41"/>
    <x v="2"/>
    <x v="2"/>
    <x v="0"/>
    <x v="3"/>
    <x v="0"/>
  </r>
  <r>
    <d v="2022-11-25T00:00:00"/>
    <x v="10"/>
    <n v="11"/>
    <x v="6"/>
    <n v="6"/>
    <x v="0"/>
    <x v="4"/>
    <n v="10683.96"/>
    <n v="11092.12"/>
    <x v="3"/>
    <x v="2"/>
    <x v="1"/>
    <x v="7"/>
    <x v="0"/>
  </r>
  <r>
    <d v="2022-11-26T00:00:00"/>
    <x v="10"/>
    <n v="11"/>
    <x v="0"/>
    <n v="7"/>
    <x v="0"/>
    <x v="0"/>
    <n v="8731.5499999999993"/>
    <n v="8805.41"/>
    <x v="0"/>
    <x v="1"/>
    <x v="1"/>
    <x v="0"/>
    <x v="0"/>
  </r>
  <r>
    <d v="2022-11-27T00:00:00"/>
    <x v="10"/>
    <n v="11"/>
    <x v="1"/>
    <n v="1"/>
    <x v="0"/>
    <x v="1"/>
    <n v="-2681.68"/>
    <n v="-2914.83"/>
    <x v="2"/>
    <x v="0"/>
    <x v="0"/>
    <x v="7"/>
    <x v="1"/>
  </r>
  <r>
    <d v="2022-11-28T00:00:00"/>
    <x v="10"/>
    <n v="11"/>
    <x v="2"/>
    <n v="2"/>
    <x v="0"/>
    <x v="3"/>
    <n v="14168.17"/>
    <n v="15516.72"/>
    <x v="3"/>
    <x v="2"/>
    <x v="0"/>
    <x v="4"/>
    <x v="0"/>
  </r>
  <r>
    <d v="2022-11-29T00:00:00"/>
    <x v="10"/>
    <n v="11"/>
    <x v="3"/>
    <n v="3"/>
    <x v="0"/>
    <x v="3"/>
    <n v="-695.07"/>
    <n v="-657.67"/>
    <x v="2"/>
    <x v="0"/>
    <x v="0"/>
    <x v="0"/>
    <x v="1"/>
  </r>
  <r>
    <d v="2022-11-30T00:00:00"/>
    <x v="10"/>
    <n v="11"/>
    <x v="4"/>
    <n v="4"/>
    <x v="0"/>
    <x v="0"/>
    <n v="9235.93"/>
    <n v="9014.0400000000009"/>
    <x v="0"/>
    <x v="0"/>
    <x v="0"/>
    <x v="2"/>
    <x v="0"/>
  </r>
  <r>
    <d v="2022-12-01T00:00:00"/>
    <x v="11"/>
    <n v="12"/>
    <x v="5"/>
    <n v="5"/>
    <x v="0"/>
    <x v="1"/>
    <n v="7351.81"/>
    <n v="7967.55"/>
    <x v="2"/>
    <x v="2"/>
    <x v="1"/>
    <x v="2"/>
    <x v="0"/>
  </r>
  <r>
    <d v="2022-12-02T00:00:00"/>
    <x v="11"/>
    <n v="12"/>
    <x v="6"/>
    <n v="6"/>
    <x v="0"/>
    <x v="1"/>
    <n v="-648.53"/>
    <n v="-727.51"/>
    <x v="1"/>
    <x v="3"/>
    <x v="1"/>
    <x v="2"/>
    <x v="1"/>
  </r>
  <r>
    <d v="2022-12-03T00:00:00"/>
    <x v="11"/>
    <n v="12"/>
    <x v="0"/>
    <n v="7"/>
    <x v="0"/>
    <x v="2"/>
    <n v="-5062.96"/>
    <n v="-5630.07"/>
    <x v="3"/>
    <x v="0"/>
    <x v="0"/>
    <x v="3"/>
    <x v="1"/>
  </r>
  <r>
    <d v="2022-12-04T00:00:00"/>
    <x v="11"/>
    <n v="12"/>
    <x v="1"/>
    <n v="1"/>
    <x v="0"/>
    <x v="1"/>
    <n v="-6001.39"/>
    <n v="-6873.61"/>
    <x v="0"/>
    <x v="0"/>
    <x v="0"/>
    <x v="4"/>
    <x v="1"/>
  </r>
  <r>
    <d v="2022-12-05T00:00:00"/>
    <x v="11"/>
    <n v="12"/>
    <x v="2"/>
    <n v="2"/>
    <x v="0"/>
    <x v="0"/>
    <n v="2476.66"/>
    <n v="2702.67"/>
    <x v="3"/>
    <x v="2"/>
    <x v="2"/>
    <x v="3"/>
    <x v="0"/>
  </r>
  <r>
    <d v="2022-12-06T00:00:00"/>
    <x v="11"/>
    <n v="12"/>
    <x v="3"/>
    <n v="3"/>
    <x v="0"/>
    <x v="4"/>
    <n v="11330.01"/>
    <n v="9683.2900000000009"/>
    <x v="0"/>
    <x v="0"/>
    <x v="1"/>
    <x v="5"/>
    <x v="0"/>
  </r>
  <r>
    <d v="2022-12-07T00:00:00"/>
    <x v="11"/>
    <n v="12"/>
    <x v="4"/>
    <n v="4"/>
    <x v="0"/>
    <x v="3"/>
    <n v="-3282.89"/>
    <n v="-3644.11"/>
    <x v="0"/>
    <x v="1"/>
    <x v="2"/>
    <x v="5"/>
    <x v="1"/>
  </r>
  <r>
    <d v="2022-12-08T00:00:00"/>
    <x v="11"/>
    <n v="12"/>
    <x v="5"/>
    <n v="5"/>
    <x v="0"/>
    <x v="0"/>
    <n v="9194.99"/>
    <n v="8188.8"/>
    <x v="0"/>
    <x v="2"/>
    <x v="1"/>
    <x v="0"/>
    <x v="0"/>
  </r>
  <r>
    <d v="2022-12-09T00:00:00"/>
    <x v="11"/>
    <n v="12"/>
    <x v="6"/>
    <n v="6"/>
    <x v="0"/>
    <x v="1"/>
    <n v="7975.64"/>
    <n v="8099.83"/>
    <x v="0"/>
    <x v="0"/>
    <x v="2"/>
    <x v="6"/>
    <x v="0"/>
  </r>
  <r>
    <d v="2022-12-10T00:00:00"/>
    <x v="11"/>
    <n v="12"/>
    <x v="0"/>
    <n v="7"/>
    <x v="0"/>
    <x v="4"/>
    <n v="11618.88"/>
    <n v="11651.35"/>
    <x v="2"/>
    <x v="0"/>
    <x v="1"/>
    <x v="5"/>
    <x v="0"/>
  </r>
  <r>
    <d v="2022-12-11T00:00:00"/>
    <x v="11"/>
    <n v="12"/>
    <x v="1"/>
    <n v="1"/>
    <x v="0"/>
    <x v="1"/>
    <n v="15573.74"/>
    <n v="16865.240000000002"/>
    <x v="3"/>
    <x v="0"/>
    <x v="1"/>
    <x v="6"/>
    <x v="0"/>
  </r>
  <r>
    <d v="2022-12-12T00:00:00"/>
    <x v="11"/>
    <n v="12"/>
    <x v="2"/>
    <n v="2"/>
    <x v="0"/>
    <x v="0"/>
    <n v="652.79999999999995"/>
    <n v="706.48"/>
    <x v="3"/>
    <x v="2"/>
    <x v="1"/>
    <x v="6"/>
    <x v="0"/>
  </r>
  <r>
    <d v="2022-12-13T00:00:00"/>
    <x v="11"/>
    <n v="12"/>
    <x v="3"/>
    <n v="3"/>
    <x v="0"/>
    <x v="0"/>
    <n v="2650.16"/>
    <n v="2686.99"/>
    <x v="1"/>
    <x v="1"/>
    <x v="1"/>
    <x v="2"/>
    <x v="0"/>
  </r>
  <r>
    <d v="2022-12-14T00:00:00"/>
    <x v="11"/>
    <n v="12"/>
    <x v="4"/>
    <n v="4"/>
    <x v="0"/>
    <x v="0"/>
    <n v="-5299.58"/>
    <n v="-5153.0600000000004"/>
    <x v="2"/>
    <x v="0"/>
    <x v="2"/>
    <x v="1"/>
    <x v="1"/>
  </r>
  <r>
    <d v="2022-12-15T00:00:00"/>
    <x v="11"/>
    <n v="12"/>
    <x v="5"/>
    <n v="5"/>
    <x v="0"/>
    <x v="1"/>
    <n v="10654.47"/>
    <n v="11562.4"/>
    <x v="3"/>
    <x v="1"/>
    <x v="0"/>
    <x v="1"/>
    <x v="0"/>
  </r>
  <r>
    <d v="2022-12-16T00:00:00"/>
    <x v="11"/>
    <n v="12"/>
    <x v="6"/>
    <n v="6"/>
    <x v="0"/>
    <x v="1"/>
    <n v="10179.5"/>
    <n v="9615.6299999999992"/>
    <x v="0"/>
    <x v="1"/>
    <x v="1"/>
    <x v="2"/>
    <x v="0"/>
  </r>
  <r>
    <d v="2022-12-17T00:00:00"/>
    <x v="11"/>
    <n v="12"/>
    <x v="0"/>
    <n v="7"/>
    <x v="0"/>
    <x v="4"/>
    <n v="19741.330000000002"/>
    <n v="18353.18"/>
    <x v="0"/>
    <x v="0"/>
    <x v="2"/>
    <x v="2"/>
    <x v="0"/>
  </r>
  <r>
    <d v="2022-12-18T00:00:00"/>
    <x v="11"/>
    <n v="12"/>
    <x v="1"/>
    <n v="1"/>
    <x v="0"/>
    <x v="4"/>
    <n v="11895.46"/>
    <n v="11065.88"/>
    <x v="3"/>
    <x v="3"/>
    <x v="2"/>
    <x v="0"/>
    <x v="0"/>
  </r>
  <r>
    <d v="2022-12-19T00:00:00"/>
    <x v="11"/>
    <n v="12"/>
    <x v="2"/>
    <n v="2"/>
    <x v="0"/>
    <x v="2"/>
    <n v="9612.27"/>
    <n v="8976.99"/>
    <x v="2"/>
    <x v="0"/>
    <x v="2"/>
    <x v="4"/>
    <x v="0"/>
  </r>
  <r>
    <d v="2022-12-20T00:00:00"/>
    <x v="11"/>
    <n v="12"/>
    <x v="3"/>
    <n v="3"/>
    <x v="0"/>
    <x v="1"/>
    <n v="14319.28"/>
    <n v="13905.4"/>
    <x v="2"/>
    <x v="0"/>
    <x v="2"/>
    <x v="3"/>
    <x v="0"/>
  </r>
  <r>
    <d v="2022-12-21T00:00:00"/>
    <x v="11"/>
    <n v="12"/>
    <x v="4"/>
    <n v="4"/>
    <x v="0"/>
    <x v="1"/>
    <n v="4942.99"/>
    <n v="4803.26"/>
    <x v="2"/>
    <x v="3"/>
    <x v="1"/>
    <x v="6"/>
    <x v="0"/>
  </r>
  <r>
    <d v="2022-12-22T00:00:00"/>
    <x v="11"/>
    <n v="12"/>
    <x v="5"/>
    <n v="5"/>
    <x v="0"/>
    <x v="0"/>
    <n v="-2848.61"/>
    <n v="-2940.88"/>
    <x v="1"/>
    <x v="3"/>
    <x v="2"/>
    <x v="6"/>
    <x v="1"/>
  </r>
  <r>
    <d v="2022-12-23T00:00:00"/>
    <x v="11"/>
    <n v="12"/>
    <x v="6"/>
    <n v="6"/>
    <x v="0"/>
    <x v="1"/>
    <n v="5832.86"/>
    <n v="6583.52"/>
    <x v="0"/>
    <x v="2"/>
    <x v="2"/>
    <x v="4"/>
    <x v="0"/>
  </r>
  <r>
    <d v="2022-12-24T00:00:00"/>
    <x v="11"/>
    <n v="12"/>
    <x v="0"/>
    <n v="7"/>
    <x v="0"/>
    <x v="4"/>
    <n v="2483.8000000000002"/>
    <n v="2690.93"/>
    <x v="0"/>
    <x v="0"/>
    <x v="0"/>
    <x v="0"/>
    <x v="0"/>
  </r>
  <r>
    <d v="2022-12-25T00:00:00"/>
    <x v="11"/>
    <n v="12"/>
    <x v="1"/>
    <n v="1"/>
    <x v="0"/>
    <x v="2"/>
    <n v="846.58"/>
    <n v="838.07"/>
    <x v="3"/>
    <x v="2"/>
    <x v="0"/>
    <x v="3"/>
    <x v="0"/>
  </r>
  <r>
    <d v="2022-12-26T00:00:00"/>
    <x v="11"/>
    <n v="12"/>
    <x v="2"/>
    <n v="2"/>
    <x v="0"/>
    <x v="2"/>
    <n v="-1566.7"/>
    <n v="-1756.4"/>
    <x v="0"/>
    <x v="0"/>
    <x v="1"/>
    <x v="2"/>
    <x v="1"/>
  </r>
  <r>
    <d v="2022-12-27T00:00:00"/>
    <x v="11"/>
    <n v="12"/>
    <x v="3"/>
    <n v="3"/>
    <x v="0"/>
    <x v="4"/>
    <n v="12546.94"/>
    <n v="12765.49"/>
    <x v="2"/>
    <x v="2"/>
    <x v="1"/>
    <x v="0"/>
    <x v="0"/>
  </r>
  <r>
    <d v="2022-12-28T00:00:00"/>
    <x v="11"/>
    <n v="12"/>
    <x v="4"/>
    <n v="4"/>
    <x v="0"/>
    <x v="3"/>
    <n v="930.42"/>
    <n v="804.75"/>
    <x v="0"/>
    <x v="2"/>
    <x v="1"/>
    <x v="4"/>
    <x v="0"/>
  </r>
  <r>
    <d v="2022-12-29T00:00:00"/>
    <x v="11"/>
    <n v="12"/>
    <x v="5"/>
    <n v="5"/>
    <x v="0"/>
    <x v="0"/>
    <n v="17164.73"/>
    <n v="15308.67"/>
    <x v="1"/>
    <x v="2"/>
    <x v="1"/>
    <x v="1"/>
    <x v="0"/>
  </r>
  <r>
    <d v="2022-12-30T00:00:00"/>
    <x v="11"/>
    <n v="12"/>
    <x v="6"/>
    <n v="6"/>
    <x v="0"/>
    <x v="1"/>
    <n v="7382.32"/>
    <n v="6725.23"/>
    <x v="1"/>
    <x v="3"/>
    <x v="1"/>
    <x v="1"/>
    <x v="0"/>
  </r>
  <r>
    <d v="2022-12-31T00:00:00"/>
    <x v="11"/>
    <n v="12"/>
    <x v="0"/>
    <n v="7"/>
    <x v="0"/>
    <x v="1"/>
    <n v="11686.98"/>
    <n v="11934.79"/>
    <x v="2"/>
    <x v="1"/>
    <x v="0"/>
    <x v="0"/>
    <x v="0"/>
  </r>
  <r>
    <d v="2023-01-01T00:00:00"/>
    <x v="0"/>
    <n v="1"/>
    <x v="1"/>
    <n v="1"/>
    <x v="1"/>
    <x v="0"/>
    <n v="-1849.99"/>
    <n v="-1910.52"/>
    <x v="1"/>
    <x v="2"/>
    <x v="0"/>
    <x v="3"/>
    <x v="1"/>
  </r>
  <r>
    <d v="2023-01-02T00:00:00"/>
    <x v="0"/>
    <n v="1"/>
    <x v="2"/>
    <n v="2"/>
    <x v="1"/>
    <x v="4"/>
    <n v="20798.95"/>
    <n v="22676.36"/>
    <x v="0"/>
    <x v="0"/>
    <x v="0"/>
    <x v="4"/>
    <x v="0"/>
  </r>
  <r>
    <d v="2023-01-03T00:00:00"/>
    <x v="0"/>
    <n v="1"/>
    <x v="3"/>
    <n v="3"/>
    <x v="1"/>
    <x v="1"/>
    <n v="2414.4699999999998"/>
    <n v="2600.75"/>
    <x v="0"/>
    <x v="3"/>
    <x v="0"/>
    <x v="1"/>
    <x v="0"/>
  </r>
  <r>
    <d v="2023-01-04T00:00:00"/>
    <x v="0"/>
    <n v="1"/>
    <x v="4"/>
    <n v="4"/>
    <x v="1"/>
    <x v="4"/>
    <n v="13381.13"/>
    <n v="15723.1"/>
    <x v="3"/>
    <x v="0"/>
    <x v="2"/>
    <x v="3"/>
    <x v="0"/>
  </r>
  <r>
    <d v="2023-01-05T00:00:00"/>
    <x v="0"/>
    <n v="1"/>
    <x v="5"/>
    <n v="5"/>
    <x v="1"/>
    <x v="2"/>
    <n v="5423.37"/>
    <n v="5900.24"/>
    <x v="0"/>
    <x v="1"/>
    <x v="2"/>
    <x v="1"/>
    <x v="0"/>
  </r>
  <r>
    <d v="2023-01-06T00:00:00"/>
    <x v="0"/>
    <n v="1"/>
    <x v="6"/>
    <n v="6"/>
    <x v="1"/>
    <x v="4"/>
    <n v="10463.89"/>
    <n v="10396"/>
    <x v="1"/>
    <x v="1"/>
    <x v="0"/>
    <x v="7"/>
    <x v="0"/>
  </r>
  <r>
    <d v="2023-01-07T00:00:00"/>
    <x v="0"/>
    <n v="1"/>
    <x v="0"/>
    <n v="7"/>
    <x v="1"/>
    <x v="4"/>
    <n v="14416.58"/>
    <n v="14983.47"/>
    <x v="0"/>
    <x v="0"/>
    <x v="1"/>
    <x v="5"/>
    <x v="0"/>
  </r>
  <r>
    <d v="2023-01-08T00:00:00"/>
    <x v="0"/>
    <n v="1"/>
    <x v="1"/>
    <n v="1"/>
    <x v="1"/>
    <x v="4"/>
    <n v="19797.29"/>
    <n v="19597.810000000001"/>
    <x v="2"/>
    <x v="3"/>
    <x v="0"/>
    <x v="2"/>
    <x v="0"/>
  </r>
  <r>
    <d v="2023-01-09T00:00:00"/>
    <x v="0"/>
    <n v="1"/>
    <x v="2"/>
    <n v="2"/>
    <x v="1"/>
    <x v="1"/>
    <n v="11990.7"/>
    <n v="12992.02"/>
    <x v="1"/>
    <x v="3"/>
    <x v="1"/>
    <x v="2"/>
    <x v="0"/>
  </r>
  <r>
    <d v="2023-01-10T00:00:00"/>
    <x v="0"/>
    <n v="1"/>
    <x v="3"/>
    <n v="3"/>
    <x v="1"/>
    <x v="2"/>
    <n v="12574.28"/>
    <n v="12529.25"/>
    <x v="0"/>
    <x v="1"/>
    <x v="1"/>
    <x v="5"/>
    <x v="0"/>
  </r>
  <r>
    <d v="2023-01-11T00:00:00"/>
    <x v="0"/>
    <n v="1"/>
    <x v="4"/>
    <n v="4"/>
    <x v="1"/>
    <x v="2"/>
    <n v="2804.78"/>
    <n v="3123.5"/>
    <x v="0"/>
    <x v="2"/>
    <x v="0"/>
    <x v="5"/>
    <x v="0"/>
  </r>
  <r>
    <d v="2023-01-12T00:00:00"/>
    <x v="0"/>
    <n v="1"/>
    <x v="5"/>
    <n v="5"/>
    <x v="1"/>
    <x v="3"/>
    <n v="6123.24"/>
    <n v="6177.16"/>
    <x v="1"/>
    <x v="2"/>
    <x v="2"/>
    <x v="0"/>
    <x v="0"/>
  </r>
  <r>
    <d v="2023-01-13T00:00:00"/>
    <x v="0"/>
    <n v="1"/>
    <x v="6"/>
    <n v="6"/>
    <x v="1"/>
    <x v="3"/>
    <n v="9639.2900000000009"/>
    <n v="9413.31"/>
    <x v="2"/>
    <x v="2"/>
    <x v="1"/>
    <x v="5"/>
    <x v="0"/>
  </r>
  <r>
    <d v="2023-01-14T00:00:00"/>
    <x v="0"/>
    <n v="1"/>
    <x v="0"/>
    <n v="7"/>
    <x v="1"/>
    <x v="2"/>
    <n v="-10913.27"/>
    <n v="-12532.11"/>
    <x v="3"/>
    <x v="2"/>
    <x v="2"/>
    <x v="6"/>
    <x v="1"/>
  </r>
  <r>
    <d v="2023-01-15T00:00:00"/>
    <x v="0"/>
    <n v="1"/>
    <x v="1"/>
    <n v="1"/>
    <x v="1"/>
    <x v="2"/>
    <n v="-5227.96"/>
    <n v="-5425.05"/>
    <x v="2"/>
    <x v="3"/>
    <x v="2"/>
    <x v="5"/>
    <x v="1"/>
  </r>
  <r>
    <d v="2023-01-16T00:00:00"/>
    <x v="0"/>
    <n v="1"/>
    <x v="2"/>
    <n v="2"/>
    <x v="1"/>
    <x v="1"/>
    <n v="-1010.5"/>
    <n v="-981.03"/>
    <x v="0"/>
    <x v="3"/>
    <x v="2"/>
    <x v="0"/>
    <x v="1"/>
  </r>
  <r>
    <d v="2023-01-17T00:00:00"/>
    <x v="0"/>
    <n v="1"/>
    <x v="3"/>
    <n v="3"/>
    <x v="1"/>
    <x v="3"/>
    <n v="9000.92"/>
    <n v="9839.08"/>
    <x v="1"/>
    <x v="2"/>
    <x v="0"/>
    <x v="6"/>
    <x v="0"/>
  </r>
  <r>
    <d v="2023-01-18T00:00:00"/>
    <x v="0"/>
    <n v="1"/>
    <x v="4"/>
    <n v="4"/>
    <x v="1"/>
    <x v="3"/>
    <n v="4542.63"/>
    <n v="4109.22"/>
    <x v="3"/>
    <x v="0"/>
    <x v="0"/>
    <x v="2"/>
    <x v="0"/>
  </r>
  <r>
    <d v="2023-01-19T00:00:00"/>
    <x v="0"/>
    <n v="1"/>
    <x v="5"/>
    <n v="5"/>
    <x v="1"/>
    <x v="4"/>
    <n v="-3843.52"/>
    <n v="-4439.83"/>
    <x v="2"/>
    <x v="3"/>
    <x v="1"/>
    <x v="0"/>
    <x v="1"/>
  </r>
  <r>
    <d v="2023-01-20T00:00:00"/>
    <x v="0"/>
    <n v="1"/>
    <x v="6"/>
    <n v="6"/>
    <x v="1"/>
    <x v="0"/>
    <n v="-5817.79"/>
    <n v="-6209.75"/>
    <x v="1"/>
    <x v="3"/>
    <x v="1"/>
    <x v="1"/>
    <x v="1"/>
  </r>
  <r>
    <d v="2023-01-21T00:00:00"/>
    <x v="0"/>
    <n v="1"/>
    <x v="0"/>
    <n v="7"/>
    <x v="1"/>
    <x v="3"/>
    <n v="1545.42"/>
    <n v="1623.34"/>
    <x v="1"/>
    <x v="1"/>
    <x v="2"/>
    <x v="0"/>
    <x v="0"/>
  </r>
  <r>
    <d v="2023-01-22T00:00:00"/>
    <x v="0"/>
    <n v="1"/>
    <x v="1"/>
    <n v="1"/>
    <x v="1"/>
    <x v="0"/>
    <n v="4346.47"/>
    <n v="4157.68"/>
    <x v="1"/>
    <x v="3"/>
    <x v="0"/>
    <x v="2"/>
    <x v="0"/>
  </r>
  <r>
    <d v="2023-01-23T00:00:00"/>
    <x v="0"/>
    <n v="1"/>
    <x v="2"/>
    <n v="2"/>
    <x v="1"/>
    <x v="1"/>
    <n v="-4231.97"/>
    <n v="-4053.86"/>
    <x v="1"/>
    <x v="3"/>
    <x v="0"/>
    <x v="1"/>
    <x v="1"/>
  </r>
  <r>
    <d v="2023-01-24T00:00:00"/>
    <x v="0"/>
    <n v="1"/>
    <x v="3"/>
    <n v="3"/>
    <x v="1"/>
    <x v="3"/>
    <n v="8693.85"/>
    <n v="7415"/>
    <x v="2"/>
    <x v="1"/>
    <x v="2"/>
    <x v="2"/>
    <x v="0"/>
  </r>
  <r>
    <d v="2023-01-25T00:00:00"/>
    <x v="0"/>
    <n v="1"/>
    <x v="4"/>
    <n v="4"/>
    <x v="1"/>
    <x v="2"/>
    <n v="6988.9"/>
    <n v="7381.19"/>
    <x v="2"/>
    <x v="0"/>
    <x v="0"/>
    <x v="1"/>
    <x v="0"/>
  </r>
  <r>
    <d v="2023-01-26T00:00:00"/>
    <x v="0"/>
    <n v="1"/>
    <x v="5"/>
    <n v="5"/>
    <x v="1"/>
    <x v="2"/>
    <n v="10599.73"/>
    <n v="11410.33"/>
    <x v="3"/>
    <x v="0"/>
    <x v="2"/>
    <x v="7"/>
    <x v="0"/>
  </r>
  <r>
    <d v="2023-01-27T00:00:00"/>
    <x v="0"/>
    <n v="1"/>
    <x v="6"/>
    <n v="6"/>
    <x v="1"/>
    <x v="0"/>
    <n v="2684.53"/>
    <n v="2501.44"/>
    <x v="3"/>
    <x v="1"/>
    <x v="0"/>
    <x v="0"/>
    <x v="0"/>
  </r>
  <r>
    <d v="2023-01-28T00:00:00"/>
    <x v="0"/>
    <n v="1"/>
    <x v="0"/>
    <n v="7"/>
    <x v="1"/>
    <x v="4"/>
    <n v="18518.689999999999"/>
    <n v="18649.66"/>
    <x v="0"/>
    <x v="1"/>
    <x v="1"/>
    <x v="1"/>
    <x v="0"/>
  </r>
  <r>
    <d v="2023-01-29T00:00:00"/>
    <x v="0"/>
    <n v="1"/>
    <x v="1"/>
    <n v="1"/>
    <x v="1"/>
    <x v="0"/>
    <n v="9394.02"/>
    <n v="9440.4599999999991"/>
    <x v="1"/>
    <x v="3"/>
    <x v="0"/>
    <x v="5"/>
    <x v="0"/>
  </r>
  <r>
    <d v="2023-01-30T00:00:00"/>
    <x v="0"/>
    <n v="1"/>
    <x v="2"/>
    <n v="2"/>
    <x v="1"/>
    <x v="1"/>
    <n v="6106.68"/>
    <n v="6345.01"/>
    <x v="0"/>
    <x v="0"/>
    <x v="1"/>
    <x v="3"/>
    <x v="0"/>
  </r>
  <r>
    <d v="2023-01-31T00:00:00"/>
    <x v="0"/>
    <n v="1"/>
    <x v="3"/>
    <n v="3"/>
    <x v="1"/>
    <x v="3"/>
    <n v="3023.33"/>
    <n v="3012.04"/>
    <x v="1"/>
    <x v="0"/>
    <x v="1"/>
    <x v="3"/>
    <x v="0"/>
  </r>
  <r>
    <d v="2023-02-01T00:00:00"/>
    <x v="1"/>
    <n v="2"/>
    <x v="4"/>
    <n v="4"/>
    <x v="1"/>
    <x v="4"/>
    <n v="21587.91"/>
    <n v="20486.330000000002"/>
    <x v="1"/>
    <x v="0"/>
    <x v="2"/>
    <x v="3"/>
    <x v="0"/>
  </r>
  <r>
    <d v="2023-02-02T00:00:00"/>
    <x v="1"/>
    <n v="2"/>
    <x v="5"/>
    <n v="5"/>
    <x v="1"/>
    <x v="2"/>
    <n v="5713.1"/>
    <n v="5419.29"/>
    <x v="3"/>
    <x v="2"/>
    <x v="0"/>
    <x v="6"/>
    <x v="0"/>
  </r>
  <r>
    <d v="2023-02-03T00:00:00"/>
    <x v="1"/>
    <n v="2"/>
    <x v="6"/>
    <n v="6"/>
    <x v="1"/>
    <x v="2"/>
    <n v="9183.7999999999993"/>
    <n v="9149.9699999999993"/>
    <x v="1"/>
    <x v="3"/>
    <x v="2"/>
    <x v="3"/>
    <x v="0"/>
  </r>
  <r>
    <d v="2023-02-04T00:00:00"/>
    <x v="1"/>
    <n v="2"/>
    <x v="0"/>
    <n v="7"/>
    <x v="1"/>
    <x v="4"/>
    <n v="9587.1299999999992"/>
    <n v="9425.2999999999993"/>
    <x v="0"/>
    <x v="2"/>
    <x v="1"/>
    <x v="4"/>
    <x v="0"/>
  </r>
  <r>
    <d v="2023-02-05T00:00:00"/>
    <x v="1"/>
    <n v="2"/>
    <x v="1"/>
    <n v="1"/>
    <x v="1"/>
    <x v="2"/>
    <n v="8938.98"/>
    <n v="8939.2999999999993"/>
    <x v="0"/>
    <x v="0"/>
    <x v="0"/>
    <x v="7"/>
    <x v="0"/>
  </r>
  <r>
    <d v="2023-02-06T00:00:00"/>
    <x v="1"/>
    <n v="2"/>
    <x v="2"/>
    <n v="2"/>
    <x v="1"/>
    <x v="4"/>
    <n v="6126.06"/>
    <n v="5827.93"/>
    <x v="0"/>
    <x v="1"/>
    <x v="1"/>
    <x v="2"/>
    <x v="0"/>
  </r>
  <r>
    <d v="2023-02-07T00:00:00"/>
    <x v="1"/>
    <n v="2"/>
    <x v="3"/>
    <n v="3"/>
    <x v="1"/>
    <x v="3"/>
    <n v="8067.79"/>
    <n v="7994.66"/>
    <x v="0"/>
    <x v="1"/>
    <x v="0"/>
    <x v="3"/>
    <x v="0"/>
  </r>
  <r>
    <d v="2023-02-08T00:00:00"/>
    <x v="1"/>
    <n v="2"/>
    <x v="4"/>
    <n v="4"/>
    <x v="1"/>
    <x v="2"/>
    <n v="273.08999999999997"/>
    <n v="273.44"/>
    <x v="0"/>
    <x v="3"/>
    <x v="1"/>
    <x v="1"/>
    <x v="0"/>
  </r>
  <r>
    <d v="2023-02-09T00:00:00"/>
    <x v="1"/>
    <n v="2"/>
    <x v="5"/>
    <n v="5"/>
    <x v="1"/>
    <x v="2"/>
    <n v="-592.04999999999995"/>
    <n v="-675.68"/>
    <x v="3"/>
    <x v="3"/>
    <x v="0"/>
    <x v="6"/>
    <x v="1"/>
  </r>
  <r>
    <d v="2023-02-10T00:00:00"/>
    <x v="1"/>
    <n v="2"/>
    <x v="6"/>
    <n v="6"/>
    <x v="1"/>
    <x v="1"/>
    <n v="1502.3"/>
    <n v="1315.84"/>
    <x v="2"/>
    <x v="3"/>
    <x v="2"/>
    <x v="4"/>
    <x v="0"/>
  </r>
  <r>
    <d v="2023-02-11T00:00:00"/>
    <x v="1"/>
    <n v="2"/>
    <x v="0"/>
    <n v="7"/>
    <x v="1"/>
    <x v="1"/>
    <n v="-1146.56"/>
    <n v="-1228.03"/>
    <x v="1"/>
    <x v="1"/>
    <x v="1"/>
    <x v="5"/>
    <x v="1"/>
  </r>
  <r>
    <d v="2023-02-12T00:00:00"/>
    <x v="1"/>
    <n v="2"/>
    <x v="1"/>
    <n v="1"/>
    <x v="1"/>
    <x v="0"/>
    <n v="13958.82"/>
    <n v="12350.29"/>
    <x v="2"/>
    <x v="2"/>
    <x v="0"/>
    <x v="4"/>
    <x v="0"/>
  </r>
  <r>
    <d v="2023-02-13T00:00:00"/>
    <x v="1"/>
    <n v="2"/>
    <x v="2"/>
    <n v="2"/>
    <x v="1"/>
    <x v="1"/>
    <n v="15438.77"/>
    <n v="16374.9"/>
    <x v="2"/>
    <x v="0"/>
    <x v="0"/>
    <x v="5"/>
    <x v="0"/>
  </r>
  <r>
    <d v="2023-02-14T00:00:00"/>
    <x v="1"/>
    <n v="2"/>
    <x v="3"/>
    <n v="3"/>
    <x v="1"/>
    <x v="4"/>
    <n v="9737.6299999999992"/>
    <n v="10350.719999999999"/>
    <x v="2"/>
    <x v="1"/>
    <x v="2"/>
    <x v="4"/>
    <x v="0"/>
  </r>
  <r>
    <d v="2023-02-15T00:00:00"/>
    <x v="1"/>
    <n v="2"/>
    <x v="4"/>
    <n v="4"/>
    <x v="1"/>
    <x v="4"/>
    <n v="-115.62"/>
    <n v="-124.33"/>
    <x v="2"/>
    <x v="2"/>
    <x v="2"/>
    <x v="3"/>
    <x v="1"/>
  </r>
  <r>
    <d v="2023-02-16T00:00:00"/>
    <x v="1"/>
    <n v="2"/>
    <x v="5"/>
    <n v="5"/>
    <x v="1"/>
    <x v="3"/>
    <n v="15179.49"/>
    <n v="14473.59"/>
    <x v="2"/>
    <x v="1"/>
    <x v="0"/>
    <x v="4"/>
    <x v="0"/>
  </r>
  <r>
    <d v="2023-02-17T00:00:00"/>
    <x v="1"/>
    <n v="2"/>
    <x v="6"/>
    <n v="6"/>
    <x v="1"/>
    <x v="1"/>
    <n v="9863.6200000000008"/>
    <n v="11188.35"/>
    <x v="3"/>
    <x v="3"/>
    <x v="0"/>
    <x v="2"/>
    <x v="0"/>
  </r>
  <r>
    <d v="2023-02-18T00:00:00"/>
    <x v="1"/>
    <n v="2"/>
    <x v="0"/>
    <n v="7"/>
    <x v="1"/>
    <x v="4"/>
    <n v="5348.94"/>
    <n v="6018.41"/>
    <x v="1"/>
    <x v="2"/>
    <x v="1"/>
    <x v="4"/>
    <x v="0"/>
  </r>
  <r>
    <d v="2023-02-19T00:00:00"/>
    <x v="1"/>
    <n v="2"/>
    <x v="1"/>
    <n v="1"/>
    <x v="1"/>
    <x v="1"/>
    <n v="14571"/>
    <n v="14583.76"/>
    <x v="1"/>
    <x v="2"/>
    <x v="2"/>
    <x v="3"/>
    <x v="0"/>
  </r>
  <r>
    <d v="2023-02-20T00:00:00"/>
    <x v="1"/>
    <n v="2"/>
    <x v="2"/>
    <n v="2"/>
    <x v="1"/>
    <x v="1"/>
    <n v="6722.33"/>
    <n v="6219.17"/>
    <x v="2"/>
    <x v="1"/>
    <x v="0"/>
    <x v="6"/>
    <x v="0"/>
  </r>
  <r>
    <d v="2023-02-21T00:00:00"/>
    <x v="1"/>
    <n v="2"/>
    <x v="3"/>
    <n v="3"/>
    <x v="1"/>
    <x v="1"/>
    <n v="7270.63"/>
    <n v="6205.29"/>
    <x v="2"/>
    <x v="0"/>
    <x v="1"/>
    <x v="0"/>
    <x v="0"/>
  </r>
  <r>
    <d v="2023-02-22T00:00:00"/>
    <x v="1"/>
    <n v="2"/>
    <x v="4"/>
    <n v="4"/>
    <x v="1"/>
    <x v="2"/>
    <n v="2074.87"/>
    <n v="2112.75"/>
    <x v="3"/>
    <x v="3"/>
    <x v="2"/>
    <x v="1"/>
    <x v="0"/>
  </r>
  <r>
    <d v="2023-02-23T00:00:00"/>
    <x v="1"/>
    <n v="2"/>
    <x v="5"/>
    <n v="5"/>
    <x v="1"/>
    <x v="0"/>
    <n v="3111.6"/>
    <n v="3639.48"/>
    <x v="1"/>
    <x v="1"/>
    <x v="2"/>
    <x v="0"/>
    <x v="0"/>
  </r>
  <r>
    <d v="2023-02-24T00:00:00"/>
    <x v="1"/>
    <n v="2"/>
    <x v="6"/>
    <n v="6"/>
    <x v="1"/>
    <x v="3"/>
    <n v="6083.26"/>
    <n v="6068.36"/>
    <x v="2"/>
    <x v="1"/>
    <x v="1"/>
    <x v="4"/>
    <x v="0"/>
  </r>
  <r>
    <d v="2023-02-25T00:00:00"/>
    <x v="1"/>
    <n v="2"/>
    <x v="0"/>
    <n v="7"/>
    <x v="1"/>
    <x v="1"/>
    <n v="14490"/>
    <n v="15259.22"/>
    <x v="1"/>
    <x v="1"/>
    <x v="0"/>
    <x v="2"/>
    <x v="0"/>
  </r>
  <r>
    <d v="2023-02-26T00:00:00"/>
    <x v="1"/>
    <n v="2"/>
    <x v="1"/>
    <n v="1"/>
    <x v="1"/>
    <x v="2"/>
    <n v="1214.3900000000001"/>
    <n v="1383.55"/>
    <x v="1"/>
    <x v="2"/>
    <x v="2"/>
    <x v="0"/>
    <x v="0"/>
  </r>
  <r>
    <d v="2023-02-27T00:00:00"/>
    <x v="1"/>
    <n v="2"/>
    <x v="2"/>
    <n v="2"/>
    <x v="1"/>
    <x v="4"/>
    <n v="6916.36"/>
    <n v="7839.9"/>
    <x v="0"/>
    <x v="2"/>
    <x v="2"/>
    <x v="4"/>
    <x v="0"/>
  </r>
  <r>
    <d v="2023-02-28T00:00:00"/>
    <x v="1"/>
    <n v="2"/>
    <x v="3"/>
    <n v="3"/>
    <x v="1"/>
    <x v="1"/>
    <n v="-3720.67"/>
    <n v="-3886.5"/>
    <x v="2"/>
    <x v="1"/>
    <x v="2"/>
    <x v="3"/>
    <x v="1"/>
  </r>
  <r>
    <d v="2023-03-01T00:00:00"/>
    <x v="2"/>
    <n v="3"/>
    <x v="4"/>
    <n v="4"/>
    <x v="1"/>
    <x v="0"/>
    <n v="5189.9399999999996"/>
    <n v="5983.81"/>
    <x v="2"/>
    <x v="3"/>
    <x v="1"/>
    <x v="6"/>
    <x v="0"/>
  </r>
  <r>
    <d v="2023-03-02T00:00:00"/>
    <x v="2"/>
    <n v="3"/>
    <x v="5"/>
    <n v="5"/>
    <x v="1"/>
    <x v="0"/>
    <n v="11959.05"/>
    <n v="11732.31"/>
    <x v="0"/>
    <x v="0"/>
    <x v="1"/>
    <x v="6"/>
    <x v="0"/>
  </r>
  <r>
    <d v="2023-03-03T00:00:00"/>
    <x v="2"/>
    <n v="3"/>
    <x v="6"/>
    <n v="6"/>
    <x v="1"/>
    <x v="2"/>
    <n v="5308.95"/>
    <n v="5630.21"/>
    <x v="3"/>
    <x v="1"/>
    <x v="1"/>
    <x v="3"/>
    <x v="0"/>
  </r>
  <r>
    <d v="2023-03-04T00:00:00"/>
    <x v="2"/>
    <n v="3"/>
    <x v="0"/>
    <n v="7"/>
    <x v="1"/>
    <x v="1"/>
    <n v="10710.38"/>
    <n v="9788.1"/>
    <x v="2"/>
    <x v="2"/>
    <x v="0"/>
    <x v="3"/>
    <x v="0"/>
  </r>
  <r>
    <d v="2023-03-05T00:00:00"/>
    <x v="2"/>
    <n v="3"/>
    <x v="1"/>
    <n v="1"/>
    <x v="1"/>
    <x v="2"/>
    <n v="2102.73"/>
    <n v="1897.21"/>
    <x v="0"/>
    <x v="3"/>
    <x v="0"/>
    <x v="4"/>
    <x v="0"/>
  </r>
  <r>
    <d v="2023-03-06T00:00:00"/>
    <x v="2"/>
    <n v="3"/>
    <x v="2"/>
    <n v="2"/>
    <x v="1"/>
    <x v="2"/>
    <n v="8796.84"/>
    <n v="8989.2999999999993"/>
    <x v="1"/>
    <x v="0"/>
    <x v="2"/>
    <x v="2"/>
    <x v="0"/>
  </r>
  <r>
    <d v="2023-03-07T00:00:00"/>
    <x v="2"/>
    <n v="3"/>
    <x v="3"/>
    <n v="3"/>
    <x v="1"/>
    <x v="3"/>
    <n v="-474.31"/>
    <n v="-486.98"/>
    <x v="0"/>
    <x v="3"/>
    <x v="1"/>
    <x v="4"/>
    <x v="1"/>
  </r>
  <r>
    <d v="2023-03-08T00:00:00"/>
    <x v="2"/>
    <n v="3"/>
    <x v="4"/>
    <n v="4"/>
    <x v="1"/>
    <x v="2"/>
    <n v="7671.36"/>
    <n v="8376.4500000000007"/>
    <x v="1"/>
    <x v="3"/>
    <x v="2"/>
    <x v="2"/>
    <x v="0"/>
  </r>
  <r>
    <d v="2023-03-09T00:00:00"/>
    <x v="2"/>
    <n v="3"/>
    <x v="5"/>
    <n v="5"/>
    <x v="1"/>
    <x v="2"/>
    <n v="6905.53"/>
    <n v="5894.86"/>
    <x v="2"/>
    <x v="0"/>
    <x v="1"/>
    <x v="5"/>
    <x v="0"/>
  </r>
  <r>
    <d v="2023-03-10T00:00:00"/>
    <x v="2"/>
    <n v="3"/>
    <x v="6"/>
    <n v="6"/>
    <x v="1"/>
    <x v="1"/>
    <n v="9856.2800000000007"/>
    <n v="9691.4"/>
    <x v="2"/>
    <x v="1"/>
    <x v="2"/>
    <x v="1"/>
    <x v="0"/>
  </r>
  <r>
    <d v="2023-03-11T00:00:00"/>
    <x v="2"/>
    <n v="3"/>
    <x v="0"/>
    <n v="7"/>
    <x v="1"/>
    <x v="0"/>
    <n v="12107.29"/>
    <n v="11168.15"/>
    <x v="2"/>
    <x v="2"/>
    <x v="1"/>
    <x v="3"/>
    <x v="0"/>
  </r>
  <r>
    <d v="2023-03-12T00:00:00"/>
    <x v="2"/>
    <n v="3"/>
    <x v="1"/>
    <n v="1"/>
    <x v="1"/>
    <x v="1"/>
    <n v="6477.18"/>
    <n v="6244.68"/>
    <x v="0"/>
    <x v="2"/>
    <x v="2"/>
    <x v="5"/>
    <x v="0"/>
  </r>
  <r>
    <d v="2023-03-13T00:00:00"/>
    <x v="2"/>
    <n v="3"/>
    <x v="2"/>
    <n v="2"/>
    <x v="1"/>
    <x v="3"/>
    <n v="6256.75"/>
    <n v="6080.65"/>
    <x v="1"/>
    <x v="1"/>
    <x v="2"/>
    <x v="2"/>
    <x v="0"/>
  </r>
  <r>
    <d v="2023-03-14T00:00:00"/>
    <x v="2"/>
    <n v="3"/>
    <x v="3"/>
    <n v="3"/>
    <x v="1"/>
    <x v="1"/>
    <n v="10391.120000000001"/>
    <n v="10821.54"/>
    <x v="0"/>
    <x v="2"/>
    <x v="2"/>
    <x v="0"/>
    <x v="0"/>
  </r>
  <r>
    <d v="2023-03-15T00:00:00"/>
    <x v="2"/>
    <n v="3"/>
    <x v="4"/>
    <n v="4"/>
    <x v="1"/>
    <x v="0"/>
    <n v="14688.1"/>
    <n v="12280.58"/>
    <x v="1"/>
    <x v="2"/>
    <x v="2"/>
    <x v="3"/>
    <x v="0"/>
  </r>
  <r>
    <d v="2023-03-16T00:00:00"/>
    <x v="2"/>
    <n v="3"/>
    <x v="5"/>
    <n v="5"/>
    <x v="1"/>
    <x v="4"/>
    <n v="7805.51"/>
    <n v="7395.83"/>
    <x v="0"/>
    <x v="3"/>
    <x v="2"/>
    <x v="2"/>
    <x v="0"/>
  </r>
  <r>
    <d v="2023-03-17T00:00:00"/>
    <x v="2"/>
    <n v="3"/>
    <x v="6"/>
    <n v="6"/>
    <x v="1"/>
    <x v="2"/>
    <n v="1645.12"/>
    <n v="1701.03"/>
    <x v="3"/>
    <x v="1"/>
    <x v="2"/>
    <x v="7"/>
    <x v="0"/>
  </r>
  <r>
    <d v="2023-03-18T00:00:00"/>
    <x v="2"/>
    <n v="3"/>
    <x v="0"/>
    <n v="7"/>
    <x v="1"/>
    <x v="0"/>
    <n v="10486.3"/>
    <n v="10625.92"/>
    <x v="0"/>
    <x v="2"/>
    <x v="0"/>
    <x v="0"/>
    <x v="0"/>
  </r>
  <r>
    <d v="2023-03-19T00:00:00"/>
    <x v="2"/>
    <n v="3"/>
    <x v="1"/>
    <n v="1"/>
    <x v="1"/>
    <x v="2"/>
    <n v="18617.71"/>
    <n v="19535.3"/>
    <x v="0"/>
    <x v="3"/>
    <x v="1"/>
    <x v="1"/>
    <x v="0"/>
  </r>
  <r>
    <d v="2023-03-20T00:00:00"/>
    <x v="2"/>
    <n v="3"/>
    <x v="2"/>
    <n v="2"/>
    <x v="1"/>
    <x v="1"/>
    <n v="1968.18"/>
    <n v="2065.31"/>
    <x v="2"/>
    <x v="2"/>
    <x v="2"/>
    <x v="4"/>
    <x v="0"/>
  </r>
  <r>
    <d v="2023-03-21T00:00:00"/>
    <x v="2"/>
    <n v="3"/>
    <x v="3"/>
    <n v="3"/>
    <x v="1"/>
    <x v="3"/>
    <n v="3941.17"/>
    <n v="3784.07"/>
    <x v="3"/>
    <x v="3"/>
    <x v="1"/>
    <x v="5"/>
    <x v="0"/>
  </r>
  <r>
    <d v="2023-03-22T00:00:00"/>
    <x v="2"/>
    <n v="3"/>
    <x v="4"/>
    <n v="4"/>
    <x v="1"/>
    <x v="0"/>
    <n v="8222.35"/>
    <n v="8229.15"/>
    <x v="2"/>
    <x v="1"/>
    <x v="2"/>
    <x v="0"/>
    <x v="0"/>
  </r>
  <r>
    <d v="2023-03-23T00:00:00"/>
    <x v="2"/>
    <n v="3"/>
    <x v="5"/>
    <n v="5"/>
    <x v="1"/>
    <x v="2"/>
    <n v="13014.77"/>
    <n v="14764.34"/>
    <x v="2"/>
    <x v="1"/>
    <x v="2"/>
    <x v="2"/>
    <x v="0"/>
  </r>
  <r>
    <d v="2023-03-24T00:00:00"/>
    <x v="2"/>
    <n v="3"/>
    <x v="6"/>
    <n v="6"/>
    <x v="1"/>
    <x v="2"/>
    <n v="12135.64"/>
    <n v="11455.92"/>
    <x v="0"/>
    <x v="2"/>
    <x v="0"/>
    <x v="2"/>
    <x v="0"/>
  </r>
  <r>
    <d v="2023-03-25T00:00:00"/>
    <x v="2"/>
    <n v="3"/>
    <x v="0"/>
    <n v="7"/>
    <x v="1"/>
    <x v="1"/>
    <n v="18490.900000000001"/>
    <n v="20725.89"/>
    <x v="1"/>
    <x v="0"/>
    <x v="1"/>
    <x v="7"/>
    <x v="0"/>
  </r>
  <r>
    <d v="2023-03-26T00:00:00"/>
    <x v="2"/>
    <n v="3"/>
    <x v="1"/>
    <n v="1"/>
    <x v="1"/>
    <x v="2"/>
    <n v="781.09"/>
    <n v="681.66"/>
    <x v="0"/>
    <x v="1"/>
    <x v="1"/>
    <x v="4"/>
    <x v="0"/>
  </r>
  <r>
    <d v="2023-03-27T00:00:00"/>
    <x v="2"/>
    <n v="3"/>
    <x v="2"/>
    <n v="2"/>
    <x v="1"/>
    <x v="2"/>
    <n v="13113.19"/>
    <n v="14496.89"/>
    <x v="1"/>
    <x v="0"/>
    <x v="2"/>
    <x v="0"/>
    <x v="0"/>
  </r>
  <r>
    <d v="2023-03-28T00:00:00"/>
    <x v="2"/>
    <n v="3"/>
    <x v="3"/>
    <n v="3"/>
    <x v="1"/>
    <x v="4"/>
    <n v="4177.72"/>
    <n v="4253.55"/>
    <x v="1"/>
    <x v="2"/>
    <x v="1"/>
    <x v="3"/>
    <x v="0"/>
  </r>
  <r>
    <d v="2023-03-29T00:00:00"/>
    <x v="2"/>
    <n v="3"/>
    <x v="4"/>
    <n v="4"/>
    <x v="1"/>
    <x v="4"/>
    <n v="7331.14"/>
    <n v="7931.51"/>
    <x v="0"/>
    <x v="2"/>
    <x v="1"/>
    <x v="6"/>
    <x v="0"/>
  </r>
  <r>
    <d v="2023-03-30T00:00:00"/>
    <x v="2"/>
    <n v="3"/>
    <x v="5"/>
    <n v="5"/>
    <x v="1"/>
    <x v="2"/>
    <n v="-1374.53"/>
    <n v="-1370.82"/>
    <x v="0"/>
    <x v="0"/>
    <x v="1"/>
    <x v="5"/>
    <x v="1"/>
  </r>
  <r>
    <d v="2023-03-31T00:00:00"/>
    <x v="2"/>
    <n v="3"/>
    <x v="6"/>
    <n v="6"/>
    <x v="1"/>
    <x v="2"/>
    <n v="6359.94"/>
    <n v="5706.57"/>
    <x v="1"/>
    <x v="1"/>
    <x v="2"/>
    <x v="5"/>
    <x v="0"/>
  </r>
  <r>
    <d v="2023-04-01T00:00:00"/>
    <x v="3"/>
    <n v="4"/>
    <x v="0"/>
    <n v="7"/>
    <x v="1"/>
    <x v="0"/>
    <n v="6952.85"/>
    <n v="7335.45"/>
    <x v="3"/>
    <x v="1"/>
    <x v="2"/>
    <x v="1"/>
    <x v="0"/>
  </r>
  <r>
    <d v="2023-04-02T00:00:00"/>
    <x v="3"/>
    <n v="4"/>
    <x v="1"/>
    <n v="1"/>
    <x v="1"/>
    <x v="4"/>
    <n v="1549.8"/>
    <n v="1398.29"/>
    <x v="2"/>
    <x v="3"/>
    <x v="2"/>
    <x v="5"/>
    <x v="0"/>
  </r>
  <r>
    <d v="2023-04-03T00:00:00"/>
    <x v="3"/>
    <n v="4"/>
    <x v="2"/>
    <n v="2"/>
    <x v="1"/>
    <x v="4"/>
    <n v="15456.09"/>
    <n v="17629.79"/>
    <x v="0"/>
    <x v="1"/>
    <x v="1"/>
    <x v="0"/>
    <x v="0"/>
  </r>
  <r>
    <d v="2023-04-04T00:00:00"/>
    <x v="3"/>
    <n v="4"/>
    <x v="3"/>
    <n v="3"/>
    <x v="1"/>
    <x v="0"/>
    <n v="13650.55"/>
    <n v="13512.44"/>
    <x v="2"/>
    <x v="0"/>
    <x v="2"/>
    <x v="0"/>
    <x v="0"/>
  </r>
  <r>
    <d v="2023-04-05T00:00:00"/>
    <x v="3"/>
    <n v="4"/>
    <x v="4"/>
    <n v="4"/>
    <x v="1"/>
    <x v="0"/>
    <n v="9412.19"/>
    <n v="8742.1200000000008"/>
    <x v="1"/>
    <x v="2"/>
    <x v="2"/>
    <x v="7"/>
    <x v="0"/>
  </r>
  <r>
    <d v="2023-04-06T00:00:00"/>
    <x v="3"/>
    <n v="4"/>
    <x v="5"/>
    <n v="5"/>
    <x v="1"/>
    <x v="4"/>
    <n v="9412.5300000000007"/>
    <n v="9390.66"/>
    <x v="1"/>
    <x v="1"/>
    <x v="0"/>
    <x v="6"/>
    <x v="0"/>
  </r>
  <r>
    <d v="2023-04-07T00:00:00"/>
    <x v="3"/>
    <n v="4"/>
    <x v="6"/>
    <n v="6"/>
    <x v="1"/>
    <x v="2"/>
    <n v="16383.61"/>
    <n v="16285.8"/>
    <x v="2"/>
    <x v="3"/>
    <x v="0"/>
    <x v="7"/>
    <x v="0"/>
  </r>
  <r>
    <d v="2023-04-08T00:00:00"/>
    <x v="3"/>
    <n v="4"/>
    <x v="0"/>
    <n v="7"/>
    <x v="1"/>
    <x v="4"/>
    <n v="5188.8900000000003"/>
    <n v="5326.01"/>
    <x v="1"/>
    <x v="2"/>
    <x v="1"/>
    <x v="5"/>
    <x v="0"/>
  </r>
  <r>
    <d v="2023-04-09T00:00:00"/>
    <x v="3"/>
    <n v="4"/>
    <x v="1"/>
    <n v="1"/>
    <x v="1"/>
    <x v="0"/>
    <n v="1353.41"/>
    <n v="1227.49"/>
    <x v="0"/>
    <x v="2"/>
    <x v="0"/>
    <x v="7"/>
    <x v="0"/>
  </r>
  <r>
    <d v="2023-04-10T00:00:00"/>
    <x v="3"/>
    <n v="4"/>
    <x v="2"/>
    <n v="2"/>
    <x v="1"/>
    <x v="1"/>
    <n v="-2205.2399999999998"/>
    <n v="-2550.71"/>
    <x v="1"/>
    <x v="2"/>
    <x v="2"/>
    <x v="7"/>
    <x v="1"/>
  </r>
  <r>
    <d v="2023-04-11T00:00:00"/>
    <x v="3"/>
    <n v="4"/>
    <x v="3"/>
    <n v="3"/>
    <x v="1"/>
    <x v="2"/>
    <n v="927.03"/>
    <n v="948.11"/>
    <x v="0"/>
    <x v="1"/>
    <x v="2"/>
    <x v="7"/>
    <x v="0"/>
  </r>
  <r>
    <d v="2023-04-12T00:00:00"/>
    <x v="3"/>
    <n v="4"/>
    <x v="4"/>
    <n v="4"/>
    <x v="1"/>
    <x v="2"/>
    <n v="4365.6499999999996"/>
    <n v="4764.5200000000004"/>
    <x v="0"/>
    <x v="2"/>
    <x v="1"/>
    <x v="0"/>
    <x v="0"/>
  </r>
  <r>
    <d v="2023-04-13T00:00:00"/>
    <x v="3"/>
    <n v="4"/>
    <x v="5"/>
    <n v="5"/>
    <x v="1"/>
    <x v="0"/>
    <n v="506.58"/>
    <n v="520.02"/>
    <x v="1"/>
    <x v="2"/>
    <x v="0"/>
    <x v="5"/>
    <x v="0"/>
  </r>
  <r>
    <d v="2023-04-14T00:00:00"/>
    <x v="3"/>
    <n v="4"/>
    <x v="6"/>
    <n v="6"/>
    <x v="1"/>
    <x v="0"/>
    <n v="10003.26"/>
    <n v="10686.44"/>
    <x v="3"/>
    <x v="3"/>
    <x v="2"/>
    <x v="0"/>
    <x v="0"/>
  </r>
  <r>
    <d v="2023-04-15T00:00:00"/>
    <x v="3"/>
    <n v="4"/>
    <x v="0"/>
    <n v="7"/>
    <x v="1"/>
    <x v="2"/>
    <n v="2546.9"/>
    <n v="2290.48"/>
    <x v="0"/>
    <x v="1"/>
    <x v="0"/>
    <x v="0"/>
    <x v="0"/>
  </r>
  <r>
    <d v="2023-04-16T00:00:00"/>
    <x v="3"/>
    <n v="4"/>
    <x v="1"/>
    <n v="1"/>
    <x v="1"/>
    <x v="4"/>
    <n v="8086.01"/>
    <n v="8960.5499999999993"/>
    <x v="2"/>
    <x v="0"/>
    <x v="0"/>
    <x v="5"/>
    <x v="0"/>
  </r>
  <r>
    <d v="2023-04-17T00:00:00"/>
    <x v="3"/>
    <n v="4"/>
    <x v="2"/>
    <n v="2"/>
    <x v="1"/>
    <x v="0"/>
    <n v="10339.49"/>
    <n v="11095.37"/>
    <x v="1"/>
    <x v="2"/>
    <x v="0"/>
    <x v="0"/>
    <x v="0"/>
  </r>
  <r>
    <d v="2023-04-18T00:00:00"/>
    <x v="3"/>
    <n v="4"/>
    <x v="3"/>
    <n v="3"/>
    <x v="1"/>
    <x v="3"/>
    <n v="6396.08"/>
    <n v="7083.26"/>
    <x v="0"/>
    <x v="3"/>
    <x v="0"/>
    <x v="4"/>
    <x v="0"/>
  </r>
  <r>
    <d v="2023-04-19T00:00:00"/>
    <x v="3"/>
    <n v="4"/>
    <x v="4"/>
    <n v="4"/>
    <x v="1"/>
    <x v="4"/>
    <n v="12745.43"/>
    <n v="13212.11"/>
    <x v="3"/>
    <x v="1"/>
    <x v="0"/>
    <x v="1"/>
    <x v="0"/>
  </r>
  <r>
    <d v="2023-04-20T00:00:00"/>
    <x v="3"/>
    <n v="4"/>
    <x v="5"/>
    <n v="5"/>
    <x v="1"/>
    <x v="0"/>
    <n v="13229.76"/>
    <n v="13985.33"/>
    <x v="1"/>
    <x v="2"/>
    <x v="2"/>
    <x v="0"/>
    <x v="0"/>
  </r>
  <r>
    <d v="2023-04-21T00:00:00"/>
    <x v="3"/>
    <n v="4"/>
    <x v="6"/>
    <n v="6"/>
    <x v="1"/>
    <x v="2"/>
    <n v="-1635.83"/>
    <n v="-1490.68"/>
    <x v="2"/>
    <x v="2"/>
    <x v="0"/>
    <x v="5"/>
    <x v="1"/>
  </r>
  <r>
    <d v="2023-04-22T00:00:00"/>
    <x v="3"/>
    <n v="4"/>
    <x v="0"/>
    <n v="7"/>
    <x v="1"/>
    <x v="0"/>
    <n v="24684.959999999999"/>
    <n v="25302.11"/>
    <x v="2"/>
    <x v="3"/>
    <x v="2"/>
    <x v="3"/>
    <x v="0"/>
  </r>
  <r>
    <d v="2023-04-23T00:00:00"/>
    <x v="3"/>
    <n v="4"/>
    <x v="1"/>
    <n v="1"/>
    <x v="1"/>
    <x v="4"/>
    <n v="9213.7199999999993"/>
    <n v="10031.44"/>
    <x v="0"/>
    <x v="2"/>
    <x v="1"/>
    <x v="1"/>
    <x v="0"/>
  </r>
  <r>
    <d v="2023-04-24T00:00:00"/>
    <x v="3"/>
    <n v="4"/>
    <x v="2"/>
    <n v="2"/>
    <x v="1"/>
    <x v="3"/>
    <n v="22826.23"/>
    <n v="19217.46"/>
    <x v="3"/>
    <x v="1"/>
    <x v="0"/>
    <x v="0"/>
    <x v="0"/>
  </r>
  <r>
    <d v="2023-04-25T00:00:00"/>
    <x v="3"/>
    <n v="4"/>
    <x v="3"/>
    <n v="3"/>
    <x v="1"/>
    <x v="2"/>
    <n v="10208.370000000001"/>
    <n v="10796.14"/>
    <x v="3"/>
    <x v="3"/>
    <x v="2"/>
    <x v="3"/>
    <x v="0"/>
  </r>
  <r>
    <d v="2023-04-26T00:00:00"/>
    <x v="3"/>
    <n v="4"/>
    <x v="4"/>
    <n v="4"/>
    <x v="1"/>
    <x v="0"/>
    <n v="17737.240000000002"/>
    <n v="16652.740000000002"/>
    <x v="2"/>
    <x v="3"/>
    <x v="1"/>
    <x v="2"/>
    <x v="0"/>
  </r>
  <r>
    <d v="2023-04-27T00:00:00"/>
    <x v="3"/>
    <n v="4"/>
    <x v="5"/>
    <n v="5"/>
    <x v="1"/>
    <x v="0"/>
    <n v="6877.16"/>
    <n v="7242.22"/>
    <x v="1"/>
    <x v="1"/>
    <x v="2"/>
    <x v="0"/>
    <x v="0"/>
  </r>
  <r>
    <d v="2023-04-28T00:00:00"/>
    <x v="3"/>
    <n v="4"/>
    <x v="6"/>
    <n v="6"/>
    <x v="1"/>
    <x v="0"/>
    <n v="16838.55"/>
    <n v="17571.34"/>
    <x v="2"/>
    <x v="1"/>
    <x v="0"/>
    <x v="1"/>
    <x v="0"/>
  </r>
  <r>
    <d v="2023-04-29T00:00:00"/>
    <x v="3"/>
    <n v="4"/>
    <x v="0"/>
    <n v="7"/>
    <x v="1"/>
    <x v="0"/>
    <n v="2105.5"/>
    <n v="2423.2199999999998"/>
    <x v="1"/>
    <x v="3"/>
    <x v="2"/>
    <x v="1"/>
    <x v="0"/>
  </r>
  <r>
    <d v="2023-04-30T00:00:00"/>
    <x v="3"/>
    <n v="4"/>
    <x v="1"/>
    <n v="1"/>
    <x v="1"/>
    <x v="4"/>
    <n v="4931.74"/>
    <n v="5522.59"/>
    <x v="1"/>
    <x v="1"/>
    <x v="1"/>
    <x v="0"/>
    <x v="0"/>
  </r>
  <r>
    <d v="2023-05-01T00:00:00"/>
    <x v="4"/>
    <n v="5"/>
    <x v="2"/>
    <n v="2"/>
    <x v="1"/>
    <x v="2"/>
    <n v="-7898.78"/>
    <n v="-7784.98"/>
    <x v="1"/>
    <x v="2"/>
    <x v="2"/>
    <x v="6"/>
    <x v="1"/>
  </r>
  <r>
    <d v="2023-05-02T00:00:00"/>
    <x v="4"/>
    <n v="5"/>
    <x v="3"/>
    <n v="3"/>
    <x v="1"/>
    <x v="0"/>
    <n v="6952.25"/>
    <n v="7354.76"/>
    <x v="2"/>
    <x v="0"/>
    <x v="1"/>
    <x v="4"/>
    <x v="0"/>
  </r>
  <r>
    <d v="2023-05-03T00:00:00"/>
    <x v="4"/>
    <n v="5"/>
    <x v="4"/>
    <n v="4"/>
    <x v="1"/>
    <x v="0"/>
    <n v="2194.15"/>
    <n v="2181.62"/>
    <x v="0"/>
    <x v="3"/>
    <x v="1"/>
    <x v="6"/>
    <x v="0"/>
  </r>
  <r>
    <d v="2023-05-04T00:00:00"/>
    <x v="4"/>
    <n v="5"/>
    <x v="5"/>
    <n v="5"/>
    <x v="1"/>
    <x v="1"/>
    <n v="17049.21"/>
    <n v="17561.97"/>
    <x v="1"/>
    <x v="1"/>
    <x v="1"/>
    <x v="3"/>
    <x v="0"/>
  </r>
  <r>
    <d v="2023-05-05T00:00:00"/>
    <x v="4"/>
    <n v="5"/>
    <x v="6"/>
    <n v="6"/>
    <x v="1"/>
    <x v="4"/>
    <n v="10781.02"/>
    <n v="10696.75"/>
    <x v="2"/>
    <x v="2"/>
    <x v="1"/>
    <x v="7"/>
    <x v="0"/>
  </r>
  <r>
    <d v="2023-05-06T00:00:00"/>
    <x v="4"/>
    <n v="5"/>
    <x v="0"/>
    <n v="7"/>
    <x v="1"/>
    <x v="4"/>
    <n v="3893.39"/>
    <n v="4169.33"/>
    <x v="3"/>
    <x v="0"/>
    <x v="2"/>
    <x v="0"/>
    <x v="0"/>
  </r>
  <r>
    <d v="2023-05-07T00:00:00"/>
    <x v="4"/>
    <n v="5"/>
    <x v="1"/>
    <n v="1"/>
    <x v="1"/>
    <x v="2"/>
    <n v="-271.52999999999997"/>
    <n v="-263.89999999999998"/>
    <x v="3"/>
    <x v="0"/>
    <x v="0"/>
    <x v="2"/>
    <x v="1"/>
  </r>
  <r>
    <d v="2023-05-08T00:00:00"/>
    <x v="4"/>
    <n v="5"/>
    <x v="2"/>
    <n v="2"/>
    <x v="1"/>
    <x v="0"/>
    <n v="224.4"/>
    <n v="220.94"/>
    <x v="2"/>
    <x v="2"/>
    <x v="0"/>
    <x v="1"/>
    <x v="0"/>
  </r>
  <r>
    <d v="2023-05-09T00:00:00"/>
    <x v="4"/>
    <n v="5"/>
    <x v="3"/>
    <n v="3"/>
    <x v="1"/>
    <x v="4"/>
    <n v="429.83"/>
    <n v="425.17"/>
    <x v="1"/>
    <x v="0"/>
    <x v="1"/>
    <x v="6"/>
    <x v="0"/>
  </r>
  <r>
    <d v="2023-05-10T00:00:00"/>
    <x v="4"/>
    <n v="5"/>
    <x v="4"/>
    <n v="4"/>
    <x v="1"/>
    <x v="4"/>
    <n v="7601.99"/>
    <n v="8033.12"/>
    <x v="1"/>
    <x v="3"/>
    <x v="1"/>
    <x v="5"/>
    <x v="0"/>
  </r>
  <r>
    <d v="2023-05-11T00:00:00"/>
    <x v="4"/>
    <n v="5"/>
    <x v="5"/>
    <n v="5"/>
    <x v="1"/>
    <x v="3"/>
    <n v="16805.55"/>
    <n v="17562.23"/>
    <x v="2"/>
    <x v="0"/>
    <x v="1"/>
    <x v="1"/>
    <x v="0"/>
  </r>
  <r>
    <d v="2023-05-12T00:00:00"/>
    <x v="4"/>
    <n v="5"/>
    <x v="6"/>
    <n v="6"/>
    <x v="1"/>
    <x v="3"/>
    <n v="11220.44"/>
    <n v="10907.03"/>
    <x v="2"/>
    <x v="3"/>
    <x v="0"/>
    <x v="6"/>
    <x v="0"/>
  </r>
  <r>
    <d v="2023-05-13T00:00:00"/>
    <x v="4"/>
    <n v="5"/>
    <x v="0"/>
    <n v="7"/>
    <x v="1"/>
    <x v="3"/>
    <n v="13791.57"/>
    <n v="12734.4"/>
    <x v="2"/>
    <x v="0"/>
    <x v="0"/>
    <x v="3"/>
    <x v="0"/>
  </r>
  <r>
    <d v="2023-05-14T00:00:00"/>
    <x v="4"/>
    <n v="5"/>
    <x v="1"/>
    <n v="1"/>
    <x v="1"/>
    <x v="1"/>
    <n v="6139.57"/>
    <n v="5990.37"/>
    <x v="0"/>
    <x v="3"/>
    <x v="2"/>
    <x v="4"/>
    <x v="0"/>
  </r>
  <r>
    <d v="2023-05-15T00:00:00"/>
    <x v="4"/>
    <n v="5"/>
    <x v="2"/>
    <n v="2"/>
    <x v="1"/>
    <x v="1"/>
    <n v="-1807.3"/>
    <n v="-1730.37"/>
    <x v="1"/>
    <x v="3"/>
    <x v="1"/>
    <x v="6"/>
    <x v="1"/>
  </r>
  <r>
    <d v="2023-05-16T00:00:00"/>
    <x v="4"/>
    <n v="5"/>
    <x v="3"/>
    <n v="3"/>
    <x v="1"/>
    <x v="0"/>
    <n v="14351.48"/>
    <n v="14112.57"/>
    <x v="1"/>
    <x v="2"/>
    <x v="1"/>
    <x v="1"/>
    <x v="0"/>
  </r>
  <r>
    <d v="2023-05-17T00:00:00"/>
    <x v="4"/>
    <n v="5"/>
    <x v="4"/>
    <n v="4"/>
    <x v="1"/>
    <x v="2"/>
    <n v="14741.38"/>
    <n v="15200.9"/>
    <x v="2"/>
    <x v="0"/>
    <x v="0"/>
    <x v="5"/>
    <x v="0"/>
  </r>
  <r>
    <d v="2023-05-18T00:00:00"/>
    <x v="4"/>
    <n v="5"/>
    <x v="5"/>
    <n v="5"/>
    <x v="1"/>
    <x v="4"/>
    <n v="-6563.4"/>
    <n v="-6724.76"/>
    <x v="1"/>
    <x v="2"/>
    <x v="2"/>
    <x v="7"/>
    <x v="1"/>
  </r>
  <r>
    <d v="2023-05-19T00:00:00"/>
    <x v="4"/>
    <n v="5"/>
    <x v="6"/>
    <n v="6"/>
    <x v="1"/>
    <x v="1"/>
    <n v="-409.48"/>
    <n v="-430.67"/>
    <x v="0"/>
    <x v="3"/>
    <x v="0"/>
    <x v="3"/>
    <x v="1"/>
  </r>
  <r>
    <d v="2023-05-20T00:00:00"/>
    <x v="4"/>
    <n v="5"/>
    <x v="0"/>
    <n v="7"/>
    <x v="1"/>
    <x v="2"/>
    <n v="-2862.49"/>
    <n v="-2941.37"/>
    <x v="0"/>
    <x v="2"/>
    <x v="1"/>
    <x v="0"/>
    <x v="1"/>
  </r>
  <r>
    <d v="2023-05-21T00:00:00"/>
    <x v="4"/>
    <n v="5"/>
    <x v="1"/>
    <n v="1"/>
    <x v="1"/>
    <x v="3"/>
    <n v="16268.55"/>
    <n v="17892.36"/>
    <x v="2"/>
    <x v="2"/>
    <x v="0"/>
    <x v="4"/>
    <x v="0"/>
  </r>
  <r>
    <d v="2023-05-22T00:00:00"/>
    <x v="4"/>
    <n v="5"/>
    <x v="2"/>
    <n v="2"/>
    <x v="1"/>
    <x v="0"/>
    <n v="-2565.89"/>
    <n v="-2580.48"/>
    <x v="3"/>
    <x v="1"/>
    <x v="1"/>
    <x v="6"/>
    <x v="1"/>
  </r>
  <r>
    <d v="2023-05-23T00:00:00"/>
    <x v="4"/>
    <n v="5"/>
    <x v="3"/>
    <n v="3"/>
    <x v="1"/>
    <x v="0"/>
    <n v="17197.07"/>
    <n v="20073.91"/>
    <x v="0"/>
    <x v="2"/>
    <x v="2"/>
    <x v="0"/>
    <x v="0"/>
  </r>
  <r>
    <d v="2023-05-24T00:00:00"/>
    <x v="4"/>
    <n v="5"/>
    <x v="4"/>
    <n v="4"/>
    <x v="1"/>
    <x v="4"/>
    <n v="13171.62"/>
    <n v="13113.39"/>
    <x v="2"/>
    <x v="3"/>
    <x v="1"/>
    <x v="6"/>
    <x v="0"/>
  </r>
  <r>
    <d v="2023-05-25T00:00:00"/>
    <x v="4"/>
    <n v="5"/>
    <x v="5"/>
    <n v="5"/>
    <x v="1"/>
    <x v="0"/>
    <n v="7069.34"/>
    <n v="6973.83"/>
    <x v="2"/>
    <x v="0"/>
    <x v="2"/>
    <x v="7"/>
    <x v="0"/>
  </r>
  <r>
    <d v="2023-05-26T00:00:00"/>
    <x v="4"/>
    <n v="5"/>
    <x v="6"/>
    <n v="6"/>
    <x v="1"/>
    <x v="3"/>
    <n v="4228.6000000000004"/>
    <n v="4383.25"/>
    <x v="0"/>
    <x v="3"/>
    <x v="2"/>
    <x v="1"/>
    <x v="0"/>
  </r>
  <r>
    <d v="2023-05-27T00:00:00"/>
    <x v="4"/>
    <n v="5"/>
    <x v="0"/>
    <n v="7"/>
    <x v="1"/>
    <x v="0"/>
    <n v="-2623.99"/>
    <n v="-2347.19"/>
    <x v="0"/>
    <x v="0"/>
    <x v="1"/>
    <x v="4"/>
    <x v="1"/>
  </r>
  <r>
    <d v="2023-05-28T00:00:00"/>
    <x v="4"/>
    <n v="5"/>
    <x v="1"/>
    <n v="1"/>
    <x v="1"/>
    <x v="4"/>
    <n v="7915.76"/>
    <n v="9017.36"/>
    <x v="3"/>
    <x v="3"/>
    <x v="0"/>
    <x v="2"/>
    <x v="0"/>
  </r>
  <r>
    <d v="2023-05-29T00:00:00"/>
    <x v="4"/>
    <n v="5"/>
    <x v="2"/>
    <n v="2"/>
    <x v="1"/>
    <x v="0"/>
    <n v="15486.8"/>
    <n v="17147.23"/>
    <x v="0"/>
    <x v="3"/>
    <x v="0"/>
    <x v="7"/>
    <x v="0"/>
  </r>
  <r>
    <d v="2023-05-30T00:00:00"/>
    <x v="4"/>
    <n v="5"/>
    <x v="3"/>
    <n v="3"/>
    <x v="1"/>
    <x v="0"/>
    <n v="7733.68"/>
    <n v="7616.41"/>
    <x v="3"/>
    <x v="1"/>
    <x v="0"/>
    <x v="5"/>
    <x v="0"/>
  </r>
  <r>
    <d v="2023-05-31T00:00:00"/>
    <x v="4"/>
    <n v="5"/>
    <x v="4"/>
    <n v="4"/>
    <x v="1"/>
    <x v="4"/>
    <n v="523.72"/>
    <n v="511.99"/>
    <x v="1"/>
    <x v="0"/>
    <x v="1"/>
    <x v="6"/>
    <x v="0"/>
  </r>
  <r>
    <d v="2023-06-01T00:00:00"/>
    <x v="5"/>
    <n v="6"/>
    <x v="5"/>
    <n v="5"/>
    <x v="1"/>
    <x v="4"/>
    <n v="15570.89"/>
    <n v="17780.849999999999"/>
    <x v="1"/>
    <x v="2"/>
    <x v="1"/>
    <x v="3"/>
    <x v="0"/>
  </r>
  <r>
    <d v="2023-06-02T00:00:00"/>
    <x v="5"/>
    <n v="6"/>
    <x v="6"/>
    <n v="6"/>
    <x v="1"/>
    <x v="0"/>
    <n v="2656.83"/>
    <n v="3087.8"/>
    <x v="3"/>
    <x v="0"/>
    <x v="0"/>
    <x v="3"/>
    <x v="0"/>
  </r>
  <r>
    <d v="2023-06-03T00:00:00"/>
    <x v="5"/>
    <n v="6"/>
    <x v="0"/>
    <n v="7"/>
    <x v="1"/>
    <x v="3"/>
    <n v="16716.599999999999"/>
    <n v="15668.2"/>
    <x v="0"/>
    <x v="0"/>
    <x v="0"/>
    <x v="5"/>
    <x v="0"/>
  </r>
  <r>
    <d v="2023-06-04T00:00:00"/>
    <x v="5"/>
    <n v="6"/>
    <x v="1"/>
    <n v="1"/>
    <x v="1"/>
    <x v="2"/>
    <n v="10475.1"/>
    <n v="11255.78"/>
    <x v="1"/>
    <x v="3"/>
    <x v="0"/>
    <x v="7"/>
    <x v="0"/>
  </r>
  <r>
    <d v="2023-06-05T00:00:00"/>
    <x v="5"/>
    <n v="6"/>
    <x v="2"/>
    <n v="2"/>
    <x v="1"/>
    <x v="0"/>
    <n v="6030.52"/>
    <n v="5926.3"/>
    <x v="3"/>
    <x v="2"/>
    <x v="1"/>
    <x v="7"/>
    <x v="0"/>
  </r>
  <r>
    <d v="2023-06-06T00:00:00"/>
    <x v="5"/>
    <n v="6"/>
    <x v="3"/>
    <n v="3"/>
    <x v="1"/>
    <x v="2"/>
    <n v="-436.86"/>
    <n v="-430.41"/>
    <x v="1"/>
    <x v="0"/>
    <x v="0"/>
    <x v="4"/>
    <x v="1"/>
  </r>
  <r>
    <d v="2023-06-07T00:00:00"/>
    <x v="5"/>
    <n v="6"/>
    <x v="4"/>
    <n v="4"/>
    <x v="1"/>
    <x v="1"/>
    <n v="4324.2700000000004"/>
    <n v="4025.36"/>
    <x v="1"/>
    <x v="3"/>
    <x v="0"/>
    <x v="4"/>
    <x v="0"/>
  </r>
  <r>
    <d v="2023-06-08T00:00:00"/>
    <x v="5"/>
    <n v="6"/>
    <x v="5"/>
    <n v="5"/>
    <x v="1"/>
    <x v="0"/>
    <n v="1185.21"/>
    <n v="1346.71"/>
    <x v="3"/>
    <x v="0"/>
    <x v="2"/>
    <x v="2"/>
    <x v="0"/>
  </r>
  <r>
    <d v="2023-06-09T00:00:00"/>
    <x v="5"/>
    <n v="6"/>
    <x v="6"/>
    <n v="6"/>
    <x v="1"/>
    <x v="2"/>
    <n v="24781.74"/>
    <n v="27785.5"/>
    <x v="3"/>
    <x v="1"/>
    <x v="2"/>
    <x v="2"/>
    <x v="0"/>
  </r>
  <r>
    <d v="2023-06-10T00:00:00"/>
    <x v="5"/>
    <n v="6"/>
    <x v="0"/>
    <n v="7"/>
    <x v="1"/>
    <x v="1"/>
    <n v="14303.57"/>
    <n v="14399.68"/>
    <x v="2"/>
    <x v="0"/>
    <x v="0"/>
    <x v="1"/>
    <x v="0"/>
  </r>
  <r>
    <d v="2023-06-11T00:00:00"/>
    <x v="5"/>
    <n v="6"/>
    <x v="1"/>
    <n v="1"/>
    <x v="1"/>
    <x v="0"/>
    <n v="7366.77"/>
    <n v="7806.86"/>
    <x v="1"/>
    <x v="2"/>
    <x v="0"/>
    <x v="3"/>
    <x v="0"/>
  </r>
  <r>
    <d v="2023-06-12T00:00:00"/>
    <x v="5"/>
    <n v="6"/>
    <x v="2"/>
    <n v="2"/>
    <x v="1"/>
    <x v="0"/>
    <n v="7634.95"/>
    <n v="7789.79"/>
    <x v="3"/>
    <x v="2"/>
    <x v="1"/>
    <x v="3"/>
    <x v="0"/>
  </r>
  <r>
    <d v="2023-06-13T00:00:00"/>
    <x v="5"/>
    <n v="6"/>
    <x v="3"/>
    <n v="3"/>
    <x v="1"/>
    <x v="1"/>
    <n v="10811.49"/>
    <n v="10381.64"/>
    <x v="0"/>
    <x v="2"/>
    <x v="1"/>
    <x v="5"/>
    <x v="0"/>
  </r>
  <r>
    <d v="2023-06-14T00:00:00"/>
    <x v="5"/>
    <n v="6"/>
    <x v="4"/>
    <n v="4"/>
    <x v="1"/>
    <x v="3"/>
    <n v="18512.05"/>
    <n v="18758.98"/>
    <x v="0"/>
    <x v="1"/>
    <x v="0"/>
    <x v="7"/>
    <x v="0"/>
  </r>
  <r>
    <d v="2023-06-15T00:00:00"/>
    <x v="5"/>
    <n v="6"/>
    <x v="5"/>
    <n v="5"/>
    <x v="1"/>
    <x v="0"/>
    <n v="2419.7600000000002"/>
    <n v="2779.6"/>
    <x v="2"/>
    <x v="0"/>
    <x v="2"/>
    <x v="0"/>
    <x v="0"/>
  </r>
  <r>
    <d v="2023-06-16T00:00:00"/>
    <x v="5"/>
    <n v="6"/>
    <x v="6"/>
    <n v="6"/>
    <x v="1"/>
    <x v="1"/>
    <n v="10849.92"/>
    <n v="12677.07"/>
    <x v="1"/>
    <x v="0"/>
    <x v="0"/>
    <x v="2"/>
    <x v="0"/>
  </r>
  <r>
    <d v="2023-06-17T00:00:00"/>
    <x v="5"/>
    <n v="6"/>
    <x v="0"/>
    <n v="7"/>
    <x v="1"/>
    <x v="3"/>
    <n v="8779.56"/>
    <n v="8702.75"/>
    <x v="1"/>
    <x v="0"/>
    <x v="1"/>
    <x v="7"/>
    <x v="0"/>
  </r>
  <r>
    <d v="2023-06-18T00:00:00"/>
    <x v="5"/>
    <n v="6"/>
    <x v="1"/>
    <n v="1"/>
    <x v="1"/>
    <x v="4"/>
    <n v="7283.53"/>
    <n v="8020.14"/>
    <x v="1"/>
    <x v="3"/>
    <x v="1"/>
    <x v="5"/>
    <x v="0"/>
  </r>
  <r>
    <d v="2023-06-19T00:00:00"/>
    <x v="5"/>
    <n v="6"/>
    <x v="2"/>
    <n v="2"/>
    <x v="1"/>
    <x v="1"/>
    <n v="13627.73"/>
    <n v="13300.64"/>
    <x v="0"/>
    <x v="1"/>
    <x v="2"/>
    <x v="2"/>
    <x v="0"/>
  </r>
  <r>
    <d v="2023-06-20T00:00:00"/>
    <x v="5"/>
    <n v="6"/>
    <x v="3"/>
    <n v="3"/>
    <x v="1"/>
    <x v="4"/>
    <n v="13584.1"/>
    <n v="15610.79"/>
    <x v="2"/>
    <x v="0"/>
    <x v="0"/>
    <x v="5"/>
    <x v="0"/>
  </r>
  <r>
    <d v="2023-06-21T00:00:00"/>
    <x v="5"/>
    <n v="6"/>
    <x v="4"/>
    <n v="4"/>
    <x v="1"/>
    <x v="0"/>
    <n v="15755.4"/>
    <n v="17490.21"/>
    <x v="3"/>
    <x v="3"/>
    <x v="2"/>
    <x v="7"/>
    <x v="0"/>
  </r>
  <r>
    <d v="2023-06-22T00:00:00"/>
    <x v="5"/>
    <n v="6"/>
    <x v="5"/>
    <n v="5"/>
    <x v="1"/>
    <x v="1"/>
    <n v="-367.85"/>
    <n v="-367.28"/>
    <x v="2"/>
    <x v="0"/>
    <x v="2"/>
    <x v="3"/>
    <x v="1"/>
  </r>
  <r>
    <d v="2023-06-23T00:00:00"/>
    <x v="5"/>
    <n v="6"/>
    <x v="6"/>
    <n v="6"/>
    <x v="1"/>
    <x v="4"/>
    <n v="-505.58"/>
    <n v="-524.34"/>
    <x v="0"/>
    <x v="0"/>
    <x v="2"/>
    <x v="7"/>
    <x v="1"/>
  </r>
  <r>
    <d v="2023-06-24T00:00:00"/>
    <x v="5"/>
    <n v="6"/>
    <x v="0"/>
    <n v="7"/>
    <x v="1"/>
    <x v="4"/>
    <n v="-2455.8200000000002"/>
    <n v="-2263.0300000000002"/>
    <x v="0"/>
    <x v="2"/>
    <x v="0"/>
    <x v="4"/>
    <x v="1"/>
  </r>
  <r>
    <d v="2023-06-25T00:00:00"/>
    <x v="5"/>
    <n v="6"/>
    <x v="1"/>
    <n v="1"/>
    <x v="1"/>
    <x v="3"/>
    <n v="6653.38"/>
    <n v="6381.58"/>
    <x v="2"/>
    <x v="2"/>
    <x v="0"/>
    <x v="0"/>
    <x v="0"/>
  </r>
  <r>
    <d v="2023-06-26T00:00:00"/>
    <x v="5"/>
    <n v="6"/>
    <x v="2"/>
    <n v="2"/>
    <x v="1"/>
    <x v="3"/>
    <n v="16739.36"/>
    <n v="17671.62"/>
    <x v="1"/>
    <x v="0"/>
    <x v="0"/>
    <x v="5"/>
    <x v="0"/>
  </r>
  <r>
    <d v="2023-06-27T00:00:00"/>
    <x v="5"/>
    <n v="6"/>
    <x v="3"/>
    <n v="3"/>
    <x v="1"/>
    <x v="0"/>
    <n v="13019.15"/>
    <n v="12729.9"/>
    <x v="2"/>
    <x v="0"/>
    <x v="1"/>
    <x v="5"/>
    <x v="0"/>
  </r>
  <r>
    <d v="2023-06-28T00:00:00"/>
    <x v="5"/>
    <n v="6"/>
    <x v="4"/>
    <n v="4"/>
    <x v="1"/>
    <x v="4"/>
    <n v="15950.84"/>
    <n v="12947.02"/>
    <x v="3"/>
    <x v="3"/>
    <x v="0"/>
    <x v="5"/>
    <x v="0"/>
  </r>
  <r>
    <d v="2023-06-29T00:00:00"/>
    <x v="5"/>
    <n v="6"/>
    <x v="5"/>
    <n v="5"/>
    <x v="1"/>
    <x v="4"/>
    <n v="10355.959999999999"/>
    <n v="10798.35"/>
    <x v="0"/>
    <x v="0"/>
    <x v="0"/>
    <x v="2"/>
    <x v="0"/>
  </r>
  <r>
    <d v="2023-06-30T00:00:00"/>
    <x v="5"/>
    <n v="6"/>
    <x v="6"/>
    <n v="6"/>
    <x v="1"/>
    <x v="2"/>
    <n v="17121.66"/>
    <n v="16091.17"/>
    <x v="1"/>
    <x v="2"/>
    <x v="2"/>
    <x v="6"/>
    <x v="0"/>
  </r>
  <r>
    <d v="2023-07-01T00:00:00"/>
    <x v="6"/>
    <n v="7"/>
    <x v="0"/>
    <n v="7"/>
    <x v="1"/>
    <x v="0"/>
    <n v="15503.05"/>
    <n v="13110.16"/>
    <x v="0"/>
    <x v="2"/>
    <x v="1"/>
    <x v="1"/>
    <x v="0"/>
  </r>
  <r>
    <d v="2023-07-02T00:00:00"/>
    <x v="6"/>
    <n v="7"/>
    <x v="1"/>
    <n v="1"/>
    <x v="1"/>
    <x v="3"/>
    <n v="13406.36"/>
    <n v="12154.81"/>
    <x v="3"/>
    <x v="2"/>
    <x v="0"/>
    <x v="1"/>
    <x v="0"/>
  </r>
  <r>
    <d v="2023-07-03T00:00:00"/>
    <x v="6"/>
    <n v="7"/>
    <x v="2"/>
    <n v="2"/>
    <x v="1"/>
    <x v="0"/>
    <n v="-5.36"/>
    <n v="-4.38"/>
    <x v="1"/>
    <x v="1"/>
    <x v="0"/>
    <x v="7"/>
    <x v="1"/>
  </r>
  <r>
    <d v="2023-07-04T00:00:00"/>
    <x v="6"/>
    <n v="7"/>
    <x v="3"/>
    <n v="3"/>
    <x v="1"/>
    <x v="1"/>
    <n v="-5162.8900000000003"/>
    <n v="-4688.43"/>
    <x v="2"/>
    <x v="3"/>
    <x v="1"/>
    <x v="2"/>
    <x v="1"/>
  </r>
  <r>
    <d v="2023-07-05T00:00:00"/>
    <x v="6"/>
    <n v="7"/>
    <x v="4"/>
    <n v="4"/>
    <x v="1"/>
    <x v="2"/>
    <n v="693.01"/>
    <n v="673.5"/>
    <x v="2"/>
    <x v="2"/>
    <x v="1"/>
    <x v="5"/>
    <x v="0"/>
  </r>
  <r>
    <d v="2023-07-06T00:00:00"/>
    <x v="6"/>
    <n v="7"/>
    <x v="5"/>
    <n v="5"/>
    <x v="1"/>
    <x v="2"/>
    <n v="3838.19"/>
    <n v="3288.4"/>
    <x v="1"/>
    <x v="3"/>
    <x v="0"/>
    <x v="0"/>
    <x v="0"/>
  </r>
  <r>
    <d v="2023-07-07T00:00:00"/>
    <x v="6"/>
    <n v="7"/>
    <x v="6"/>
    <n v="6"/>
    <x v="1"/>
    <x v="2"/>
    <n v="-3588.39"/>
    <n v="-3853.13"/>
    <x v="1"/>
    <x v="1"/>
    <x v="1"/>
    <x v="1"/>
    <x v="1"/>
  </r>
  <r>
    <d v="2023-07-08T00:00:00"/>
    <x v="6"/>
    <n v="7"/>
    <x v="0"/>
    <n v="7"/>
    <x v="1"/>
    <x v="0"/>
    <n v="12618"/>
    <n v="12824.76"/>
    <x v="0"/>
    <x v="2"/>
    <x v="0"/>
    <x v="1"/>
    <x v="0"/>
  </r>
  <r>
    <d v="2023-07-09T00:00:00"/>
    <x v="6"/>
    <n v="7"/>
    <x v="1"/>
    <n v="1"/>
    <x v="1"/>
    <x v="3"/>
    <n v="10763.15"/>
    <n v="10138.799999999999"/>
    <x v="2"/>
    <x v="2"/>
    <x v="0"/>
    <x v="4"/>
    <x v="0"/>
  </r>
  <r>
    <d v="2023-07-10T00:00:00"/>
    <x v="6"/>
    <n v="7"/>
    <x v="2"/>
    <n v="2"/>
    <x v="1"/>
    <x v="3"/>
    <n v="15669.09"/>
    <n v="15024.76"/>
    <x v="1"/>
    <x v="3"/>
    <x v="0"/>
    <x v="2"/>
    <x v="0"/>
  </r>
  <r>
    <d v="2023-07-11T00:00:00"/>
    <x v="6"/>
    <n v="7"/>
    <x v="3"/>
    <n v="3"/>
    <x v="1"/>
    <x v="4"/>
    <n v="17054.37"/>
    <n v="17263.990000000002"/>
    <x v="1"/>
    <x v="0"/>
    <x v="1"/>
    <x v="0"/>
    <x v="0"/>
  </r>
  <r>
    <d v="2023-07-12T00:00:00"/>
    <x v="6"/>
    <n v="7"/>
    <x v="4"/>
    <n v="4"/>
    <x v="1"/>
    <x v="1"/>
    <n v="8667.8700000000008"/>
    <n v="9490.18"/>
    <x v="0"/>
    <x v="3"/>
    <x v="2"/>
    <x v="0"/>
    <x v="0"/>
  </r>
  <r>
    <d v="2023-07-13T00:00:00"/>
    <x v="6"/>
    <n v="7"/>
    <x v="5"/>
    <n v="5"/>
    <x v="1"/>
    <x v="1"/>
    <n v="5184.66"/>
    <n v="5010.13"/>
    <x v="1"/>
    <x v="3"/>
    <x v="2"/>
    <x v="5"/>
    <x v="0"/>
  </r>
  <r>
    <d v="2023-07-14T00:00:00"/>
    <x v="6"/>
    <n v="7"/>
    <x v="6"/>
    <n v="6"/>
    <x v="1"/>
    <x v="3"/>
    <n v="3850.06"/>
    <n v="3886.03"/>
    <x v="3"/>
    <x v="0"/>
    <x v="0"/>
    <x v="2"/>
    <x v="0"/>
  </r>
  <r>
    <d v="2023-07-15T00:00:00"/>
    <x v="6"/>
    <n v="7"/>
    <x v="0"/>
    <n v="7"/>
    <x v="1"/>
    <x v="2"/>
    <n v="-1738.51"/>
    <n v="-1736.13"/>
    <x v="3"/>
    <x v="3"/>
    <x v="2"/>
    <x v="7"/>
    <x v="1"/>
  </r>
  <r>
    <d v="2023-07-16T00:00:00"/>
    <x v="6"/>
    <n v="7"/>
    <x v="1"/>
    <n v="1"/>
    <x v="1"/>
    <x v="1"/>
    <n v="17600"/>
    <n v="16479.13"/>
    <x v="2"/>
    <x v="1"/>
    <x v="1"/>
    <x v="7"/>
    <x v="0"/>
  </r>
  <r>
    <d v="2023-07-17T00:00:00"/>
    <x v="6"/>
    <n v="7"/>
    <x v="2"/>
    <n v="2"/>
    <x v="1"/>
    <x v="2"/>
    <n v="1668.88"/>
    <n v="1588.07"/>
    <x v="2"/>
    <x v="2"/>
    <x v="2"/>
    <x v="3"/>
    <x v="0"/>
  </r>
  <r>
    <d v="2023-07-18T00:00:00"/>
    <x v="6"/>
    <n v="7"/>
    <x v="3"/>
    <n v="3"/>
    <x v="1"/>
    <x v="4"/>
    <n v="5868.76"/>
    <n v="6631.71"/>
    <x v="2"/>
    <x v="1"/>
    <x v="0"/>
    <x v="3"/>
    <x v="0"/>
  </r>
  <r>
    <d v="2023-07-19T00:00:00"/>
    <x v="6"/>
    <n v="7"/>
    <x v="4"/>
    <n v="4"/>
    <x v="1"/>
    <x v="2"/>
    <n v="20645.61"/>
    <n v="20508.009999999998"/>
    <x v="3"/>
    <x v="2"/>
    <x v="2"/>
    <x v="2"/>
    <x v="0"/>
  </r>
  <r>
    <d v="2023-07-20T00:00:00"/>
    <x v="6"/>
    <n v="7"/>
    <x v="5"/>
    <n v="5"/>
    <x v="1"/>
    <x v="2"/>
    <n v="-1963.31"/>
    <n v="-1932.08"/>
    <x v="2"/>
    <x v="2"/>
    <x v="0"/>
    <x v="6"/>
    <x v="1"/>
  </r>
  <r>
    <d v="2023-07-21T00:00:00"/>
    <x v="6"/>
    <n v="7"/>
    <x v="6"/>
    <n v="6"/>
    <x v="1"/>
    <x v="2"/>
    <n v="-5927.99"/>
    <n v="-5522.51"/>
    <x v="0"/>
    <x v="1"/>
    <x v="0"/>
    <x v="2"/>
    <x v="1"/>
  </r>
  <r>
    <d v="2023-07-22T00:00:00"/>
    <x v="6"/>
    <n v="7"/>
    <x v="0"/>
    <n v="7"/>
    <x v="1"/>
    <x v="3"/>
    <n v="12466.35"/>
    <n v="11671.57"/>
    <x v="2"/>
    <x v="1"/>
    <x v="0"/>
    <x v="7"/>
    <x v="0"/>
  </r>
  <r>
    <d v="2023-07-23T00:00:00"/>
    <x v="6"/>
    <n v="7"/>
    <x v="1"/>
    <n v="1"/>
    <x v="1"/>
    <x v="0"/>
    <n v="10967.48"/>
    <n v="10892.77"/>
    <x v="1"/>
    <x v="1"/>
    <x v="2"/>
    <x v="2"/>
    <x v="0"/>
  </r>
  <r>
    <d v="2023-07-24T00:00:00"/>
    <x v="6"/>
    <n v="7"/>
    <x v="2"/>
    <n v="2"/>
    <x v="1"/>
    <x v="0"/>
    <n v="-1691.13"/>
    <n v="-1552.95"/>
    <x v="2"/>
    <x v="0"/>
    <x v="1"/>
    <x v="0"/>
    <x v="1"/>
  </r>
  <r>
    <d v="2023-07-25T00:00:00"/>
    <x v="6"/>
    <n v="7"/>
    <x v="3"/>
    <n v="3"/>
    <x v="1"/>
    <x v="4"/>
    <n v="19691.7"/>
    <n v="19352.34"/>
    <x v="3"/>
    <x v="2"/>
    <x v="2"/>
    <x v="1"/>
    <x v="0"/>
  </r>
  <r>
    <d v="2023-07-26T00:00:00"/>
    <x v="6"/>
    <n v="7"/>
    <x v="4"/>
    <n v="4"/>
    <x v="1"/>
    <x v="2"/>
    <n v="7253.06"/>
    <n v="7326.23"/>
    <x v="3"/>
    <x v="0"/>
    <x v="2"/>
    <x v="0"/>
    <x v="0"/>
  </r>
  <r>
    <d v="2023-07-27T00:00:00"/>
    <x v="6"/>
    <n v="7"/>
    <x v="5"/>
    <n v="5"/>
    <x v="1"/>
    <x v="3"/>
    <n v="17961.75"/>
    <n v="15591.4"/>
    <x v="0"/>
    <x v="3"/>
    <x v="0"/>
    <x v="2"/>
    <x v="0"/>
  </r>
  <r>
    <d v="2023-07-28T00:00:00"/>
    <x v="6"/>
    <n v="7"/>
    <x v="6"/>
    <n v="6"/>
    <x v="1"/>
    <x v="4"/>
    <n v="6527.79"/>
    <n v="6284.91"/>
    <x v="1"/>
    <x v="2"/>
    <x v="0"/>
    <x v="1"/>
    <x v="0"/>
  </r>
  <r>
    <d v="2023-07-29T00:00:00"/>
    <x v="6"/>
    <n v="7"/>
    <x v="0"/>
    <n v="7"/>
    <x v="1"/>
    <x v="4"/>
    <n v="14110.42"/>
    <n v="11788.61"/>
    <x v="1"/>
    <x v="0"/>
    <x v="2"/>
    <x v="5"/>
    <x v="0"/>
  </r>
  <r>
    <d v="2023-07-30T00:00:00"/>
    <x v="6"/>
    <n v="7"/>
    <x v="1"/>
    <n v="1"/>
    <x v="1"/>
    <x v="0"/>
    <n v="11691.54"/>
    <n v="12429.1"/>
    <x v="0"/>
    <x v="2"/>
    <x v="1"/>
    <x v="4"/>
    <x v="0"/>
  </r>
  <r>
    <d v="2023-07-31T00:00:00"/>
    <x v="6"/>
    <n v="7"/>
    <x v="2"/>
    <n v="2"/>
    <x v="1"/>
    <x v="0"/>
    <n v="5169.6400000000003"/>
    <n v="5437.08"/>
    <x v="2"/>
    <x v="0"/>
    <x v="2"/>
    <x v="5"/>
    <x v="0"/>
  </r>
  <r>
    <d v="2023-08-01T00:00:00"/>
    <x v="7"/>
    <n v="8"/>
    <x v="3"/>
    <n v="3"/>
    <x v="1"/>
    <x v="3"/>
    <n v="7335.85"/>
    <n v="8512.0400000000009"/>
    <x v="1"/>
    <x v="1"/>
    <x v="0"/>
    <x v="0"/>
    <x v="0"/>
  </r>
  <r>
    <d v="2023-08-02T00:00:00"/>
    <x v="7"/>
    <n v="8"/>
    <x v="4"/>
    <n v="4"/>
    <x v="1"/>
    <x v="4"/>
    <n v="10607.14"/>
    <n v="11432.78"/>
    <x v="2"/>
    <x v="3"/>
    <x v="1"/>
    <x v="4"/>
    <x v="0"/>
  </r>
  <r>
    <d v="2023-08-03T00:00:00"/>
    <x v="7"/>
    <n v="8"/>
    <x v="5"/>
    <n v="5"/>
    <x v="1"/>
    <x v="0"/>
    <n v="9129.31"/>
    <n v="7750.7"/>
    <x v="0"/>
    <x v="0"/>
    <x v="1"/>
    <x v="5"/>
    <x v="0"/>
  </r>
  <r>
    <d v="2023-08-04T00:00:00"/>
    <x v="7"/>
    <n v="8"/>
    <x v="6"/>
    <n v="6"/>
    <x v="1"/>
    <x v="1"/>
    <n v="15779.53"/>
    <n v="15370.13"/>
    <x v="0"/>
    <x v="3"/>
    <x v="0"/>
    <x v="6"/>
    <x v="0"/>
  </r>
  <r>
    <d v="2023-08-05T00:00:00"/>
    <x v="7"/>
    <n v="8"/>
    <x v="0"/>
    <n v="7"/>
    <x v="1"/>
    <x v="0"/>
    <n v="10926.34"/>
    <n v="9310.39"/>
    <x v="2"/>
    <x v="1"/>
    <x v="2"/>
    <x v="0"/>
    <x v="0"/>
  </r>
  <r>
    <d v="2023-08-06T00:00:00"/>
    <x v="7"/>
    <n v="8"/>
    <x v="1"/>
    <n v="1"/>
    <x v="1"/>
    <x v="4"/>
    <n v="-2739.11"/>
    <n v="-2746.21"/>
    <x v="2"/>
    <x v="1"/>
    <x v="2"/>
    <x v="4"/>
    <x v="1"/>
  </r>
  <r>
    <d v="2023-08-07T00:00:00"/>
    <x v="7"/>
    <n v="8"/>
    <x v="2"/>
    <n v="2"/>
    <x v="1"/>
    <x v="0"/>
    <n v="5692.91"/>
    <n v="4990.53"/>
    <x v="3"/>
    <x v="0"/>
    <x v="1"/>
    <x v="2"/>
    <x v="0"/>
  </r>
  <r>
    <d v="2023-08-08T00:00:00"/>
    <x v="7"/>
    <n v="8"/>
    <x v="3"/>
    <n v="3"/>
    <x v="1"/>
    <x v="0"/>
    <n v="6632.83"/>
    <n v="7223.69"/>
    <x v="0"/>
    <x v="0"/>
    <x v="0"/>
    <x v="0"/>
    <x v="0"/>
  </r>
  <r>
    <d v="2023-08-09T00:00:00"/>
    <x v="7"/>
    <n v="8"/>
    <x v="4"/>
    <n v="4"/>
    <x v="1"/>
    <x v="1"/>
    <n v="8216.02"/>
    <n v="8171.52"/>
    <x v="1"/>
    <x v="0"/>
    <x v="2"/>
    <x v="3"/>
    <x v="0"/>
  </r>
  <r>
    <d v="2023-08-10T00:00:00"/>
    <x v="7"/>
    <n v="8"/>
    <x v="5"/>
    <n v="5"/>
    <x v="1"/>
    <x v="0"/>
    <n v="9730.26"/>
    <n v="9587.82"/>
    <x v="2"/>
    <x v="1"/>
    <x v="0"/>
    <x v="1"/>
    <x v="0"/>
  </r>
  <r>
    <d v="2023-08-11T00:00:00"/>
    <x v="7"/>
    <n v="8"/>
    <x v="6"/>
    <n v="6"/>
    <x v="1"/>
    <x v="1"/>
    <n v="9817.1200000000008"/>
    <n v="8522.7800000000007"/>
    <x v="1"/>
    <x v="0"/>
    <x v="2"/>
    <x v="4"/>
    <x v="0"/>
  </r>
  <r>
    <d v="2023-08-12T00:00:00"/>
    <x v="7"/>
    <n v="8"/>
    <x v="0"/>
    <n v="7"/>
    <x v="1"/>
    <x v="0"/>
    <n v="392.24"/>
    <n v="394.37"/>
    <x v="0"/>
    <x v="1"/>
    <x v="0"/>
    <x v="6"/>
    <x v="0"/>
  </r>
  <r>
    <d v="2023-08-13T00:00:00"/>
    <x v="7"/>
    <n v="8"/>
    <x v="1"/>
    <n v="1"/>
    <x v="1"/>
    <x v="0"/>
    <n v="4237.37"/>
    <n v="4376.8999999999996"/>
    <x v="2"/>
    <x v="1"/>
    <x v="0"/>
    <x v="2"/>
    <x v="0"/>
  </r>
  <r>
    <d v="2023-08-14T00:00:00"/>
    <x v="7"/>
    <n v="8"/>
    <x v="2"/>
    <n v="2"/>
    <x v="1"/>
    <x v="4"/>
    <n v="13987.17"/>
    <n v="13064.35"/>
    <x v="0"/>
    <x v="2"/>
    <x v="0"/>
    <x v="2"/>
    <x v="0"/>
  </r>
  <r>
    <d v="2023-08-15T00:00:00"/>
    <x v="7"/>
    <n v="8"/>
    <x v="3"/>
    <n v="3"/>
    <x v="1"/>
    <x v="1"/>
    <n v="10659.8"/>
    <n v="11676.01"/>
    <x v="2"/>
    <x v="0"/>
    <x v="0"/>
    <x v="0"/>
    <x v="0"/>
  </r>
  <r>
    <d v="2023-08-16T00:00:00"/>
    <x v="7"/>
    <n v="8"/>
    <x v="4"/>
    <n v="4"/>
    <x v="1"/>
    <x v="0"/>
    <n v="10473.68"/>
    <n v="10342.93"/>
    <x v="3"/>
    <x v="3"/>
    <x v="0"/>
    <x v="3"/>
    <x v="0"/>
  </r>
  <r>
    <d v="2023-08-17T00:00:00"/>
    <x v="7"/>
    <n v="8"/>
    <x v="5"/>
    <n v="5"/>
    <x v="1"/>
    <x v="3"/>
    <n v="11782.74"/>
    <n v="12102.97"/>
    <x v="1"/>
    <x v="0"/>
    <x v="2"/>
    <x v="6"/>
    <x v="0"/>
  </r>
  <r>
    <d v="2023-08-18T00:00:00"/>
    <x v="7"/>
    <n v="8"/>
    <x v="6"/>
    <n v="6"/>
    <x v="1"/>
    <x v="2"/>
    <n v="21877.47"/>
    <n v="23914.48"/>
    <x v="0"/>
    <x v="1"/>
    <x v="0"/>
    <x v="1"/>
    <x v="0"/>
  </r>
  <r>
    <d v="2023-08-19T00:00:00"/>
    <x v="7"/>
    <n v="8"/>
    <x v="0"/>
    <n v="7"/>
    <x v="1"/>
    <x v="2"/>
    <n v="10882.27"/>
    <n v="10116.52"/>
    <x v="0"/>
    <x v="0"/>
    <x v="2"/>
    <x v="5"/>
    <x v="0"/>
  </r>
  <r>
    <d v="2023-08-20T00:00:00"/>
    <x v="7"/>
    <n v="8"/>
    <x v="1"/>
    <n v="1"/>
    <x v="1"/>
    <x v="2"/>
    <n v="5756.19"/>
    <n v="5237.17"/>
    <x v="2"/>
    <x v="2"/>
    <x v="2"/>
    <x v="4"/>
    <x v="0"/>
  </r>
  <r>
    <d v="2023-08-21T00:00:00"/>
    <x v="7"/>
    <n v="8"/>
    <x v="2"/>
    <n v="2"/>
    <x v="1"/>
    <x v="1"/>
    <n v="3661.31"/>
    <n v="3917.24"/>
    <x v="2"/>
    <x v="0"/>
    <x v="0"/>
    <x v="0"/>
    <x v="0"/>
  </r>
  <r>
    <d v="2023-08-22T00:00:00"/>
    <x v="7"/>
    <n v="8"/>
    <x v="3"/>
    <n v="3"/>
    <x v="1"/>
    <x v="1"/>
    <n v="21976.54"/>
    <n v="22828.47"/>
    <x v="3"/>
    <x v="2"/>
    <x v="0"/>
    <x v="7"/>
    <x v="0"/>
  </r>
  <r>
    <d v="2023-08-23T00:00:00"/>
    <x v="7"/>
    <n v="8"/>
    <x v="4"/>
    <n v="4"/>
    <x v="1"/>
    <x v="2"/>
    <n v="8411.82"/>
    <n v="8080.35"/>
    <x v="2"/>
    <x v="2"/>
    <x v="1"/>
    <x v="5"/>
    <x v="0"/>
  </r>
  <r>
    <d v="2023-08-24T00:00:00"/>
    <x v="7"/>
    <n v="8"/>
    <x v="5"/>
    <n v="5"/>
    <x v="1"/>
    <x v="3"/>
    <n v="9400"/>
    <n v="10362.35"/>
    <x v="0"/>
    <x v="1"/>
    <x v="2"/>
    <x v="0"/>
    <x v="0"/>
  </r>
  <r>
    <d v="2023-08-25T00:00:00"/>
    <x v="7"/>
    <n v="8"/>
    <x v="6"/>
    <n v="6"/>
    <x v="1"/>
    <x v="3"/>
    <n v="8523.07"/>
    <n v="9539.48"/>
    <x v="2"/>
    <x v="2"/>
    <x v="1"/>
    <x v="5"/>
    <x v="0"/>
  </r>
  <r>
    <d v="2023-08-26T00:00:00"/>
    <x v="7"/>
    <n v="8"/>
    <x v="0"/>
    <n v="7"/>
    <x v="1"/>
    <x v="3"/>
    <n v="10030.620000000001"/>
    <n v="9130.73"/>
    <x v="1"/>
    <x v="3"/>
    <x v="0"/>
    <x v="5"/>
    <x v="0"/>
  </r>
  <r>
    <d v="2023-08-27T00:00:00"/>
    <x v="7"/>
    <n v="8"/>
    <x v="1"/>
    <n v="1"/>
    <x v="1"/>
    <x v="4"/>
    <n v="-88.67"/>
    <n v="-90.06"/>
    <x v="3"/>
    <x v="0"/>
    <x v="0"/>
    <x v="5"/>
    <x v="1"/>
  </r>
  <r>
    <d v="2023-08-28T00:00:00"/>
    <x v="7"/>
    <n v="8"/>
    <x v="2"/>
    <n v="2"/>
    <x v="1"/>
    <x v="4"/>
    <n v="4010.01"/>
    <n v="4164.33"/>
    <x v="1"/>
    <x v="3"/>
    <x v="0"/>
    <x v="5"/>
    <x v="0"/>
  </r>
  <r>
    <d v="2023-08-29T00:00:00"/>
    <x v="7"/>
    <n v="8"/>
    <x v="3"/>
    <n v="3"/>
    <x v="1"/>
    <x v="1"/>
    <n v="-3160.8"/>
    <n v="-3082.47"/>
    <x v="1"/>
    <x v="0"/>
    <x v="1"/>
    <x v="7"/>
    <x v="1"/>
  </r>
  <r>
    <d v="2023-08-30T00:00:00"/>
    <x v="7"/>
    <n v="8"/>
    <x v="4"/>
    <n v="4"/>
    <x v="1"/>
    <x v="0"/>
    <n v="-1359.5"/>
    <n v="-1347.55"/>
    <x v="2"/>
    <x v="0"/>
    <x v="0"/>
    <x v="5"/>
    <x v="1"/>
  </r>
  <r>
    <d v="2023-08-31T00:00:00"/>
    <x v="7"/>
    <n v="8"/>
    <x v="5"/>
    <n v="5"/>
    <x v="1"/>
    <x v="4"/>
    <n v="3506.6"/>
    <n v="3690.98"/>
    <x v="3"/>
    <x v="0"/>
    <x v="0"/>
    <x v="3"/>
    <x v="0"/>
  </r>
  <r>
    <d v="2023-09-01T00:00:00"/>
    <x v="8"/>
    <n v="9"/>
    <x v="6"/>
    <n v="6"/>
    <x v="1"/>
    <x v="0"/>
    <n v="-7858.32"/>
    <n v="-6591.98"/>
    <x v="2"/>
    <x v="1"/>
    <x v="0"/>
    <x v="2"/>
    <x v="1"/>
  </r>
  <r>
    <d v="2023-09-02T00:00:00"/>
    <x v="8"/>
    <n v="9"/>
    <x v="0"/>
    <n v="7"/>
    <x v="1"/>
    <x v="1"/>
    <n v="16783.55"/>
    <n v="17381.61"/>
    <x v="2"/>
    <x v="3"/>
    <x v="1"/>
    <x v="6"/>
    <x v="0"/>
  </r>
  <r>
    <d v="2023-09-03T00:00:00"/>
    <x v="8"/>
    <n v="9"/>
    <x v="1"/>
    <n v="1"/>
    <x v="1"/>
    <x v="4"/>
    <n v="7619.97"/>
    <n v="7896.47"/>
    <x v="2"/>
    <x v="0"/>
    <x v="0"/>
    <x v="3"/>
    <x v="0"/>
  </r>
  <r>
    <d v="2023-09-04T00:00:00"/>
    <x v="8"/>
    <n v="9"/>
    <x v="2"/>
    <n v="2"/>
    <x v="1"/>
    <x v="1"/>
    <n v="6435.03"/>
    <n v="6132.75"/>
    <x v="2"/>
    <x v="1"/>
    <x v="2"/>
    <x v="6"/>
    <x v="0"/>
  </r>
  <r>
    <d v="2023-09-05T00:00:00"/>
    <x v="8"/>
    <n v="9"/>
    <x v="3"/>
    <n v="3"/>
    <x v="1"/>
    <x v="3"/>
    <n v="1772.76"/>
    <n v="1732.72"/>
    <x v="2"/>
    <x v="0"/>
    <x v="1"/>
    <x v="2"/>
    <x v="0"/>
  </r>
  <r>
    <d v="2023-09-06T00:00:00"/>
    <x v="8"/>
    <n v="9"/>
    <x v="4"/>
    <n v="4"/>
    <x v="1"/>
    <x v="0"/>
    <n v="5707.24"/>
    <n v="6018.43"/>
    <x v="1"/>
    <x v="0"/>
    <x v="2"/>
    <x v="3"/>
    <x v="0"/>
  </r>
  <r>
    <d v="2023-09-07T00:00:00"/>
    <x v="8"/>
    <n v="9"/>
    <x v="5"/>
    <n v="5"/>
    <x v="1"/>
    <x v="1"/>
    <n v="10059.58"/>
    <n v="10966"/>
    <x v="2"/>
    <x v="3"/>
    <x v="0"/>
    <x v="7"/>
    <x v="0"/>
  </r>
  <r>
    <d v="2023-09-08T00:00:00"/>
    <x v="8"/>
    <n v="9"/>
    <x v="6"/>
    <n v="6"/>
    <x v="1"/>
    <x v="3"/>
    <n v="10382.41"/>
    <n v="10848.22"/>
    <x v="0"/>
    <x v="0"/>
    <x v="0"/>
    <x v="4"/>
    <x v="0"/>
  </r>
  <r>
    <d v="2023-09-09T00:00:00"/>
    <x v="8"/>
    <n v="9"/>
    <x v="0"/>
    <n v="7"/>
    <x v="1"/>
    <x v="1"/>
    <n v="4026.55"/>
    <n v="4172.8599999999997"/>
    <x v="0"/>
    <x v="0"/>
    <x v="2"/>
    <x v="2"/>
    <x v="0"/>
  </r>
  <r>
    <d v="2023-09-10T00:00:00"/>
    <x v="8"/>
    <n v="9"/>
    <x v="1"/>
    <n v="1"/>
    <x v="1"/>
    <x v="4"/>
    <n v="-1615.67"/>
    <n v="-1544.43"/>
    <x v="0"/>
    <x v="1"/>
    <x v="2"/>
    <x v="1"/>
    <x v="1"/>
  </r>
  <r>
    <d v="2023-09-11T00:00:00"/>
    <x v="8"/>
    <n v="9"/>
    <x v="2"/>
    <n v="2"/>
    <x v="1"/>
    <x v="1"/>
    <n v="11321.31"/>
    <n v="11135.28"/>
    <x v="2"/>
    <x v="2"/>
    <x v="2"/>
    <x v="7"/>
    <x v="0"/>
  </r>
  <r>
    <d v="2023-09-12T00:00:00"/>
    <x v="8"/>
    <n v="9"/>
    <x v="3"/>
    <n v="3"/>
    <x v="1"/>
    <x v="2"/>
    <n v="8810.0499999999993"/>
    <n v="9798.01"/>
    <x v="0"/>
    <x v="1"/>
    <x v="1"/>
    <x v="1"/>
    <x v="0"/>
  </r>
  <r>
    <d v="2023-09-13T00:00:00"/>
    <x v="8"/>
    <n v="9"/>
    <x v="4"/>
    <n v="4"/>
    <x v="1"/>
    <x v="0"/>
    <n v="3551.1"/>
    <n v="3624.56"/>
    <x v="2"/>
    <x v="3"/>
    <x v="1"/>
    <x v="2"/>
    <x v="0"/>
  </r>
  <r>
    <d v="2023-09-14T00:00:00"/>
    <x v="8"/>
    <n v="9"/>
    <x v="5"/>
    <n v="5"/>
    <x v="1"/>
    <x v="4"/>
    <n v="14127.37"/>
    <n v="14898.95"/>
    <x v="1"/>
    <x v="0"/>
    <x v="0"/>
    <x v="1"/>
    <x v="0"/>
  </r>
  <r>
    <d v="2023-09-15T00:00:00"/>
    <x v="8"/>
    <n v="9"/>
    <x v="6"/>
    <n v="6"/>
    <x v="1"/>
    <x v="2"/>
    <n v="10042.27"/>
    <n v="10537.43"/>
    <x v="0"/>
    <x v="3"/>
    <x v="2"/>
    <x v="3"/>
    <x v="0"/>
  </r>
  <r>
    <d v="2023-09-16T00:00:00"/>
    <x v="8"/>
    <n v="9"/>
    <x v="0"/>
    <n v="7"/>
    <x v="1"/>
    <x v="0"/>
    <n v="12566.72"/>
    <n v="12308.7"/>
    <x v="1"/>
    <x v="3"/>
    <x v="1"/>
    <x v="6"/>
    <x v="0"/>
  </r>
  <r>
    <d v="2023-09-17T00:00:00"/>
    <x v="8"/>
    <n v="9"/>
    <x v="1"/>
    <n v="1"/>
    <x v="1"/>
    <x v="1"/>
    <n v="14970.58"/>
    <n v="14233.36"/>
    <x v="1"/>
    <x v="2"/>
    <x v="1"/>
    <x v="0"/>
    <x v="0"/>
  </r>
  <r>
    <d v="2023-09-18T00:00:00"/>
    <x v="8"/>
    <n v="9"/>
    <x v="2"/>
    <n v="2"/>
    <x v="1"/>
    <x v="4"/>
    <n v="12186.09"/>
    <n v="13257.01"/>
    <x v="2"/>
    <x v="2"/>
    <x v="2"/>
    <x v="7"/>
    <x v="0"/>
  </r>
  <r>
    <d v="2023-09-19T00:00:00"/>
    <x v="8"/>
    <n v="9"/>
    <x v="3"/>
    <n v="3"/>
    <x v="1"/>
    <x v="4"/>
    <n v="2610.06"/>
    <n v="2722.39"/>
    <x v="3"/>
    <x v="3"/>
    <x v="0"/>
    <x v="4"/>
    <x v="0"/>
  </r>
  <r>
    <d v="2023-09-20T00:00:00"/>
    <x v="8"/>
    <n v="9"/>
    <x v="4"/>
    <n v="4"/>
    <x v="1"/>
    <x v="3"/>
    <n v="14183.18"/>
    <n v="13816.43"/>
    <x v="1"/>
    <x v="2"/>
    <x v="0"/>
    <x v="1"/>
    <x v="0"/>
  </r>
  <r>
    <d v="2023-09-21T00:00:00"/>
    <x v="8"/>
    <n v="9"/>
    <x v="5"/>
    <n v="5"/>
    <x v="1"/>
    <x v="0"/>
    <n v="-3870.12"/>
    <n v="-3920.94"/>
    <x v="3"/>
    <x v="1"/>
    <x v="1"/>
    <x v="4"/>
    <x v="1"/>
  </r>
  <r>
    <d v="2023-09-22T00:00:00"/>
    <x v="8"/>
    <n v="9"/>
    <x v="6"/>
    <n v="6"/>
    <x v="1"/>
    <x v="3"/>
    <n v="8389.15"/>
    <n v="7861.18"/>
    <x v="0"/>
    <x v="0"/>
    <x v="2"/>
    <x v="2"/>
    <x v="0"/>
  </r>
  <r>
    <d v="2023-09-23T00:00:00"/>
    <x v="8"/>
    <n v="9"/>
    <x v="0"/>
    <n v="7"/>
    <x v="1"/>
    <x v="0"/>
    <n v="11252.02"/>
    <n v="12266.76"/>
    <x v="2"/>
    <x v="1"/>
    <x v="2"/>
    <x v="2"/>
    <x v="0"/>
  </r>
  <r>
    <d v="2023-09-24T00:00:00"/>
    <x v="8"/>
    <n v="9"/>
    <x v="1"/>
    <n v="1"/>
    <x v="1"/>
    <x v="3"/>
    <n v="7530.63"/>
    <n v="7158.41"/>
    <x v="3"/>
    <x v="2"/>
    <x v="0"/>
    <x v="2"/>
    <x v="0"/>
  </r>
  <r>
    <d v="2023-09-25T00:00:00"/>
    <x v="8"/>
    <n v="9"/>
    <x v="2"/>
    <n v="2"/>
    <x v="1"/>
    <x v="3"/>
    <n v="4094.68"/>
    <n v="3720.54"/>
    <x v="0"/>
    <x v="3"/>
    <x v="0"/>
    <x v="2"/>
    <x v="0"/>
  </r>
  <r>
    <d v="2023-09-26T00:00:00"/>
    <x v="8"/>
    <n v="9"/>
    <x v="3"/>
    <n v="3"/>
    <x v="1"/>
    <x v="1"/>
    <n v="4680.08"/>
    <n v="4216.09"/>
    <x v="0"/>
    <x v="3"/>
    <x v="2"/>
    <x v="1"/>
    <x v="0"/>
  </r>
  <r>
    <d v="2023-09-27T00:00:00"/>
    <x v="8"/>
    <n v="9"/>
    <x v="4"/>
    <n v="4"/>
    <x v="1"/>
    <x v="1"/>
    <n v="8525.4599999999991"/>
    <n v="9679.25"/>
    <x v="2"/>
    <x v="2"/>
    <x v="2"/>
    <x v="4"/>
    <x v="0"/>
  </r>
  <r>
    <d v="2023-09-28T00:00:00"/>
    <x v="8"/>
    <n v="9"/>
    <x v="5"/>
    <n v="5"/>
    <x v="1"/>
    <x v="2"/>
    <n v="7366.4"/>
    <n v="7086.89"/>
    <x v="3"/>
    <x v="2"/>
    <x v="1"/>
    <x v="3"/>
    <x v="0"/>
  </r>
  <r>
    <d v="2023-09-29T00:00:00"/>
    <x v="8"/>
    <n v="9"/>
    <x v="6"/>
    <n v="6"/>
    <x v="1"/>
    <x v="1"/>
    <n v="5155.79"/>
    <n v="4403.99"/>
    <x v="3"/>
    <x v="2"/>
    <x v="1"/>
    <x v="6"/>
    <x v="0"/>
  </r>
  <r>
    <d v="2023-09-30T00:00:00"/>
    <x v="8"/>
    <n v="9"/>
    <x v="0"/>
    <n v="7"/>
    <x v="1"/>
    <x v="3"/>
    <n v="16727.59"/>
    <n v="18428.71"/>
    <x v="2"/>
    <x v="3"/>
    <x v="2"/>
    <x v="5"/>
    <x v="0"/>
  </r>
  <r>
    <d v="2023-10-01T00:00:00"/>
    <x v="9"/>
    <n v="10"/>
    <x v="1"/>
    <n v="1"/>
    <x v="1"/>
    <x v="4"/>
    <n v="17985.490000000002"/>
    <n v="19830.240000000002"/>
    <x v="1"/>
    <x v="0"/>
    <x v="2"/>
    <x v="2"/>
    <x v="0"/>
  </r>
  <r>
    <d v="2023-10-02T00:00:00"/>
    <x v="9"/>
    <n v="10"/>
    <x v="2"/>
    <n v="2"/>
    <x v="1"/>
    <x v="4"/>
    <n v="12957.33"/>
    <n v="12124.53"/>
    <x v="2"/>
    <x v="0"/>
    <x v="2"/>
    <x v="6"/>
    <x v="0"/>
  </r>
  <r>
    <d v="2023-10-03T00:00:00"/>
    <x v="9"/>
    <n v="10"/>
    <x v="3"/>
    <n v="3"/>
    <x v="1"/>
    <x v="3"/>
    <n v="12309.33"/>
    <n v="14419.12"/>
    <x v="1"/>
    <x v="0"/>
    <x v="0"/>
    <x v="5"/>
    <x v="0"/>
  </r>
  <r>
    <d v="2023-10-04T00:00:00"/>
    <x v="9"/>
    <n v="10"/>
    <x v="4"/>
    <n v="4"/>
    <x v="1"/>
    <x v="3"/>
    <n v="10308"/>
    <n v="10384.51"/>
    <x v="2"/>
    <x v="0"/>
    <x v="1"/>
    <x v="5"/>
    <x v="0"/>
  </r>
  <r>
    <d v="2023-10-05T00:00:00"/>
    <x v="9"/>
    <n v="10"/>
    <x v="5"/>
    <n v="5"/>
    <x v="1"/>
    <x v="1"/>
    <n v="17583.78"/>
    <n v="20729.36"/>
    <x v="2"/>
    <x v="0"/>
    <x v="0"/>
    <x v="3"/>
    <x v="0"/>
  </r>
  <r>
    <d v="2023-10-06T00:00:00"/>
    <x v="9"/>
    <n v="10"/>
    <x v="6"/>
    <n v="6"/>
    <x v="1"/>
    <x v="4"/>
    <n v="-1052.8"/>
    <n v="-1022.5"/>
    <x v="0"/>
    <x v="1"/>
    <x v="2"/>
    <x v="2"/>
    <x v="1"/>
  </r>
  <r>
    <d v="2023-10-07T00:00:00"/>
    <x v="9"/>
    <n v="10"/>
    <x v="0"/>
    <n v="7"/>
    <x v="1"/>
    <x v="3"/>
    <n v="1481.83"/>
    <n v="1587.63"/>
    <x v="1"/>
    <x v="0"/>
    <x v="0"/>
    <x v="1"/>
    <x v="0"/>
  </r>
  <r>
    <d v="2023-10-08T00:00:00"/>
    <x v="9"/>
    <n v="10"/>
    <x v="1"/>
    <n v="1"/>
    <x v="1"/>
    <x v="4"/>
    <n v="17864.349999999999"/>
    <n v="18763.169999999998"/>
    <x v="1"/>
    <x v="3"/>
    <x v="2"/>
    <x v="0"/>
    <x v="0"/>
  </r>
  <r>
    <d v="2023-10-09T00:00:00"/>
    <x v="9"/>
    <n v="10"/>
    <x v="2"/>
    <n v="2"/>
    <x v="1"/>
    <x v="4"/>
    <n v="-3337.11"/>
    <n v="-3342.28"/>
    <x v="2"/>
    <x v="0"/>
    <x v="1"/>
    <x v="7"/>
    <x v="1"/>
  </r>
  <r>
    <d v="2023-10-10T00:00:00"/>
    <x v="9"/>
    <n v="10"/>
    <x v="3"/>
    <n v="3"/>
    <x v="1"/>
    <x v="3"/>
    <n v="6462.41"/>
    <n v="6127.22"/>
    <x v="1"/>
    <x v="0"/>
    <x v="2"/>
    <x v="5"/>
    <x v="0"/>
  </r>
  <r>
    <d v="2023-10-11T00:00:00"/>
    <x v="9"/>
    <n v="10"/>
    <x v="4"/>
    <n v="4"/>
    <x v="1"/>
    <x v="3"/>
    <n v="8515.48"/>
    <n v="8749.57"/>
    <x v="3"/>
    <x v="3"/>
    <x v="2"/>
    <x v="2"/>
    <x v="0"/>
  </r>
  <r>
    <d v="2023-10-12T00:00:00"/>
    <x v="9"/>
    <n v="10"/>
    <x v="5"/>
    <n v="5"/>
    <x v="1"/>
    <x v="3"/>
    <n v="12122.53"/>
    <n v="11303.7"/>
    <x v="0"/>
    <x v="3"/>
    <x v="2"/>
    <x v="1"/>
    <x v="0"/>
  </r>
  <r>
    <d v="2023-10-13T00:00:00"/>
    <x v="9"/>
    <n v="10"/>
    <x v="6"/>
    <n v="6"/>
    <x v="1"/>
    <x v="4"/>
    <n v="7175.21"/>
    <n v="7811.85"/>
    <x v="2"/>
    <x v="1"/>
    <x v="0"/>
    <x v="7"/>
    <x v="0"/>
  </r>
  <r>
    <d v="2023-10-14T00:00:00"/>
    <x v="9"/>
    <n v="10"/>
    <x v="0"/>
    <n v="7"/>
    <x v="1"/>
    <x v="1"/>
    <n v="4128.45"/>
    <n v="3987.1"/>
    <x v="2"/>
    <x v="2"/>
    <x v="1"/>
    <x v="1"/>
    <x v="0"/>
  </r>
  <r>
    <d v="2023-10-15T00:00:00"/>
    <x v="9"/>
    <n v="10"/>
    <x v="1"/>
    <n v="1"/>
    <x v="1"/>
    <x v="1"/>
    <n v="-7347.36"/>
    <n v="-7365.31"/>
    <x v="1"/>
    <x v="0"/>
    <x v="2"/>
    <x v="4"/>
    <x v="1"/>
  </r>
  <r>
    <d v="2023-10-16T00:00:00"/>
    <x v="9"/>
    <n v="10"/>
    <x v="2"/>
    <n v="2"/>
    <x v="1"/>
    <x v="2"/>
    <n v="13740.46"/>
    <n v="12967.49"/>
    <x v="3"/>
    <x v="0"/>
    <x v="2"/>
    <x v="0"/>
    <x v="0"/>
  </r>
  <r>
    <d v="2023-10-17T00:00:00"/>
    <x v="9"/>
    <n v="10"/>
    <x v="3"/>
    <n v="3"/>
    <x v="1"/>
    <x v="4"/>
    <n v="17378.82"/>
    <n v="17411.060000000001"/>
    <x v="3"/>
    <x v="1"/>
    <x v="2"/>
    <x v="4"/>
    <x v="0"/>
  </r>
  <r>
    <d v="2023-10-18T00:00:00"/>
    <x v="9"/>
    <n v="10"/>
    <x v="4"/>
    <n v="4"/>
    <x v="1"/>
    <x v="3"/>
    <n v="4399.21"/>
    <n v="4351.71"/>
    <x v="3"/>
    <x v="0"/>
    <x v="0"/>
    <x v="0"/>
    <x v="0"/>
  </r>
  <r>
    <d v="2023-10-19T00:00:00"/>
    <x v="9"/>
    <n v="10"/>
    <x v="5"/>
    <n v="5"/>
    <x v="1"/>
    <x v="4"/>
    <n v="2827.07"/>
    <n v="2282.9299999999998"/>
    <x v="2"/>
    <x v="3"/>
    <x v="0"/>
    <x v="6"/>
    <x v="0"/>
  </r>
  <r>
    <d v="2023-10-20T00:00:00"/>
    <x v="9"/>
    <n v="10"/>
    <x v="6"/>
    <n v="6"/>
    <x v="1"/>
    <x v="0"/>
    <n v="-6164.91"/>
    <n v="-6263.92"/>
    <x v="3"/>
    <x v="2"/>
    <x v="0"/>
    <x v="3"/>
    <x v="1"/>
  </r>
  <r>
    <d v="2023-10-21T00:00:00"/>
    <x v="9"/>
    <n v="10"/>
    <x v="0"/>
    <n v="7"/>
    <x v="1"/>
    <x v="2"/>
    <n v="6289.02"/>
    <n v="5886.81"/>
    <x v="0"/>
    <x v="0"/>
    <x v="2"/>
    <x v="0"/>
    <x v="0"/>
  </r>
  <r>
    <d v="2023-10-22T00:00:00"/>
    <x v="9"/>
    <n v="10"/>
    <x v="1"/>
    <n v="1"/>
    <x v="1"/>
    <x v="4"/>
    <n v="-1611.26"/>
    <n v="-1719.43"/>
    <x v="1"/>
    <x v="2"/>
    <x v="0"/>
    <x v="4"/>
    <x v="1"/>
  </r>
  <r>
    <d v="2023-10-23T00:00:00"/>
    <x v="9"/>
    <n v="10"/>
    <x v="2"/>
    <n v="2"/>
    <x v="1"/>
    <x v="3"/>
    <n v="13249.36"/>
    <n v="13276.51"/>
    <x v="1"/>
    <x v="3"/>
    <x v="1"/>
    <x v="7"/>
    <x v="0"/>
  </r>
  <r>
    <d v="2023-10-24T00:00:00"/>
    <x v="9"/>
    <n v="10"/>
    <x v="3"/>
    <n v="3"/>
    <x v="1"/>
    <x v="4"/>
    <n v="4761.87"/>
    <n v="4722.05"/>
    <x v="1"/>
    <x v="1"/>
    <x v="1"/>
    <x v="3"/>
    <x v="0"/>
  </r>
  <r>
    <d v="2023-10-25T00:00:00"/>
    <x v="9"/>
    <n v="10"/>
    <x v="4"/>
    <n v="4"/>
    <x v="1"/>
    <x v="4"/>
    <n v="5436.41"/>
    <n v="4747.1899999999996"/>
    <x v="0"/>
    <x v="3"/>
    <x v="2"/>
    <x v="6"/>
    <x v="0"/>
  </r>
  <r>
    <d v="2023-10-26T00:00:00"/>
    <x v="9"/>
    <n v="10"/>
    <x v="5"/>
    <n v="5"/>
    <x v="1"/>
    <x v="4"/>
    <n v="13977.73"/>
    <n v="13530.94"/>
    <x v="3"/>
    <x v="1"/>
    <x v="0"/>
    <x v="1"/>
    <x v="0"/>
  </r>
  <r>
    <d v="2023-10-27T00:00:00"/>
    <x v="9"/>
    <n v="10"/>
    <x v="6"/>
    <n v="6"/>
    <x v="1"/>
    <x v="4"/>
    <n v="5626.38"/>
    <n v="5529.38"/>
    <x v="0"/>
    <x v="2"/>
    <x v="1"/>
    <x v="5"/>
    <x v="0"/>
  </r>
  <r>
    <d v="2023-10-28T00:00:00"/>
    <x v="9"/>
    <n v="10"/>
    <x v="0"/>
    <n v="7"/>
    <x v="1"/>
    <x v="1"/>
    <n v="5883.77"/>
    <n v="5750.22"/>
    <x v="2"/>
    <x v="3"/>
    <x v="1"/>
    <x v="5"/>
    <x v="0"/>
  </r>
  <r>
    <d v="2023-10-29T00:00:00"/>
    <x v="9"/>
    <n v="10"/>
    <x v="1"/>
    <n v="1"/>
    <x v="1"/>
    <x v="4"/>
    <n v="12618.31"/>
    <n v="11055.09"/>
    <x v="0"/>
    <x v="2"/>
    <x v="1"/>
    <x v="3"/>
    <x v="0"/>
  </r>
  <r>
    <d v="2023-10-30T00:00:00"/>
    <x v="9"/>
    <n v="10"/>
    <x v="2"/>
    <n v="2"/>
    <x v="1"/>
    <x v="1"/>
    <n v="9651.42"/>
    <n v="9782.83"/>
    <x v="1"/>
    <x v="3"/>
    <x v="1"/>
    <x v="7"/>
    <x v="0"/>
  </r>
  <r>
    <d v="2023-10-31T00:00:00"/>
    <x v="9"/>
    <n v="10"/>
    <x v="3"/>
    <n v="3"/>
    <x v="1"/>
    <x v="0"/>
    <n v="3363.61"/>
    <n v="3143.64"/>
    <x v="2"/>
    <x v="0"/>
    <x v="2"/>
    <x v="7"/>
    <x v="0"/>
  </r>
  <r>
    <d v="2023-11-01T00:00:00"/>
    <x v="10"/>
    <n v="11"/>
    <x v="4"/>
    <n v="4"/>
    <x v="1"/>
    <x v="2"/>
    <n v="3025.09"/>
    <n v="3150.68"/>
    <x v="0"/>
    <x v="1"/>
    <x v="0"/>
    <x v="2"/>
    <x v="0"/>
  </r>
  <r>
    <d v="2023-11-02T00:00:00"/>
    <x v="10"/>
    <n v="11"/>
    <x v="5"/>
    <n v="5"/>
    <x v="1"/>
    <x v="0"/>
    <n v="9379.86"/>
    <n v="10030.540000000001"/>
    <x v="1"/>
    <x v="1"/>
    <x v="0"/>
    <x v="5"/>
    <x v="0"/>
  </r>
  <r>
    <d v="2023-11-03T00:00:00"/>
    <x v="10"/>
    <n v="11"/>
    <x v="6"/>
    <n v="6"/>
    <x v="1"/>
    <x v="2"/>
    <n v="12168.58"/>
    <n v="12251.4"/>
    <x v="0"/>
    <x v="1"/>
    <x v="0"/>
    <x v="0"/>
    <x v="0"/>
  </r>
  <r>
    <d v="2023-11-04T00:00:00"/>
    <x v="10"/>
    <n v="11"/>
    <x v="0"/>
    <n v="7"/>
    <x v="1"/>
    <x v="2"/>
    <n v="6304.48"/>
    <n v="6951.34"/>
    <x v="1"/>
    <x v="0"/>
    <x v="1"/>
    <x v="5"/>
    <x v="0"/>
  </r>
  <r>
    <d v="2023-11-05T00:00:00"/>
    <x v="10"/>
    <n v="11"/>
    <x v="1"/>
    <n v="1"/>
    <x v="1"/>
    <x v="2"/>
    <n v="9630.7000000000007"/>
    <n v="9800.56"/>
    <x v="3"/>
    <x v="0"/>
    <x v="0"/>
    <x v="5"/>
    <x v="0"/>
  </r>
  <r>
    <d v="2023-11-06T00:00:00"/>
    <x v="10"/>
    <n v="11"/>
    <x v="2"/>
    <n v="2"/>
    <x v="1"/>
    <x v="4"/>
    <n v="747.39"/>
    <n v="832.56"/>
    <x v="3"/>
    <x v="3"/>
    <x v="0"/>
    <x v="1"/>
    <x v="0"/>
  </r>
  <r>
    <d v="2023-11-07T00:00:00"/>
    <x v="10"/>
    <n v="11"/>
    <x v="3"/>
    <n v="3"/>
    <x v="1"/>
    <x v="3"/>
    <n v="-5455.01"/>
    <n v="-6246.28"/>
    <x v="3"/>
    <x v="3"/>
    <x v="1"/>
    <x v="2"/>
    <x v="1"/>
  </r>
  <r>
    <d v="2023-11-08T00:00:00"/>
    <x v="10"/>
    <n v="11"/>
    <x v="4"/>
    <n v="4"/>
    <x v="1"/>
    <x v="0"/>
    <n v="7815.08"/>
    <n v="6829.47"/>
    <x v="0"/>
    <x v="3"/>
    <x v="1"/>
    <x v="2"/>
    <x v="0"/>
  </r>
  <r>
    <d v="2023-11-09T00:00:00"/>
    <x v="10"/>
    <n v="11"/>
    <x v="5"/>
    <n v="5"/>
    <x v="1"/>
    <x v="0"/>
    <n v="10335.4"/>
    <n v="10605.14"/>
    <x v="0"/>
    <x v="1"/>
    <x v="1"/>
    <x v="6"/>
    <x v="0"/>
  </r>
  <r>
    <d v="2023-11-10T00:00:00"/>
    <x v="10"/>
    <n v="11"/>
    <x v="6"/>
    <n v="6"/>
    <x v="1"/>
    <x v="4"/>
    <n v="14313.02"/>
    <n v="14470.1"/>
    <x v="3"/>
    <x v="3"/>
    <x v="1"/>
    <x v="2"/>
    <x v="0"/>
  </r>
  <r>
    <d v="2023-11-11T00:00:00"/>
    <x v="10"/>
    <n v="11"/>
    <x v="0"/>
    <n v="7"/>
    <x v="1"/>
    <x v="3"/>
    <n v="11522.87"/>
    <n v="11641.28"/>
    <x v="1"/>
    <x v="2"/>
    <x v="2"/>
    <x v="2"/>
    <x v="0"/>
  </r>
  <r>
    <d v="2023-11-12T00:00:00"/>
    <x v="10"/>
    <n v="11"/>
    <x v="1"/>
    <n v="1"/>
    <x v="1"/>
    <x v="0"/>
    <n v="2788.59"/>
    <n v="3250"/>
    <x v="0"/>
    <x v="3"/>
    <x v="1"/>
    <x v="7"/>
    <x v="0"/>
  </r>
  <r>
    <d v="2023-11-13T00:00:00"/>
    <x v="10"/>
    <n v="11"/>
    <x v="2"/>
    <n v="2"/>
    <x v="1"/>
    <x v="3"/>
    <n v="7507.83"/>
    <n v="7758.89"/>
    <x v="1"/>
    <x v="3"/>
    <x v="0"/>
    <x v="5"/>
    <x v="0"/>
  </r>
  <r>
    <d v="2023-11-14T00:00:00"/>
    <x v="10"/>
    <n v="11"/>
    <x v="3"/>
    <n v="3"/>
    <x v="1"/>
    <x v="3"/>
    <n v="-3938.6"/>
    <n v="-3715.42"/>
    <x v="2"/>
    <x v="0"/>
    <x v="0"/>
    <x v="5"/>
    <x v="1"/>
  </r>
  <r>
    <d v="2023-11-15T00:00:00"/>
    <x v="10"/>
    <n v="11"/>
    <x v="4"/>
    <n v="4"/>
    <x v="1"/>
    <x v="2"/>
    <n v="458.32"/>
    <n v="405.59"/>
    <x v="3"/>
    <x v="0"/>
    <x v="2"/>
    <x v="3"/>
    <x v="0"/>
  </r>
  <r>
    <d v="2023-11-16T00:00:00"/>
    <x v="10"/>
    <n v="11"/>
    <x v="5"/>
    <n v="5"/>
    <x v="1"/>
    <x v="1"/>
    <n v="-2548.31"/>
    <n v="-2621.88"/>
    <x v="1"/>
    <x v="3"/>
    <x v="1"/>
    <x v="5"/>
    <x v="1"/>
  </r>
  <r>
    <d v="2023-11-17T00:00:00"/>
    <x v="10"/>
    <n v="11"/>
    <x v="6"/>
    <n v="6"/>
    <x v="1"/>
    <x v="0"/>
    <n v="7466.14"/>
    <n v="8457.35"/>
    <x v="0"/>
    <x v="2"/>
    <x v="1"/>
    <x v="4"/>
    <x v="0"/>
  </r>
  <r>
    <d v="2023-11-18T00:00:00"/>
    <x v="10"/>
    <n v="11"/>
    <x v="0"/>
    <n v="7"/>
    <x v="1"/>
    <x v="1"/>
    <n v="6250.57"/>
    <n v="7319.59"/>
    <x v="0"/>
    <x v="3"/>
    <x v="1"/>
    <x v="6"/>
    <x v="0"/>
  </r>
  <r>
    <d v="2023-11-19T00:00:00"/>
    <x v="10"/>
    <n v="11"/>
    <x v="1"/>
    <n v="1"/>
    <x v="1"/>
    <x v="4"/>
    <n v="15098.99"/>
    <n v="14615.65"/>
    <x v="0"/>
    <x v="3"/>
    <x v="0"/>
    <x v="0"/>
    <x v="0"/>
  </r>
  <r>
    <d v="2023-11-20T00:00:00"/>
    <x v="10"/>
    <n v="11"/>
    <x v="2"/>
    <n v="2"/>
    <x v="1"/>
    <x v="0"/>
    <n v="11483.9"/>
    <n v="11363.11"/>
    <x v="3"/>
    <x v="2"/>
    <x v="1"/>
    <x v="0"/>
    <x v="0"/>
  </r>
  <r>
    <d v="2023-11-21T00:00:00"/>
    <x v="10"/>
    <n v="11"/>
    <x v="3"/>
    <n v="3"/>
    <x v="1"/>
    <x v="3"/>
    <n v="4907.41"/>
    <n v="5217.49"/>
    <x v="3"/>
    <x v="2"/>
    <x v="0"/>
    <x v="2"/>
    <x v="0"/>
  </r>
  <r>
    <d v="2023-11-22T00:00:00"/>
    <x v="10"/>
    <n v="11"/>
    <x v="4"/>
    <n v="4"/>
    <x v="1"/>
    <x v="3"/>
    <n v="9193"/>
    <n v="10705.94"/>
    <x v="3"/>
    <x v="1"/>
    <x v="1"/>
    <x v="0"/>
    <x v="0"/>
  </r>
  <r>
    <d v="2023-11-23T00:00:00"/>
    <x v="10"/>
    <n v="11"/>
    <x v="5"/>
    <n v="5"/>
    <x v="1"/>
    <x v="0"/>
    <n v="16145.19"/>
    <n v="17485.64"/>
    <x v="2"/>
    <x v="1"/>
    <x v="2"/>
    <x v="3"/>
    <x v="0"/>
  </r>
  <r>
    <d v="2023-11-24T00:00:00"/>
    <x v="10"/>
    <n v="11"/>
    <x v="6"/>
    <n v="6"/>
    <x v="1"/>
    <x v="1"/>
    <n v="4814.63"/>
    <n v="4911.0600000000004"/>
    <x v="1"/>
    <x v="0"/>
    <x v="1"/>
    <x v="2"/>
    <x v="0"/>
  </r>
  <r>
    <d v="2023-11-25T00:00:00"/>
    <x v="10"/>
    <n v="11"/>
    <x v="0"/>
    <n v="7"/>
    <x v="1"/>
    <x v="1"/>
    <n v="-1395.08"/>
    <n v="-1433.85"/>
    <x v="2"/>
    <x v="0"/>
    <x v="1"/>
    <x v="4"/>
    <x v="1"/>
  </r>
  <r>
    <d v="2023-11-26T00:00:00"/>
    <x v="10"/>
    <n v="11"/>
    <x v="1"/>
    <n v="1"/>
    <x v="1"/>
    <x v="2"/>
    <n v="11998.56"/>
    <n v="12269.68"/>
    <x v="3"/>
    <x v="0"/>
    <x v="0"/>
    <x v="7"/>
    <x v="0"/>
  </r>
  <r>
    <d v="2023-11-27T00:00:00"/>
    <x v="10"/>
    <n v="11"/>
    <x v="2"/>
    <n v="2"/>
    <x v="1"/>
    <x v="4"/>
    <n v="5017.9799999999996"/>
    <n v="5582.62"/>
    <x v="3"/>
    <x v="0"/>
    <x v="0"/>
    <x v="7"/>
    <x v="0"/>
  </r>
  <r>
    <d v="2023-11-28T00:00:00"/>
    <x v="10"/>
    <n v="11"/>
    <x v="3"/>
    <n v="3"/>
    <x v="1"/>
    <x v="4"/>
    <n v="-1835.72"/>
    <n v="-1936.58"/>
    <x v="2"/>
    <x v="2"/>
    <x v="1"/>
    <x v="0"/>
    <x v="1"/>
  </r>
  <r>
    <d v="2023-11-29T00:00:00"/>
    <x v="10"/>
    <n v="11"/>
    <x v="4"/>
    <n v="4"/>
    <x v="1"/>
    <x v="0"/>
    <n v="-3391.3"/>
    <n v="-2936.82"/>
    <x v="1"/>
    <x v="2"/>
    <x v="2"/>
    <x v="5"/>
    <x v="1"/>
  </r>
  <r>
    <d v="2023-11-30T00:00:00"/>
    <x v="10"/>
    <n v="11"/>
    <x v="5"/>
    <n v="5"/>
    <x v="1"/>
    <x v="4"/>
    <n v="3582.29"/>
    <n v="2915.56"/>
    <x v="2"/>
    <x v="3"/>
    <x v="2"/>
    <x v="5"/>
    <x v="0"/>
  </r>
  <r>
    <d v="2023-12-01T00:00:00"/>
    <x v="11"/>
    <n v="12"/>
    <x v="6"/>
    <n v="6"/>
    <x v="1"/>
    <x v="4"/>
    <n v="-2890.86"/>
    <n v="-3009.04"/>
    <x v="1"/>
    <x v="0"/>
    <x v="2"/>
    <x v="0"/>
    <x v="1"/>
  </r>
  <r>
    <d v="2023-12-02T00:00:00"/>
    <x v="11"/>
    <n v="12"/>
    <x v="0"/>
    <n v="7"/>
    <x v="1"/>
    <x v="3"/>
    <n v="4891.66"/>
    <n v="4932.54"/>
    <x v="3"/>
    <x v="1"/>
    <x v="1"/>
    <x v="0"/>
    <x v="0"/>
  </r>
  <r>
    <d v="2023-12-03T00:00:00"/>
    <x v="11"/>
    <n v="12"/>
    <x v="1"/>
    <n v="1"/>
    <x v="1"/>
    <x v="2"/>
    <n v="-285.08999999999997"/>
    <n v="-277.7"/>
    <x v="0"/>
    <x v="1"/>
    <x v="1"/>
    <x v="6"/>
    <x v="1"/>
  </r>
  <r>
    <d v="2023-12-04T00:00:00"/>
    <x v="11"/>
    <n v="12"/>
    <x v="2"/>
    <n v="2"/>
    <x v="1"/>
    <x v="3"/>
    <n v="7153.91"/>
    <n v="7054.45"/>
    <x v="2"/>
    <x v="1"/>
    <x v="1"/>
    <x v="5"/>
    <x v="0"/>
  </r>
  <r>
    <d v="2023-12-05T00:00:00"/>
    <x v="11"/>
    <n v="12"/>
    <x v="3"/>
    <n v="3"/>
    <x v="1"/>
    <x v="0"/>
    <n v="5603.06"/>
    <n v="6390.01"/>
    <x v="1"/>
    <x v="2"/>
    <x v="2"/>
    <x v="1"/>
    <x v="0"/>
  </r>
  <r>
    <d v="2023-12-06T00:00:00"/>
    <x v="11"/>
    <n v="12"/>
    <x v="4"/>
    <n v="4"/>
    <x v="1"/>
    <x v="1"/>
    <n v="10112.57"/>
    <n v="9856.36"/>
    <x v="0"/>
    <x v="2"/>
    <x v="2"/>
    <x v="2"/>
    <x v="0"/>
  </r>
  <r>
    <d v="2023-12-07T00:00:00"/>
    <x v="11"/>
    <n v="12"/>
    <x v="5"/>
    <n v="5"/>
    <x v="1"/>
    <x v="1"/>
    <n v="20647.37"/>
    <n v="19693.849999999999"/>
    <x v="1"/>
    <x v="3"/>
    <x v="2"/>
    <x v="3"/>
    <x v="0"/>
  </r>
  <r>
    <d v="2023-12-08T00:00:00"/>
    <x v="11"/>
    <n v="12"/>
    <x v="6"/>
    <n v="6"/>
    <x v="1"/>
    <x v="1"/>
    <n v="1366.8"/>
    <n v="1420.42"/>
    <x v="0"/>
    <x v="2"/>
    <x v="0"/>
    <x v="1"/>
    <x v="0"/>
  </r>
  <r>
    <d v="2023-12-09T00:00:00"/>
    <x v="11"/>
    <n v="12"/>
    <x v="0"/>
    <n v="7"/>
    <x v="1"/>
    <x v="3"/>
    <n v="11100.72"/>
    <n v="10507.4"/>
    <x v="3"/>
    <x v="2"/>
    <x v="0"/>
    <x v="3"/>
    <x v="0"/>
  </r>
  <r>
    <d v="2023-12-10T00:00:00"/>
    <x v="11"/>
    <n v="12"/>
    <x v="1"/>
    <n v="1"/>
    <x v="1"/>
    <x v="1"/>
    <n v="1863.34"/>
    <n v="1813.34"/>
    <x v="3"/>
    <x v="2"/>
    <x v="2"/>
    <x v="4"/>
    <x v="0"/>
  </r>
  <r>
    <d v="2023-12-11T00:00:00"/>
    <x v="11"/>
    <n v="12"/>
    <x v="2"/>
    <n v="2"/>
    <x v="1"/>
    <x v="0"/>
    <n v="3186.52"/>
    <n v="3236.89"/>
    <x v="3"/>
    <x v="3"/>
    <x v="0"/>
    <x v="6"/>
    <x v="0"/>
  </r>
  <r>
    <d v="2023-12-12T00:00:00"/>
    <x v="11"/>
    <n v="12"/>
    <x v="3"/>
    <n v="3"/>
    <x v="1"/>
    <x v="3"/>
    <n v="276.47000000000003"/>
    <n v="275.94"/>
    <x v="0"/>
    <x v="1"/>
    <x v="0"/>
    <x v="1"/>
    <x v="0"/>
  </r>
  <r>
    <d v="2023-12-13T00:00:00"/>
    <x v="11"/>
    <n v="12"/>
    <x v="4"/>
    <n v="4"/>
    <x v="1"/>
    <x v="3"/>
    <n v="6304.01"/>
    <n v="6540.9"/>
    <x v="1"/>
    <x v="2"/>
    <x v="2"/>
    <x v="0"/>
    <x v="0"/>
  </r>
  <r>
    <d v="2023-12-14T00:00:00"/>
    <x v="11"/>
    <n v="12"/>
    <x v="5"/>
    <n v="5"/>
    <x v="1"/>
    <x v="3"/>
    <n v="3725.81"/>
    <n v="3717.05"/>
    <x v="3"/>
    <x v="2"/>
    <x v="1"/>
    <x v="7"/>
    <x v="0"/>
  </r>
  <r>
    <d v="2023-12-15T00:00:00"/>
    <x v="11"/>
    <n v="12"/>
    <x v="6"/>
    <n v="6"/>
    <x v="1"/>
    <x v="0"/>
    <n v="7233.04"/>
    <n v="7554.1"/>
    <x v="2"/>
    <x v="2"/>
    <x v="0"/>
    <x v="4"/>
    <x v="0"/>
  </r>
  <r>
    <d v="2023-12-16T00:00:00"/>
    <x v="11"/>
    <n v="12"/>
    <x v="0"/>
    <n v="7"/>
    <x v="1"/>
    <x v="2"/>
    <n v="3079.24"/>
    <n v="3134.79"/>
    <x v="2"/>
    <x v="3"/>
    <x v="0"/>
    <x v="3"/>
    <x v="0"/>
  </r>
  <r>
    <d v="2023-12-17T00:00:00"/>
    <x v="11"/>
    <n v="12"/>
    <x v="1"/>
    <n v="1"/>
    <x v="1"/>
    <x v="3"/>
    <n v="-79.069999999999993"/>
    <n v="-77.650000000000006"/>
    <x v="2"/>
    <x v="1"/>
    <x v="0"/>
    <x v="7"/>
    <x v="1"/>
  </r>
  <r>
    <d v="2023-12-18T00:00:00"/>
    <x v="11"/>
    <n v="12"/>
    <x v="2"/>
    <n v="2"/>
    <x v="1"/>
    <x v="3"/>
    <n v="4778.7"/>
    <n v="4776.99"/>
    <x v="1"/>
    <x v="3"/>
    <x v="1"/>
    <x v="2"/>
    <x v="0"/>
  </r>
  <r>
    <d v="2023-12-19T00:00:00"/>
    <x v="11"/>
    <n v="12"/>
    <x v="3"/>
    <n v="3"/>
    <x v="1"/>
    <x v="0"/>
    <n v="14084.34"/>
    <n v="15115.55"/>
    <x v="0"/>
    <x v="0"/>
    <x v="0"/>
    <x v="6"/>
    <x v="0"/>
  </r>
  <r>
    <d v="2023-12-20T00:00:00"/>
    <x v="11"/>
    <n v="12"/>
    <x v="4"/>
    <n v="4"/>
    <x v="1"/>
    <x v="2"/>
    <n v="-3650.92"/>
    <n v="-3593.81"/>
    <x v="1"/>
    <x v="0"/>
    <x v="2"/>
    <x v="3"/>
    <x v="1"/>
  </r>
  <r>
    <d v="2023-12-21T00:00:00"/>
    <x v="11"/>
    <n v="12"/>
    <x v="5"/>
    <n v="5"/>
    <x v="1"/>
    <x v="1"/>
    <n v="5487.78"/>
    <n v="4793.2"/>
    <x v="3"/>
    <x v="1"/>
    <x v="0"/>
    <x v="0"/>
    <x v="0"/>
  </r>
  <r>
    <d v="2023-12-22T00:00:00"/>
    <x v="11"/>
    <n v="12"/>
    <x v="6"/>
    <n v="6"/>
    <x v="1"/>
    <x v="4"/>
    <n v="6384.31"/>
    <n v="5870.15"/>
    <x v="1"/>
    <x v="0"/>
    <x v="1"/>
    <x v="2"/>
    <x v="0"/>
  </r>
  <r>
    <d v="2023-12-23T00:00:00"/>
    <x v="11"/>
    <n v="12"/>
    <x v="0"/>
    <n v="7"/>
    <x v="1"/>
    <x v="2"/>
    <n v="9901.1200000000008"/>
    <n v="8621.14"/>
    <x v="2"/>
    <x v="3"/>
    <x v="0"/>
    <x v="6"/>
    <x v="0"/>
  </r>
  <r>
    <d v="2023-12-24T00:00:00"/>
    <x v="11"/>
    <n v="12"/>
    <x v="1"/>
    <n v="1"/>
    <x v="1"/>
    <x v="3"/>
    <n v="15329.81"/>
    <n v="14863.76"/>
    <x v="2"/>
    <x v="3"/>
    <x v="1"/>
    <x v="5"/>
    <x v="0"/>
  </r>
  <r>
    <d v="2023-12-25T00:00:00"/>
    <x v="11"/>
    <n v="12"/>
    <x v="2"/>
    <n v="2"/>
    <x v="1"/>
    <x v="2"/>
    <n v="12288.12"/>
    <n v="12693.2"/>
    <x v="0"/>
    <x v="2"/>
    <x v="1"/>
    <x v="5"/>
    <x v="0"/>
  </r>
  <r>
    <d v="2023-12-26T00:00:00"/>
    <x v="11"/>
    <n v="12"/>
    <x v="3"/>
    <n v="3"/>
    <x v="1"/>
    <x v="0"/>
    <n v="3582.7"/>
    <n v="3518.07"/>
    <x v="3"/>
    <x v="3"/>
    <x v="1"/>
    <x v="4"/>
    <x v="0"/>
  </r>
  <r>
    <d v="2023-12-27T00:00:00"/>
    <x v="11"/>
    <n v="12"/>
    <x v="4"/>
    <n v="4"/>
    <x v="1"/>
    <x v="3"/>
    <n v="15568.36"/>
    <n v="16482.96"/>
    <x v="0"/>
    <x v="1"/>
    <x v="0"/>
    <x v="4"/>
    <x v="0"/>
  </r>
  <r>
    <d v="2023-12-28T00:00:00"/>
    <x v="11"/>
    <n v="12"/>
    <x v="5"/>
    <n v="5"/>
    <x v="1"/>
    <x v="3"/>
    <n v="-2728.69"/>
    <n v="-2846.21"/>
    <x v="0"/>
    <x v="0"/>
    <x v="1"/>
    <x v="4"/>
    <x v="1"/>
  </r>
  <r>
    <d v="2023-12-29T00:00:00"/>
    <x v="11"/>
    <n v="12"/>
    <x v="6"/>
    <n v="6"/>
    <x v="1"/>
    <x v="4"/>
    <n v="3804.63"/>
    <n v="3922.28"/>
    <x v="3"/>
    <x v="1"/>
    <x v="0"/>
    <x v="6"/>
    <x v="0"/>
  </r>
  <r>
    <d v="2023-12-30T00:00:00"/>
    <x v="11"/>
    <n v="12"/>
    <x v="0"/>
    <n v="7"/>
    <x v="1"/>
    <x v="1"/>
    <n v="2026.18"/>
    <n v="2204.63"/>
    <x v="0"/>
    <x v="1"/>
    <x v="0"/>
    <x v="1"/>
    <x v="0"/>
  </r>
  <r>
    <d v="2023-12-31T00:00:00"/>
    <x v="11"/>
    <n v="12"/>
    <x v="1"/>
    <n v="1"/>
    <x v="1"/>
    <x v="4"/>
    <n v="19904.32"/>
    <n v="19955.91"/>
    <x v="2"/>
    <x v="1"/>
    <x v="1"/>
    <x v="7"/>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1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21:B34" firstHeaderRow="1" firstDataRow="1" firstDataCol="1"/>
  <pivotFields count="14">
    <pivotField numFmtId="14" showAll="0"/>
    <pivotField axis="axisRow" showAll="0">
      <items count="13">
        <item x="0"/>
        <item x="1"/>
        <item x="2"/>
        <item x="3"/>
        <item x="4"/>
        <item x="5"/>
        <item x="6"/>
        <item x="7"/>
        <item x="8"/>
        <item x="9"/>
        <item x="10"/>
        <item x="11"/>
        <item t="default"/>
      </items>
    </pivotField>
    <pivotField numFmtId="1" showAll="0"/>
    <pivotField showAll="0"/>
    <pivotField numFmtId="1" showAll="0"/>
    <pivotField numFmtId="1" showAll="0"/>
    <pivotField showAll="0"/>
    <pivotField dataField="1" numFmtId="164" showAll="0"/>
    <pivotField numFmtId="164" showAll="0"/>
    <pivotField showAll="0"/>
    <pivotField showAll="0"/>
    <pivotField showAll="0"/>
    <pivotField showAll="0"/>
    <pivotField showAll="0"/>
  </pivotFields>
  <rowFields count="1">
    <field x="1"/>
  </rowFields>
  <rowItems count="13">
    <i>
      <x/>
    </i>
    <i>
      <x v="1"/>
    </i>
    <i>
      <x v="2"/>
    </i>
    <i>
      <x v="3"/>
    </i>
    <i>
      <x v="4"/>
    </i>
    <i>
      <x v="5"/>
    </i>
    <i>
      <x v="6"/>
    </i>
    <i>
      <x v="7"/>
    </i>
    <i>
      <x v="8"/>
    </i>
    <i>
      <x v="9"/>
    </i>
    <i>
      <x v="10"/>
    </i>
    <i>
      <x v="11"/>
    </i>
    <i t="grand">
      <x/>
    </i>
  </rowItems>
  <colItems count="1">
    <i/>
  </colItems>
  <dataFields count="1">
    <dataField name="Sum of Sales Amount" fld="7" baseField="0" baseItem="0" numFmtId="164"/>
  </dataFields>
  <formats count="1">
    <format dxfId="71">
      <pivotArea outline="0" collapsedLevelsAreSubtotals="1"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0.xml><?xml version="1.0" encoding="utf-8"?>
<pivotTableDefinition xmlns="http://schemas.openxmlformats.org/spreadsheetml/2006/main" name="PivotTable22" cacheId="1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160:E170" firstHeaderRow="1" firstDataRow="2" firstDataCol="1"/>
  <pivotFields count="14">
    <pivotField numFmtId="14" showAll="0"/>
    <pivotField showAll="0"/>
    <pivotField numFmtId="1" showAll="0"/>
    <pivotField showAll="0"/>
    <pivotField numFmtId="1" showAll="0"/>
    <pivotField numFmtId="1" showAll="0"/>
    <pivotField showAll="0"/>
    <pivotField dataField="1" numFmtId="164" showAll="0"/>
    <pivotField numFmtId="164" showAll="0"/>
    <pivotField showAll="0"/>
    <pivotField showAll="0"/>
    <pivotField axis="axisCol" showAll="0" sortType="descending">
      <items count="4">
        <item x="2"/>
        <item x="1"/>
        <item x="0"/>
        <item t="default"/>
      </items>
      <autoSortScope>
        <pivotArea dataOnly="0" outline="0" fieldPosition="0">
          <references count="1">
            <reference field="4294967294" count="1" selected="0">
              <x v="0"/>
            </reference>
          </references>
        </pivotArea>
      </autoSortScope>
    </pivotField>
    <pivotField axis="axisRow" showAll="0">
      <items count="9">
        <item x="7"/>
        <item x="0"/>
        <item x="1"/>
        <item x="3"/>
        <item x="5"/>
        <item x="4"/>
        <item x="2"/>
        <item x="6"/>
        <item t="default"/>
      </items>
    </pivotField>
    <pivotField showAll="0"/>
  </pivotFields>
  <rowFields count="1">
    <field x="12"/>
  </rowFields>
  <rowItems count="9">
    <i>
      <x/>
    </i>
    <i>
      <x v="1"/>
    </i>
    <i>
      <x v="2"/>
    </i>
    <i>
      <x v="3"/>
    </i>
    <i>
      <x v="4"/>
    </i>
    <i>
      <x v="5"/>
    </i>
    <i>
      <x v="6"/>
    </i>
    <i>
      <x v="7"/>
    </i>
    <i t="grand">
      <x/>
    </i>
  </rowItems>
  <colFields count="1">
    <field x="11"/>
  </colFields>
  <colItems count="4">
    <i>
      <x v="2"/>
    </i>
    <i>
      <x/>
    </i>
    <i>
      <x v="1"/>
    </i>
    <i t="grand">
      <x/>
    </i>
  </colItems>
  <dataFields count="1">
    <dataField name="Sum of Sales Amount" fld="7" baseField="0" baseItem="0" numFmtId="164"/>
  </dataFields>
  <formats count="1">
    <format dxfId="33">
      <pivotArea outline="0" collapsedLevelsAreSubtotals="1" fieldPosition="0"/>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11" count="1" selected="0">
            <x v="2"/>
          </reference>
        </references>
      </pivotArea>
    </chartFormat>
    <chartFormat chart="0" format="2" series="1">
      <pivotArea type="data" outline="0" fieldPosition="0">
        <references count="2">
          <reference field="4294967294" count="1" selected="0">
            <x v="0"/>
          </reference>
          <reference field="11" count="1" selected="0">
            <x v="0"/>
          </reference>
        </references>
      </pivotArea>
    </chartFormat>
    <chartFormat chart="0" format="3" series="1">
      <pivotArea type="data" outline="0" fieldPosition="0">
        <references count="2">
          <reference field="4294967294" count="1" selected="0">
            <x v="0"/>
          </reference>
          <reference field="1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1.xml><?xml version="1.0" encoding="utf-8"?>
<pivotTableDefinition xmlns="http://schemas.openxmlformats.org/spreadsheetml/2006/main" name="PivotTable21" cacheId="13"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4">
  <location ref="A136:D141" firstHeaderRow="1" firstDataRow="2" firstDataCol="1"/>
  <pivotFields count="14">
    <pivotField numFmtId="14" showAll="0"/>
    <pivotField showAll="0"/>
    <pivotField numFmtId="1" showAll="0"/>
    <pivotField showAll="0"/>
    <pivotField numFmtId="1" showAll="0"/>
    <pivotField numFmtId="1" showAll="0"/>
    <pivotField showAll="0"/>
    <pivotField numFmtId="164" showAll="0"/>
    <pivotField dataField="1" numFmtId="164" showAll="0"/>
    <pivotField axis="axisRow" showAll="0">
      <items count="5">
        <item x="2"/>
        <item x="1"/>
        <item x="0"/>
        <item x="3"/>
        <item t="default"/>
      </items>
    </pivotField>
    <pivotField showAll="0"/>
    <pivotField axis="axisCol" showAll="0" sortType="descending">
      <items count="4">
        <item x="2"/>
        <item x="1"/>
        <item x="0"/>
        <item t="default"/>
      </items>
      <autoSortScope>
        <pivotArea dataOnly="0" outline="0" fieldPosition="0">
          <references count="1">
            <reference field="4294967294" count="1" selected="0">
              <x v="0"/>
            </reference>
          </references>
        </pivotArea>
      </autoSortScope>
    </pivotField>
    <pivotField showAll="0"/>
    <pivotField showAll="0"/>
  </pivotFields>
  <rowFields count="1">
    <field x="9"/>
  </rowFields>
  <rowItems count="4">
    <i>
      <x/>
    </i>
    <i>
      <x v="1"/>
    </i>
    <i>
      <x v="2"/>
    </i>
    <i>
      <x v="3"/>
    </i>
  </rowItems>
  <colFields count="1">
    <field x="11"/>
  </colFields>
  <colItems count="3">
    <i>
      <x v="2"/>
    </i>
    <i>
      <x/>
    </i>
    <i>
      <x v="1"/>
    </i>
  </colItems>
  <dataFields count="1">
    <dataField name="Sum of Sales Target" fld="8" baseField="0" baseItem="0" numFmtId="164"/>
  </dataFields>
  <formats count="1">
    <format dxfId="34">
      <pivotArea outline="0" collapsedLevelsAreSubtotals="1" fieldPosition="0"/>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11" count="1" selected="0">
            <x v="2"/>
          </reference>
        </references>
      </pivotArea>
    </chartFormat>
    <chartFormat chart="0" format="2" series="1">
      <pivotArea type="data" outline="0" fieldPosition="0">
        <references count="2">
          <reference field="4294967294" count="1" selected="0">
            <x v="0"/>
          </reference>
          <reference field="11" count="1" selected="0">
            <x v="0"/>
          </reference>
        </references>
      </pivotArea>
    </chartFormat>
    <chartFormat chart="0" format="3" series="1">
      <pivotArea type="data" outline="0" fieldPosition="0">
        <references count="2">
          <reference field="4294967294" count="1" selected="0">
            <x v="0"/>
          </reference>
          <reference field="1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2.xml><?xml version="1.0" encoding="utf-8"?>
<pivotTableDefinition xmlns="http://schemas.openxmlformats.org/spreadsheetml/2006/main" name="PivotTable13" cacheId="1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71:F77" firstHeaderRow="1" firstDataRow="2" firstDataCol="1"/>
  <pivotFields count="14">
    <pivotField numFmtId="14" showAll="0"/>
    <pivotField showAll="0"/>
    <pivotField numFmtId="1" showAll="0"/>
    <pivotField showAll="0"/>
    <pivotField numFmtId="1" showAll="0"/>
    <pivotField numFmtId="1" showAll="0"/>
    <pivotField showAll="0"/>
    <pivotField dataField="1" numFmtId="164" showAll="0"/>
    <pivotField numFmtId="164" showAll="0"/>
    <pivotField axis="axisRow" showAll="0">
      <items count="5">
        <item x="2"/>
        <item x="1"/>
        <item x="0"/>
        <item x="3"/>
        <item t="default"/>
      </items>
    </pivotField>
    <pivotField axis="axisCol" showAll="0" sortType="descending">
      <items count="5">
        <item x="2"/>
        <item x="3"/>
        <item x="0"/>
        <item x="1"/>
        <item t="default"/>
      </items>
      <autoSortScope>
        <pivotArea dataOnly="0" outline="0" fieldPosition="0">
          <references count="1">
            <reference field="4294967294" count="1" selected="0">
              <x v="0"/>
            </reference>
          </references>
        </pivotArea>
      </autoSortScope>
    </pivotField>
    <pivotField showAll="0"/>
    <pivotField showAll="0"/>
    <pivotField showAll="0"/>
  </pivotFields>
  <rowFields count="1">
    <field x="9"/>
  </rowFields>
  <rowItems count="5">
    <i>
      <x/>
    </i>
    <i>
      <x v="1"/>
    </i>
    <i>
      <x v="2"/>
    </i>
    <i>
      <x v="3"/>
    </i>
    <i t="grand">
      <x/>
    </i>
  </rowItems>
  <colFields count="1">
    <field x="10"/>
  </colFields>
  <colItems count="5">
    <i>
      <x v="2"/>
    </i>
    <i>
      <x/>
    </i>
    <i>
      <x v="3"/>
    </i>
    <i>
      <x v="1"/>
    </i>
    <i t="grand">
      <x/>
    </i>
  </colItems>
  <dataFields count="1">
    <dataField name="Sum of Sales Amount" fld="7" showDataAs="percentOfTotal" baseField="10" baseItem="3" numFmtId="10"/>
  </dataFields>
  <formats count="2">
    <format dxfId="36">
      <pivotArea outline="0" collapsedLevelsAreSubtotals="1" fieldPosition="0"/>
    </format>
    <format dxfId="35">
      <pivotArea outline="0" fieldPosition="0">
        <references count="1">
          <reference field="4294967294" count="1">
            <x v="0"/>
          </reference>
        </references>
      </pivotArea>
    </format>
  </formats>
  <chartFormats count="9">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9" count="1" selected="0">
            <x v="0"/>
          </reference>
        </references>
      </pivotArea>
    </chartFormat>
    <chartFormat chart="0" format="2" series="1">
      <pivotArea type="data" outline="0" fieldPosition="0">
        <references count="2">
          <reference field="4294967294" count="1" selected="0">
            <x v="0"/>
          </reference>
          <reference field="9" count="1" selected="0">
            <x v="1"/>
          </reference>
        </references>
      </pivotArea>
    </chartFormat>
    <chartFormat chart="0" format="3" series="1">
      <pivotArea type="data" outline="0" fieldPosition="0">
        <references count="2">
          <reference field="4294967294" count="1" selected="0">
            <x v="0"/>
          </reference>
          <reference field="9" count="1" selected="0">
            <x v="2"/>
          </reference>
        </references>
      </pivotArea>
    </chartFormat>
    <chartFormat chart="0" format="4" series="1">
      <pivotArea type="data" outline="0" fieldPosition="0">
        <references count="2">
          <reference field="4294967294" count="1" selected="0">
            <x v="0"/>
          </reference>
          <reference field="9" count="1" selected="0">
            <x v="3"/>
          </reference>
        </references>
      </pivotArea>
    </chartFormat>
    <chartFormat chart="0" format="5" series="1">
      <pivotArea type="data" outline="0" fieldPosition="0">
        <references count="2">
          <reference field="4294967294" count="1" selected="0">
            <x v="0"/>
          </reference>
          <reference field="10" count="1" selected="0">
            <x v="0"/>
          </reference>
        </references>
      </pivotArea>
    </chartFormat>
    <chartFormat chart="0" format="6" series="1">
      <pivotArea type="data" outline="0" fieldPosition="0">
        <references count="2">
          <reference field="4294967294" count="1" selected="0">
            <x v="0"/>
          </reference>
          <reference field="10" count="1" selected="0">
            <x v="3"/>
          </reference>
        </references>
      </pivotArea>
    </chartFormat>
    <chartFormat chart="0" format="7" series="1">
      <pivotArea type="data" outline="0" fieldPosition="0">
        <references count="2">
          <reference field="4294967294" count="1" selected="0">
            <x v="0"/>
          </reference>
          <reference field="10" count="1" selected="0">
            <x v="1"/>
          </reference>
        </references>
      </pivotArea>
    </chartFormat>
    <chartFormat chart="0" format="8" series="1">
      <pivotArea type="data" outline="0" fieldPosition="0">
        <references count="2">
          <reference field="4294967294" count="1" selected="0">
            <x v="0"/>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1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2:B5" firstHeaderRow="1" firstDataRow="1" firstDataCol="1"/>
  <pivotFields count="14">
    <pivotField numFmtId="14" showAll="0"/>
    <pivotField showAll="0"/>
    <pivotField numFmtId="1" showAll="0"/>
    <pivotField showAll="0"/>
    <pivotField numFmtId="1" showAll="0"/>
    <pivotField axis="axisRow" numFmtId="1" showAll="0">
      <items count="3">
        <item x="0"/>
        <item x="1"/>
        <item t="default"/>
      </items>
    </pivotField>
    <pivotField showAll="0"/>
    <pivotField dataField="1" numFmtId="164" showAll="0"/>
    <pivotField numFmtId="164" showAll="0"/>
    <pivotField showAll="0"/>
    <pivotField showAll="0"/>
    <pivotField showAll="0"/>
    <pivotField showAll="0"/>
    <pivotField showAll="0"/>
  </pivotFields>
  <rowFields count="1">
    <field x="5"/>
  </rowFields>
  <rowItems count="3">
    <i>
      <x/>
    </i>
    <i>
      <x v="1"/>
    </i>
    <i t="grand">
      <x/>
    </i>
  </rowItems>
  <colItems count="1">
    <i/>
  </colItems>
  <dataFields count="1">
    <dataField name="Sum of Sales Amount" fld="7" baseField="0" baseItem="0" numFmtId="164"/>
  </dataFields>
  <formats count="1">
    <format dxfId="72">
      <pivotArea outline="0" collapsedLevelsAreSubtotals="1"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0" cacheId="1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50:B58" firstHeaderRow="1" firstDataRow="1" firstDataCol="1"/>
  <pivotFields count="14">
    <pivotField numFmtId="14" showAll="0"/>
    <pivotField showAll="0"/>
    <pivotField numFmtId="1" showAll="0"/>
    <pivotField axis="axisRow" showAll="0">
      <items count="8">
        <item x="1"/>
        <item x="2"/>
        <item x="3"/>
        <item x="4"/>
        <item x="5"/>
        <item x="6"/>
        <item x="0"/>
        <item t="default"/>
      </items>
    </pivotField>
    <pivotField numFmtId="1" showAll="0"/>
    <pivotField numFmtId="1" showAll="0"/>
    <pivotField showAll="0"/>
    <pivotField dataField="1" numFmtId="164" showAll="0"/>
    <pivotField numFmtId="164" showAll="0"/>
    <pivotField showAll="0"/>
    <pivotField showAll="0"/>
    <pivotField showAll="0"/>
    <pivotField showAll="0"/>
    <pivotField showAll="0"/>
  </pivotFields>
  <rowFields count="1">
    <field x="3"/>
  </rowFields>
  <rowItems count="8">
    <i>
      <x/>
    </i>
    <i>
      <x v="1"/>
    </i>
    <i>
      <x v="2"/>
    </i>
    <i>
      <x v="3"/>
    </i>
    <i>
      <x v="4"/>
    </i>
    <i>
      <x v="5"/>
    </i>
    <i>
      <x v="6"/>
    </i>
    <i t="grand">
      <x/>
    </i>
  </rowItems>
  <colItems count="1">
    <i/>
  </colItems>
  <dataFields count="1">
    <dataField name="Sum of Sales Amount" fld="7" baseField="0" baseItem="0" numFmtId="164"/>
  </dataFields>
  <formats count="1">
    <format dxfId="73">
      <pivotArea outline="0" collapsedLevelsAreSubtotals="1"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1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2:C5" firstHeaderRow="0" firstDataRow="1" firstDataCol="1"/>
  <pivotFields count="14">
    <pivotField numFmtId="14" showAll="0"/>
    <pivotField showAll="0"/>
    <pivotField numFmtId="1" showAll="0"/>
    <pivotField showAll="0"/>
    <pivotField numFmtId="1" showAll="0"/>
    <pivotField axis="axisRow" numFmtId="1" showAll="0">
      <items count="3">
        <item x="0"/>
        <item x="1"/>
        <item t="default"/>
      </items>
    </pivotField>
    <pivotField showAll="0"/>
    <pivotField dataField="1" numFmtId="164" showAll="0"/>
    <pivotField dataField="1" numFmtId="164" showAll="0"/>
    <pivotField showAll="0"/>
    <pivotField showAll="0"/>
    <pivotField showAll="0"/>
    <pivotField showAll="0"/>
    <pivotField showAll="0"/>
  </pivotFields>
  <rowFields count="1">
    <field x="5"/>
  </rowFields>
  <rowItems count="3">
    <i>
      <x/>
    </i>
    <i>
      <x v="1"/>
    </i>
    <i t="grand">
      <x/>
    </i>
  </rowItems>
  <colFields count="1">
    <field x="-2"/>
  </colFields>
  <colItems count="2">
    <i>
      <x/>
    </i>
    <i i="1">
      <x v="1"/>
    </i>
  </colItems>
  <dataFields count="2">
    <dataField name="Sum of Sales Amount" fld="7" baseField="0" baseItem="0"/>
    <dataField name="Sum of Sales Target" fld="8" baseField="0" baseItem="0"/>
  </dataFields>
  <formats count="1">
    <format dxfId="62">
      <pivotArea outline="0" collapsedLevelsAreSubtotals="1" fieldPosition="0"/>
    </format>
  </formats>
  <chartFormats count="18">
    <chartFormat chart="0" format="5" series="1">
      <pivotArea type="data" outline="0" fieldPosition="0">
        <references count="1">
          <reference field="4294967294" count="1" selected="0">
            <x v="0"/>
          </reference>
        </references>
      </pivotArea>
    </chartFormat>
    <chartFormat chart="0" format="6">
      <pivotArea type="data" outline="0" fieldPosition="0">
        <references count="2">
          <reference field="4294967294" count="1" selected="0">
            <x v="0"/>
          </reference>
          <reference field="5" count="1" selected="0">
            <x v="1"/>
          </reference>
        </references>
      </pivotArea>
    </chartFormat>
    <chartFormat chart="0" format="7">
      <pivotArea type="data" outline="0" fieldPosition="0">
        <references count="2">
          <reference field="4294967294" count="1" selected="0">
            <x v="0"/>
          </reference>
          <reference field="5" count="1" selected="0">
            <x v="0"/>
          </reference>
        </references>
      </pivotArea>
    </chartFormat>
    <chartFormat chart="0" format="8">
      <pivotArea type="data" outline="0" fieldPosition="0">
        <references count="2">
          <reference field="4294967294" count="1" selected="0">
            <x v="1"/>
          </reference>
          <reference field="5" count="1" selected="0">
            <x v="0"/>
          </reference>
        </references>
      </pivotArea>
    </chartFormat>
    <chartFormat chart="0" format="9">
      <pivotArea type="data" outline="0" fieldPosition="0">
        <references count="2">
          <reference field="4294967294" count="1" selected="0">
            <x v="1"/>
          </reference>
          <reference field="5" count="1" selected="0">
            <x v="1"/>
          </reference>
        </references>
      </pivotArea>
    </chartFormat>
    <chartFormat chart="0" format="10" series="1">
      <pivotArea type="data" outline="0" fieldPosition="0">
        <references count="1">
          <reference field="4294967294" count="1" selected="0">
            <x v="1"/>
          </reference>
        </references>
      </pivotArea>
    </chartFormat>
    <chartFormat chart="1" format="11" series="1">
      <pivotArea type="data" outline="0" fieldPosition="0">
        <references count="1">
          <reference field="4294967294" count="1" selected="0">
            <x v="0"/>
          </reference>
        </references>
      </pivotArea>
    </chartFormat>
    <chartFormat chart="1" format="12">
      <pivotArea type="data" outline="0" fieldPosition="0">
        <references count="2">
          <reference field="4294967294" count="1" selected="0">
            <x v="0"/>
          </reference>
          <reference field="5" count="1" selected="0">
            <x v="0"/>
          </reference>
        </references>
      </pivotArea>
    </chartFormat>
    <chartFormat chart="1" format="13">
      <pivotArea type="data" outline="0" fieldPosition="0">
        <references count="2">
          <reference field="4294967294" count="1" selected="0">
            <x v="0"/>
          </reference>
          <reference field="5" count="1" selected="0">
            <x v="1"/>
          </reference>
        </references>
      </pivotArea>
    </chartFormat>
    <chartFormat chart="1" format="14" series="1">
      <pivotArea type="data" outline="0" fieldPosition="0">
        <references count="1">
          <reference field="4294967294" count="1" selected="0">
            <x v="1"/>
          </reference>
        </references>
      </pivotArea>
    </chartFormat>
    <chartFormat chart="1" format="15">
      <pivotArea type="data" outline="0" fieldPosition="0">
        <references count="2">
          <reference field="4294967294" count="1" selected="0">
            <x v="1"/>
          </reference>
          <reference field="5" count="1" selected="0">
            <x v="0"/>
          </reference>
        </references>
      </pivotArea>
    </chartFormat>
    <chartFormat chart="1" format="16">
      <pivotArea type="data" outline="0" fieldPosition="0">
        <references count="2">
          <reference field="4294967294" count="1" selected="0">
            <x v="1"/>
          </reference>
          <reference field="5" count="1" selected="0">
            <x v="1"/>
          </reference>
        </references>
      </pivotArea>
    </chartFormat>
    <chartFormat chart="2" format="17" series="1">
      <pivotArea type="data" outline="0" fieldPosition="0">
        <references count="1">
          <reference field="4294967294" count="1" selected="0">
            <x v="0"/>
          </reference>
        </references>
      </pivotArea>
    </chartFormat>
    <chartFormat chart="2" format="18">
      <pivotArea type="data" outline="0" fieldPosition="0">
        <references count="2">
          <reference field="4294967294" count="1" selected="0">
            <x v="0"/>
          </reference>
          <reference field="5" count="1" selected="0">
            <x v="0"/>
          </reference>
        </references>
      </pivotArea>
    </chartFormat>
    <chartFormat chart="2" format="19">
      <pivotArea type="data" outline="0" fieldPosition="0">
        <references count="2">
          <reference field="4294967294" count="1" selected="0">
            <x v="0"/>
          </reference>
          <reference field="5" count="1" selected="0">
            <x v="1"/>
          </reference>
        </references>
      </pivotArea>
    </chartFormat>
    <chartFormat chart="2" format="20" series="1">
      <pivotArea type="data" outline="0" fieldPosition="0">
        <references count="1">
          <reference field="4294967294" count="1" selected="0">
            <x v="1"/>
          </reference>
        </references>
      </pivotArea>
    </chartFormat>
    <chartFormat chart="2" format="21">
      <pivotArea type="data" outline="0" fieldPosition="0">
        <references count="2">
          <reference field="4294967294" count="1" selected="0">
            <x v="1"/>
          </reference>
          <reference field="5" count="1" selected="0">
            <x v="0"/>
          </reference>
        </references>
      </pivotArea>
    </chartFormat>
    <chartFormat chart="2" format="22">
      <pivotArea type="data" outline="0" fieldPosition="0">
        <references count="2">
          <reference field="4294967294" count="1" selected="0">
            <x v="1"/>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5" cacheId="13"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4">
  <location ref="A25:E31" firstHeaderRow="1" firstDataRow="2" firstDataCol="1"/>
  <pivotFields count="14">
    <pivotField numFmtId="14" showAll="0"/>
    <pivotField showAll="0"/>
    <pivotField numFmtId="1" showAll="0"/>
    <pivotField showAll="0"/>
    <pivotField numFmtId="1" showAll="0"/>
    <pivotField numFmtId="1" showAll="0"/>
    <pivotField axis="axisRow" showAll="0">
      <items count="6">
        <item x="1"/>
        <item x="4"/>
        <item x="3"/>
        <item x="2"/>
        <item x="0"/>
        <item t="default"/>
      </items>
    </pivotField>
    <pivotField dataField="1" numFmtId="164" showAll="0"/>
    <pivotField numFmtId="164" showAll="0"/>
    <pivotField axis="axisCol" showAll="0">
      <items count="5">
        <item x="2"/>
        <item x="1"/>
        <item x="0"/>
        <item x="3"/>
        <item t="default"/>
      </items>
    </pivotField>
    <pivotField showAll="0"/>
    <pivotField showAll="0"/>
    <pivotField showAll="0"/>
    <pivotField showAll="0"/>
  </pivotFields>
  <rowFields count="1">
    <field x="6"/>
  </rowFields>
  <rowItems count="5">
    <i>
      <x/>
    </i>
    <i>
      <x v="1"/>
    </i>
    <i>
      <x v="2"/>
    </i>
    <i>
      <x v="3"/>
    </i>
    <i>
      <x v="4"/>
    </i>
  </rowItems>
  <colFields count="1">
    <field x="9"/>
  </colFields>
  <colItems count="4">
    <i>
      <x/>
    </i>
    <i>
      <x v="1"/>
    </i>
    <i>
      <x v="2"/>
    </i>
    <i>
      <x v="3"/>
    </i>
  </colItems>
  <dataFields count="1">
    <dataField name="Sum of Sales Amount" fld="7" baseField="0" baseItem="0" numFmtId="164"/>
  </dataFields>
  <formats count="1">
    <format dxfId="51">
      <pivotArea outline="0" collapsedLevelsAreSubtotals="1" fieldPosition="0"/>
    </format>
  </formats>
  <chartFormats count="13">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9" count="1" selected="0">
            <x v="0"/>
          </reference>
        </references>
      </pivotArea>
    </chartFormat>
    <chartFormat chart="0" format="2" series="1">
      <pivotArea type="data" outline="0" fieldPosition="0">
        <references count="2">
          <reference field="4294967294" count="1" selected="0">
            <x v="0"/>
          </reference>
          <reference field="9" count="1" selected="0">
            <x v="1"/>
          </reference>
        </references>
      </pivotArea>
    </chartFormat>
    <chartFormat chart="0" format="3" series="1">
      <pivotArea type="data" outline="0" fieldPosition="0">
        <references count="2">
          <reference field="4294967294" count="1" selected="0">
            <x v="0"/>
          </reference>
          <reference field="9" count="1" selected="0">
            <x v="2"/>
          </reference>
        </references>
      </pivotArea>
    </chartFormat>
    <chartFormat chart="0" format="4" series="1">
      <pivotArea type="data" outline="0" fieldPosition="0">
        <references count="2">
          <reference field="4294967294" count="1" selected="0">
            <x v="0"/>
          </reference>
          <reference field="9" count="1" selected="0">
            <x v="3"/>
          </reference>
        </references>
      </pivotArea>
    </chartFormat>
    <chartFormat chart="1" format="5" series="1">
      <pivotArea type="data" outline="0" fieldPosition="0">
        <references count="2">
          <reference field="4294967294" count="1" selected="0">
            <x v="0"/>
          </reference>
          <reference field="9" count="1" selected="0">
            <x v="0"/>
          </reference>
        </references>
      </pivotArea>
    </chartFormat>
    <chartFormat chart="1" format="6" series="1">
      <pivotArea type="data" outline="0" fieldPosition="0">
        <references count="2">
          <reference field="4294967294" count="1" selected="0">
            <x v="0"/>
          </reference>
          <reference field="9" count="1" selected="0">
            <x v="1"/>
          </reference>
        </references>
      </pivotArea>
    </chartFormat>
    <chartFormat chart="1" format="7" series="1">
      <pivotArea type="data" outline="0" fieldPosition="0">
        <references count="2">
          <reference field="4294967294" count="1" selected="0">
            <x v="0"/>
          </reference>
          <reference field="9" count="1" selected="0">
            <x v="2"/>
          </reference>
        </references>
      </pivotArea>
    </chartFormat>
    <chartFormat chart="1" format="8" series="1">
      <pivotArea type="data" outline="0" fieldPosition="0">
        <references count="2">
          <reference field="4294967294" count="1" selected="0">
            <x v="0"/>
          </reference>
          <reference field="9" count="1" selected="0">
            <x v="3"/>
          </reference>
        </references>
      </pivotArea>
    </chartFormat>
    <chartFormat chart="2" format="9" series="1">
      <pivotArea type="data" outline="0" fieldPosition="0">
        <references count="2">
          <reference field="4294967294" count="1" selected="0">
            <x v="0"/>
          </reference>
          <reference field="9" count="1" selected="0">
            <x v="0"/>
          </reference>
        </references>
      </pivotArea>
    </chartFormat>
    <chartFormat chart="2" format="10" series="1">
      <pivotArea type="data" outline="0" fieldPosition="0">
        <references count="2">
          <reference field="4294967294" count="1" selected="0">
            <x v="0"/>
          </reference>
          <reference field="9" count="1" selected="0">
            <x v="1"/>
          </reference>
        </references>
      </pivotArea>
    </chartFormat>
    <chartFormat chart="2" format="11" series="1">
      <pivotArea type="data" outline="0" fieldPosition="0">
        <references count="2">
          <reference field="4294967294" count="1" selected="0">
            <x v="0"/>
          </reference>
          <reference field="9" count="1" selected="0">
            <x v="2"/>
          </reference>
        </references>
      </pivotArea>
    </chartFormat>
    <chartFormat chart="2" format="12" series="1">
      <pivotArea type="data" outline="0" fieldPosition="0">
        <references count="2">
          <reference field="4294967294" count="1" selected="0">
            <x v="0"/>
          </reference>
          <reference field="9"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1" cacheId="1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2:B7" firstHeaderRow="1" firstDataRow="1" firstDataCol="1"/>
  <pivotFields count="14">
    <pivotField numFmtId="14" showAll="0"/>
    <pivotField showAll="0"/>
    <pivotField numFmtId="1" showAll="0"/>
    <pivotField showAll="0"/>
    <pivotField numFmtId="1" showAll="0"/>
    <pivotField numFmtId="1" showAll="0"/>
    <pivotField showAll="0"/>
    <pivotField dataField="1" numFmtId="164" showAll="0"/>
    <pivotField numFmtId="164" showAll="0"/>
    <pivotField axis="axisRow" showAll="0">
      <items count="5">
        <item x="2"/>
        <item x="1"/>
        <item x="0"/>
        <item x="3"/>
        <item t="default"/>
      </items>
    </pivotField>
    <pivotField showAll="0"/>
    <pivotField showAll="0"/>
    <pivotField showAll="0"/>
    <pivotField showAll="0"/>
  </pivotFields>
  <rowFields count="1">
    <field x="9"/>
  </rowFields>
  <rowItems count="5">
    <i>
      <x/>
    </i>
    <i>
      <x v="1"/>
    </i>
    <i>
      <x v="2"/>
    </i>
    <i>
      <x v="3"/>
    </i>
    <i t="grand">
      <x/>
    </i>
  </rowItems>
  <colItems count="1">
    <i/>
  </colItems>
  <dataFields count="1">
    <dataField name="Sum of Sales Amount" fld="7" baseField="0" baseItem="0"/>
  </dataFields>
  <formats count="1">
    <format dxfId="42">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9" cacheId="13"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5">
  <location ref="A124:E137" firstHeaderRow="1" firstDataRow="2" firstDataCol="1"/>
  <pivotFields count="14">
    <pivotField numFmtId="14" showAll="0"/>
    <pivotField axis="axisRow" showAll="0">
      <items count="13">
        <item x="0"/>
        <item x="1"/>
        <item x="2"/>
        <item x="3"/>
        <item x="4"/>
        <item x="5"/>
        <item x="6"/>
        <item x="7"/>
        <item x="8"/>
        <item x="9"/>
        <item x="10"/>
        <item x="11"/>
        <item t="default"/>
      </items>
    </pivotField>
    <pivotField numFmtId="1" showAll="0"/>
    <pivotField showAll="0"/>
    <pivotField numFmtId="1" showAll="0"/>
    <pivotField numFmtId="1" showAll="0">
      <items count="3">
        <item x="0"/>
        <item x="1"/>
        <item t="default"/>
      </items>
    </pivotField>
    <pivotField showAll="0"/>
    <pivotField dataField="1" numFmtId="164" showAll="0"/>
    <pivotField numFmtId="164" showAll="0"/>
    <pivotField axis="axisCol" showAll="0">
      <items count="5">
        <item x="2"/>
        <item x="1"/>
        <item x="0"/>
        <item x="3"/>
        <item t="default"/>
      </items>
    </pivotField>
    <pivotField showAll="0"/>
    <pivotField showAll="0"/>
    <pivotField showAll="0"/>
    <pivotField showAll="0"/>
  </pivotFields>
  <rowFields count="1">
    <field x="1"/>
  </rowFields>
  <rowItems count="12">
    <i>
      <x/>
    </i>
    <i>
      <x v="1"/>
    </i>
    <i>
      <x v="2"/>
    </i>
    <i>
      <x v="3"/>
    </i>
    <i>
      <x v="4"/>
    </i>
    <i>
      <x v="5"/>
    </i>
    <i>
      <x v="6"/>
    </i>
    <i>
      <x v="7"/>
    </i>
    <i>
      <x v="8"/>
    </i>
    <i>
      <x v="9"/>
    </i>
    <i>
      <x v="10"/>
    </i>
    <i>
      <x v="11"/>
    </i>
  </rowItems>
  <colFields count="1">
    <field x="9"/>
  </colFields>
  <colItems count="4">
    <i>
      <x/>
    </i>
    <i>
      <x v="1"/>
    </i>
    <i>
      <x v="2"/>
    </i>
    <i>
      <x v="3"/>
    </i>
  </colItems>
  <dataFields count="1">
    <dataField name="Sum of Sales Amount" fld="7" baseField="0" baseItem="0" numFmtId="164"/>
  </dataFields>
  <formats count="1">
    <format dxfId="43">
      <pivotArea outline="0" collapsedLevelsAreSubtotals="1" fieldPosition="0"/>
    </format>
  </formats>
  <chartFormats count="20">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0" format="5" series="1">
      <pivotArea type="data" outline="0" fieldPosition="0">
        <references count="2">
          <reference field="4294967294" count="1" selected="0">
            <x v="0"/>
          </reference>
          <reference field="1" count="1" selected="0">
            <x v="5"/>
          </reference>
        </references>
      </pivotArea>
    </chartFormat>
    <chartFormat chart="0" format="6" series="1">
      <pivotArea type="data" outline="0" fieldPosition="0">
        <references count="2">
          <reference field="4294967294" count="1" selected="0">
            <x v="0"/>
          </reference>
          <reference field="1" count="1" selected="0">
            <x v="6"/>
          </reference>
        </references>
      </pivotArea>
    </chartFormat>
    <chartFormat chart="0" format="7" series="1">
      <pivotArea type="data" outline="0" fieldPosition="0">
        <references count="2">
          <reference field="4294967294" count="1" selected="0">
            <x v="0"/>
          </reference>
          <reference field="1" count="1" selected="0">
            <x v="7"/>
          </reference>
        </references>
      </pivotArea>
    </chartFormat>
    <chartFormat chart="0" format="8" series="1">
      <pivotArea type="data" outline="0" fieldPosition="0">
        <references count="2">
          <reference field="4294967294" count="1" selected="0">
            <x v="0"/>
          </reference>
          <reference field="1" count="1" selected="0">
            <x v="8"/>
          </reference>
        </references>
      </pivotArea>
    </chartFormat>
    <chartFormat chart="0" format="9" series="1">
      <pivotArea type="data" outline="0" fieldPosition="0">
        <references count="2">
          <reference field="4294967294" count="1" selected="0">
            <x v="0"/>
          </reference>
          <reference field="1" count="1" selected="0">
            <x v="9"/>
          </reference>
        </references>
      </pivotArea>
    </chartFormat>
    <chartFormat chart="0" format="10" series="1">
      <pivotArea type="data" outline="0" fieldPosition="0">
        <references count="2">
          <reference field="4294967294" count="1" selected="0">
            <x v="0"/>
          </reference>
          <reference field="1" count="1" selected="0">
            <x v="10"/>
          </reference>
        </references>
      </pivotArea>
    </chartFormat>
    <chartFormat chart="0" format="11" series="1">
      <pivotArea type="data" outline="0" fieldPosition="0">
        <references count="2">
          <reference field="4294967294" count="1" selected="0">
            <x v="0"/>
          </reference>
          <reference field="1" count="1" selected="0">
            <x v="11"/>
          </reference>
        </references>
      </pivotArea>
    </chartFormat>
    <chartFormat chart="0" format="12" series="1">
      <pivotArea type="data" outline="0" fieldPosition="0">
        <references count="2">
          <reference field="4294967294" count="1" selected="0">
            <x v="0"/>
          </reference>
          <reference field="9" count="1" selected="0">
            <x v="0"/>
          </reference>
        </references>
      </pivotArea>
    </chartFormat>
    <chartFormat chart="0" format="13" series="1">
      <pivotArea type="data" outline="0" fieldPosition="0">
        <references count="2">
          <reference field="4294967294" count="1" selected="0">
            <x v="0"/>
          </reference>
          <reference field="9" count="1" selected="0">
            <x v="1"/>
          </reference>
        </references>
      </pivotArea>
    </chartFormat>
    <chartFormat chart="0" format="14" series="1">
      <pivotArea type="data" outline="0" fieldPosition="0">
        <references count="2">
          <reference field="4294967294" count="1" selected="0">
            <x v="0"/>
          </reference>
          <reference field="9" count="1" selected="0">
            <x v="2"/>
          </reference>
        </references>
      </pivotArea>
    </chartFormat>
    <chartFormat chart="0" format="15" series="1">
      <pivotArea type="data" outline="0" fieldPosition="0">
        <references count="2">
          <reference field="4294967294" count="1" selected="0">
            <x v="0"/>
          </reference>
          <reference field="9" count="1" selected="0">
            <x v="3"/>
          </reference>
        </references>
      </pivotArea>
    </chartFormat>
    <chartFormat chart="1" format="0" series="1">
      <pivotArea type="data" outline="0" fieldPosition="0">
        <references count="2">
          <reference field="4294967294" count="1" selected="0">
            <x v="0"/>
          </reference>
          <reference field="9" count="1" selected="0">
            <x v="0"/>
          </reference>
        </references>
      </pivotArea>
    </chartFormat>
    <chartFormat chart="1" format="1" series="1">
      <pivotArea type="data" outline="0" fieldPosition="0">
        <references count="2">
          <reference field="4294967294" count="1" selected="0">
            <x v="0"/>
          </reference>
          <reference field="9" count="1" selected="0">
            <x v="1"/>
          </reference>
        </references>
      </pivotArea>
    </chartFormat>
    <chartFormat chart="1" format="2" series="1">
      <pivotArea type="data" outline="0" fieldPosition="0">
        <references count="2">
          <reference field="4294967294" count="1" selected="0">
            <x v="0"/>
          </reference>
          <reference field="9" count="1" selected="0">
            <x v="2"/>
          </reference>
        </references>
      </pivotArea>
    </chartFormat>
    <chartFormat chart="1" format="3" series="1">
      <pivotArea type="data" outline="0" fieldPosition="0">
        <references count="2">
          <reference field="4294967294" count="1" selected="0">
            <x v="0"/>
          </reference>
          <reference field="9"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8" cacheId="13"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4">
  <location ref="A69:I74" firstHeaderRow="1" firstDataRow="2" firstDataCol="1"/>
  <pivotFields count="14">
    <pivotField numFmtId="14" showAll="0"/>
    <pivotField showAll="0"/>
    <pivotField numFmtId="1" showAll="0"/>
    <pivotField showAll="0"/>
    <pivotField numFmtId="1" showAll="0"/>
    <pivotField numFmtId="1" showAll="0"/>
    <pivotField showAll="0"/>
    <pivotField dataField="1" numFmtId="164" showAll="0"/>
    <pivotField numFmtId="164" showAll="0"/>
    <pivotField axis="axisRow" showAll="0">
      <items count="5">
        <item x="2"/>
        <item x="1"/>
        <item x="0"/>
        <item x="3"/>
        <item t="default"/>
      </items>
    </pivotField>
    <pivotField showAll="0"/>
    <pivotField showAll="0"/>
    <pivotField axis="axisCol" showAll="0">
      <items count="9">
        <item x="7"/>
        <item x="0"/>
        <item x="1"/>
        <item x="3"/>
        <item x="5"/>
        <item x="4"/>
        <item x="2"/>
        <item x="6"/>
        <item t="default"/>
      </items>
    </pivotField>
    <pivotField showAll="0"/>
  </pivotFields>
  <rowFields count="1">
    <field x="9"/>
  </rowFields>
  <rowItems count="4">
    <i>
      <x/>
    </i>
    <i>
      <x v="1"/>
    </i>
    <i>
      <x v="2"/>
    </i>
    <i>
      <x v="3"/>
    </i>
  </rowItems>
  <colFields count="1">
    <field x="12"/>
  </colFields>
  <colItems count="8">
    <i>
      <x/>
    </i>
    <i>
      <x v="1"/>
    </i>
    <i>
      <x v="2"/>
    </i>
    <i>
      <x v="3"/>
    </i>
    <i>
      <x v="4"/>
    </i>
    <i>
      <x v="5"/>
    </i>
    <i>
      <x v="6"/>
    </i>
    <i>
      <x v="7"/>
    </i>
  </colItems>
  <dataFields count="1">
    <dataField name="Sum of Sales Amount" fld="7" baseField="0" baseItem="0" numFmtId="164"/>
  </dataFields>
  <formats count="1">
    <format dxfId="44">
      <pivotArea outline="0" collapsedLevelsAreSubtotals="1" fieldPosition="0"/>
    </format>
  </formats>
  <chartFormats count="8">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0" format="2" series="1">
      <pivotArea type="data" outline="0" fieldPosition="0">
        <references count="2">
          <reference field="4294967294" count="1" selected="0">
            <x v="0"/>
          </reference>
          <reference field="12" count="1" selected="0">
            <x v="2"/>
          </reference>
        </references>
      </pivotArea>
    </chartFormat>
    <chartFormat chart="0" format="3" series="1">
      <pivotArea type="data" outline="0" fieldPosition="0">
        <references count="2">
          <reference field="4294967294" count="1" selected="0">
            <x v="0"/>
          </reference>
          <reference field="12" count="1" selected="0">
            <x v="3"/>
          </reference>
        </references>
      </pivotArea>
    </chartFormat>
    <chartFormat chart="0" format="4" series="1">
      <pivotArea type="data" outline="0" fieldPosition="0">
        <references count="2">
          <reference field="4294967294" count="1" selected="0">
            <x v="0"/>
          </reference>
          <reference field="12" count="1" selected="0">
            <x v="4"/>
          </reference>
        </references>
      </pivotArea>
    </chartFormat>
    <chartFormat chart="0" format="5" series="1">
      <pivotArea type="data" outline="0" fieldPosition="0">
        <references count="2">
          <reference field="4294967294" count="1" selected="0">
            <x v="0"/>
          </reference>
          <reference field="12" count="1" selected="0">
            <x v="5"/>
          </reference>
        </references>
      </pivotArea>
    </chartFormat>
    <chartFormat chart="0" format="6" series="1">
      <pivotArea type="data" outline="0" fieldPosition="0">
        <references count="2">
          <reference field="4294967294" count="1" selected="0">
            <x v="0"/>
          </reference>
          <reference field="12" count="1" selected="0">
            <x v="6"/>
          </reference>
        </references>
      </pivotArea>
    </chartFormat>
    <chartFormat chart="0" format="7" series="1">
      <pivotArea type="data" outline="0" fieldPosition="0">
        <references count="2">
          <reference field="4294967294" count="1" selected="0">
            <x v="0"/>
          </reference>
          <reference field="12"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7" cacheId="1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43:F49" firstHeaderRow="1" firstDataRow="2" firstDataCol="1"/>
  <pivotFields count="14">
    <pivotField numFmtId="14" showAll="0"/>
    <pivotField showAll="0"/>
    <pivotField numFmtId="1" showAll="0"/>
    <pivotField showAll="0"/>
    <pivotField numFmtId="1" showAll="0"/>
    <pivotField numFmtId="1" showAll="0"/>
    <pivotField showAll="0"/>
    <pivotField dataField="1" numFmtId="164" showAll="0"/>
    <pivotField numFmtId="164" showAll="0"/>
    <pivotField axis="axisRow" showAll="0">
      <items count="5">
        <item x="2"/>
        <item x="1"/>
        <item x="0"/>
        <item x="3"/>
        <item t="default"/>
      </items>
    </pivotField>
    <pivotField axis="axisCol" showAll="0">
      <items count="5">
        <item x="2"/>
        <item x="3"/>
        <item x="0"/>
        <item x="1"/>
        <item t="default"/>
      </items>
    </pivotField>
    <pivotField showAll="0"/>
    <pivotField showAll="0"/>
    <pivotField showAll="0"/>
  </pivotFields>
  <rowFields count="1">
    <field x="9"/>
  </rowFields>
  <rowItems count="5">
    <i>
      <x/>
    </i>
    <i>
      <x v="1"/>
    </i>
    <i>
      <x v="2"/>
    </i>
    <i>
      <x v="3"/>
    </i>
    <i t="grand">
      <x/>
    </i>
  </rowItems>
  <colFields count="1">
    <field x="10"/>
  </colFields>
  <colItems count="5">
    <i>
      <x/>
    </i>
    <i>
      <x v="1"/>
    </i>
    <i>
      <x v="2"/>
    </i>
    <i>
      <x v="3"/>
    </i>
    <i t="grand">
      <x/>
    </i>
  </colItems>
  <dataFields count="1">
    <dataField name="Sum of Sales Amount" fld="7" baseField="0" baseItem="0" numFmtId="164"/>
  </dataFields>
  <formats count="1">
    <format dxfId="45">
      <pivotArea outline="0" collapsedLevelsAreSubtotals="1" fieldPosition="0"/>
    </format>
  </formats>
  <chartFormats count="4">
    <chartFormat chart="0" format="0" series="1">
      <pivotArea type="data" outline="0" fieldPosition="0">
        <references count="2">
          <reference field="4294967294" count="1" selected="0">
            <x v="0"/>
          </reference>
          <reference field="10" count="1" selected="0">
            <x v="0"/>
          </reference>
        </references>
      </pivotArea>
    </chartFormat>
    <chartFormat chart="0" format="1" series="1">
      <pivotArea type="data" outline="0" fieldPosition="0">
        <references count="2">
          <reference field="4294967294" count="1" selected="0">
            <x v="0"/>
          </reference>
          <reference field="10" count="1" selected="0">
            <x v="1"/>
          </reference>
        </references>
      </pivotArea>
    </chartFormat>
    <chartFormat chart="0" format="2" series="1">
      <pivotArea type="data" outline="0" fieldPosition="0">
        <references count="2">
          <reference field="4294967294" count="1" selected="0">
            <x v="0"/>
          </reference>
          <reference field="10" count="1" selected="0">
            <x v="2"/>
          </reference>
        </references>
      </pivotArea>
    </chartFormat>
    <chartFormat chart="0" format="3" series="1">
      <pivotArea type="data" outline="0" fieldPosition="0">
        <references count="2">
          <reference field="4294967294" count="1" selected="0">
            <x v="0"/>
          </reference>
          <reference field="10"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6" name="PivotTable7"/>
  </pivotTables>
  <data>
    <tabular pivotCacheId="1">
      <items count="4">
        <i x="2" s="1"/>
        <i x="1" s="1"/>
        <i x="0"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Sales_Representative" sourceName="Sales Representative">
  <pivotTables>
    <pivotTable tabId="6" name="PivotTable7"/>
  </pivotTables>
  <data>
    <tabular pivotCacheId="1">
      <items count="4">
        <i x="2" s="1"/>
        <i x="3" s="1"/>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Product_Name" sourceName="Product Name">
  <pivotTables>
    <pivotTable tabId="5" name="PivotTable5"/>
  </pivotTables>
  <data>
    <tabular pivotCacheId="1">
      <items count="5">
        <i x="1" s="1"/>
        <i x="4" s="1"/>
        <i x="3" s="1"/>
        <i x="2"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Region1" sourceName="Region">
  <pivotTables>
    <pivotTable tabId="5" name="PivotTable5"/>
  </pivotTables>
  <data>
    <tabular pivotCacheId="1">
      <items count="4">
        <i x="2" s="1"/>
        <i x="1" s="1"/>
        <i x="0" s="1"/>
        <i x="3"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Year" sourceName="Year">
  <pivotTables>
    <pivotTable tabId="6" name="PivotTable9"/>
  </pivotTables>
  <data>
    <tabular pivotCacheId="1">
      <items count="2">
        <i x="0" s="1"/>
        <i x="1"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mc:Ignorable="x" name="Slicer_Region2" sourceName="Region">
  <pivotTables>
    <pivotTable tabId="7" name="PivotTable13"/>
  </pivotTables>
  <data>
    <tabular pivotCacheId="1">
      <items count="4">
        <i x="2" s="1"/>
        <i x="1" s="1"/>
        <i x="0"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Product Name" cache="Slicer_Product_Name" caption="Product Name" rowHeight="241300"/>
  <slicer name="Region 1" cache="Slicer_Region1" caption="Region"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Region" cache="Slicer_Region" caption="Region" rowHeight="241300"/>
  <slicer name="Sales Representative" cache="Slicer_Sales_Representative" caption="Sales Representative" rowHeight="241300"/>
  <slicer name="Year" cache="Slicer_Year" caption="Year" rowHeight="241300"/>
</slicers>
</file>

<file path=xl/slicers/slicer3.xml><?xml version="1.0" encoding="utf-8"?>
<slicers xmlns="http://schemas.microsoft.com/office/spreadsheetml/2009/9/main" xmlns:mc="http://schemas.openxmlformats.org/markup-compatibility/2006" xmlns:x="http://schemas.openxmlformats.org/spreadsheetml/2006/main" mc:Ignorable="x">
  <slicer name="Region 2" cache="Slicer_Region2" caption="Region" columnCount="4" showCaption="0" rowHeight="241300"/>
</slicers>
</file>

<file path=xl/tables/table1.xml><?xml version="1.0" encoding="utf-8"?>
<table xmlns="http://schemas.openxmlformats.org/spreadsheetml/2006/main" id="1" name="Table1" displayName="Table1" ref="A1:N731" totalsRowShown="0">
  <autoFilter ref="A1:N731"/>
  <tableColumns count="14">
    <tableColumn id="1" name="Sale Date" dataDxfId="82"/>
    <tableColumn id="10" name="Month" dataDxfId="81">
      <calculatedColumnFormula>TEXT(Table1[[#This Row],[Sale Date]],"mmmm")</calculatedColumnFormula>
    </tableColumn>
    <tableColumn id="11" name="Month ID" dataDxfId="80">
      <calculatedColumnFormula>MONTH(Table1[[#This Row],[Sale Date]])</calculatedColumnFormula>
    </tableColumn>
    <tableColumn id="12" name="Weekday" dataDxfId="79">
      <calculatedColumnFormula>TEXT(WEEKDAY(Table1[[#This Row],[Sale Date]]),"dddd")</calculatedColumnFormula>
    </tableColumn>
    <tableColumn id="13" name="Weekday ID" dataDxfId="78">
      <calculatedColumnFormula>WEEKDAY(Table1[[#This Row],[Sale Date]])</calculatedColumnFormula>
    </tableColumn>
    <tableColumn id="14" name="Year" dataDxfId="77">
      <calculatedColumnFormula>YEAR(Table1[[#This Row],[Sale Date]])</calculatedColumnFormula>
    </tableColumn>
    <tableColumn id="2" name="Product Name"/>
    <tableColumn id="3" name="Sales Amount" dataDxfId="76"/>
    <tableColumn id="4" name="Sales Target" dataDxfId="75"/>
    <tableColumn id="5" name="Region"/>
    <tableColumn id="6" name="Sales Representative"/>
    <tableColumn id="7" name="Sales Team"/>
    <tableColumn id="8" name="Customer Segment"/>
    <tableColumn id="9" name="Profit/Loss" dataDxfId="74">
      <calculatedColumnFormula>IF(Table1[[#This Row],[Sales Amount]]&lt;0,"Loss","Income")</calculatedColumnFormula>
    </tableColumn>
  </tableColumns>
  <tableStyleInfo name="TableStyleMedium2" showFirstColumn="0" showLastColumn="0" showRowStripes="1" showColumnStripes="0"/>
</table>
</file>

<file path=xl/tables/table10.xml><?xml version="1.0" encoding="utf-8"?>
<table xmlns="http://schemas.openxmlformats.org/spreadsheetml/2006/main" id="11" name="Table11" displayName="Table11" ref="A111:E114" totalsRowShown="0">
  <autoFilter ref="A111:E114"/>
  <tableColumns count="5">
    <tableColumn id="1" name="Sales Team" dataDxfId="21"/>
    <tableColumn id="2" name="Sales Amount" dataDxfId="20"/>
    <tableColumn id="3" name="Sales Target" dataDxfId="19"/>
    <tableColumn id="4" name="ABS. Variance" dataDxfId="18">
      <calculatedColumnFormula>Table11[[#This Row],[Sales Amount]]-Table11[[#This Row],[Sales Target]]</calculatedColumnFormula>
    </tableColumn>
    <tableColumn id="5" name="Variance %" dataDxfId="17">
      <calculatedColumnFormula>(Table11[[#This Row],[ABS. Variance]]/Table11[[#This Row],[Sales Target]]*100)/100</calculatedColumnFormula>
    </tableColumn>
  </tableColumns>
  <tableStyleInfo name="TableStyleMedium2" showFirstColumn="0" showLastColumn="0" showRowStripes="1" showColumnStripes="0"/>
</table>
</file>

<file path=xl/tables/table11.xml><?xml version="1.0" encoding="utf-8"?>
<table xmlns="http://schemas.openxmlformats.org/spreadsheetml/2006/main" id="10" name="Table10" displayName="Table10" ref="A2:E10" totalsRowShown="0">
  <autoFilter ref="A2:E10"/>
  <tableColumns count="5">
    <tableColumn id="1" name="Customer Segment" dataDxfId="16" totalsRowDxfId="15"/>
    <tableColumn id="2" name="Sales Amount" dataDxfId="14" totalsRowDxfId="13"/>
    <tableColumn id="3" name="Sales Target" dataDxfId="12"/>
    <tableColumn id="4" name="ABS. Variance" dataDxfId="11">
      <calculatedColumnFormula>Table10[[#This Row],[Sales Amount]]-Table10[[#This Row],[Sales Target]]</calculatedColumnFormula>
    </tableColumn>
    <tableColumn id="5" name="Variance %" dataDxfId="10" totalsRowDxfId="9">
      <calculatedColumnFormula>(Table10[[#This Row],[ABS. Variance]]/Table10[[#This Row],[Sales Target]]*100)/100</calculatedColumnFormula>
    </tableColumn>
  </tableColumns>
  <tableStyleInfo name="TableStyleMedium2" showFirstColumn="0" showLastColumn="0" showRowStripes="1" showColumnStripes="0"/>
</table>
</file>

<file path=xl/tables/table12.xml><?xml version="1.0" encoding="utf-8"?>
<table xmlns="http://schemas.openxmlformats.org/spreadsheetml/2006/main" id="12" name="Table12" displayName="Table12" ref="A26:E34" totalsRowShown="0">
  <autoFilter ref="A26:E34"/>
  <sortState ref="A27:E34">
    <sortCondition descending="1" ref="D30"/>
  </sortState>
  <tableColumns count="5">
    <tableColumn id="1" name="Customer Segment" dataDxfId="8"/>
    <tableColumn id="2" name="Income Orders Count" dataDxfId="7"/>
    <tableColumn id="3" name="Loss Orders Count" dataDxfId="6"/>
    <tableColumn id="4" name="Income Sales Amount" dataDxfId="5"/>
    <tableColumn id="5" name="Loss Sales Amount" dataDxfId="4"/>
  </tableColumns>
  <tableStyleInfo name="TableStyleMedium2" showFirstColumn="0" showLastColumn="0" showRowStripes="1" showColumnStripes="0"/>
</table>
</file>

<file path=xl/tables/table13.xml><?xml version="1.0" encoding="utf-8"?>
<table xmlns="http://schemas.openxmlformats.org/spreadsheetml/2006/main" id="13" name="Table13" displayName="Table13" ref="A55:C63" totalsRowShown="0">
  <autoFilter ref="A55:C63"/>
  <tableColumns count="3">
    <tableColumn id="1" name="Customer Segment" dataDxfId="2"/>
    <tableColumn id="2" name="Orders Count" dataDxfId="1"/>
    <tableColumn id="3" name="AVG. Order Value" dataDxfId="0"/>
  </tableColumns>
  <tableStyleInfo name="TableStyleMedium2" showFirstColumn="0" showLastColumn="0" showRowStripes="1" showColumnStripes="0"/>
</table>
</file>

<file path=xl/tables/table2.xml><?xml version="1.0" encoding="utf-8"?>
<table xmlns="http://schemas.openxmlformats.org/spreadsheetml/2006/main" id="2" name="Table2" displayName="Table2" ref="A73:C85" totalsRowShown="0" headerRowDxfId="70">
  <autoFilter ref="A73:C85"/>
  <tableColumns count="3">
    <tableColumn id="1" name="Month - 2022" dataDxfId="69"/>
    <tableColumn id="2" name="Sales Amount" dataDxfId="68"/>
    <tableColumn id="3" name="MoM %" dataDxfId="67">
      <calculatedColumnFormula>((Table2[[#This Row],[Sales Amount]]-B73)/B73*100)/100</calculatedColumnFormula>
    </tableColumn>
  </tableColumns>
  <tableStyleInfo name="TableStyleMedium2" showFirstColumn="0" showLastColumn="0" showRowStripes="1" showColumnStripes="0"/>
</table>
</file>

<file path=xl/tables/table3.xml><?xml version="1.0" encoding="utf-8"?>
<table xmlns="http://schemas.openxmlformats.org/spreadsheetml/2006/main" id="3" name="Table3" displayName="Table3" ref="A97:C109" totalsRowShown="0" headerRowDxfId="66">
  <autoFilter ref="A97:C109"/>
  <tableColumns count="3">
    <tableColumn id="1" name="Month - 2023" dataDxfId="65"/>
    <tableColumn id="2" name="Sales Amount" dataDxfId="64"/>
    <tableColumn id="3" name="MoM %" dataDxfId="63">
      <calculatedColumnFormula>((Table3[[#This Row],[Sales Amount]]-B97)/B97*100)/100</calculatedColumnFormula>
    </tableColumn>
  </tableColumns>
  <tableStyleInfo name="TableStyleMedium2" showFirstColumn="0" showLastColumn="0" showRowStripes="1" showColumnStripes="0"/>
</table>
</file>

<file path=xl/tables/table4.xml><?xml version="1.0" encoding="utf-8"?>
<table xmlns="http://schemas.openxmlformats.org/spreadsheetml/2006/main" id="4" name="Table4" displayName="Table4" ref="A29:E41" totalsRowShown="0">
  <autoFilter ref="A29:E41"/>
  <tableColumns count="5">
    <tableColumn id="1" name="2022 Month" dataDxfId="61"/>
    <tableColumn id="2" name="Sales Amount" dataDxfId="60"/>
    <tableColumn id="3" name="Sales Target" dataDxfId="59"/>
    <tableColumn id="4" name="ABS. Variance" dataDxfId="58">
      <calculatedColumnFormula>Table4[[#This Row],[Sales Amount]]-Table4[[#This Row],[Sales Target]]</calculatedColumnFormula>
    </tableColumn>
    <tableColumn id="5" name="Variance %" dataDxfId="57">
      <calculatedColumnFormula>((Table4[[#This Row],[ABS. Variance]]/Table4[[#This Row],[Sales Target]])*100)/100</calculatedColumnFormula>
    </tableColumn>
  </tableColumns>
  <tableStyleInfo name="TableStyleMedium2" showFirstColumn="0" showLastColumn="0" showRowStripes="1" showColumnStripes="0"/>
</table>
</file>

<file path=xl/tables/table5.xml><?xml version="1.0" encoding="utf-8"?>
<table xmlns="http://schemas.openxmlformats.org/spreadsheetml/2006/main" id="5" name="Table5" displayName="Table5" ref="A45:E57" totalsRowShown="0">
  <autoFilter ref="A45:E57"/>
  <tableColumns count="5">
    <tableColumn id="1" name="2023 Month" dataDxfId="56"/>
    <tableColumn id="2" name="Sales Amount" dataDxfId="55"/>
    <tableColumn id="3" name="Sales Target" dataDxfId="54"/>
    <tableColumn id="4" name="ABS. Variance" dataDxfId="53">
      <calculatedColumnFormula>Table5[[#This Row],[Sales Amount]]-Table5[[#This Row],[Sales Target]]</calculatedColumnFormula>
    </tableColumn>
    <tableColumn id="5" name="Variance %" dataDxfId="52">
      <calculatedColumnFormula>((Table5[[#This Row],[ABS. Variance]]/Table5[[#This Row],[Sales Target]])*100)/100</calculatedColumnFormula>
    </tableColumn>
  </tableColumns>
  <tableStyleInfo name="TableStyleMedium2" showFirstColumn="0" showLastColumn="0" showRowStripes="1" showColumnStripes="0"/>
</table>
</file>

<file path=xl/tables/table6.xml><?xml version="1.0" encoding="utf-8"?>
<table xmlns="http://schemas.openxmlformats.org/spreadsheetml/2006/main" id="6" name="Table6" displayName="Table6" ref="A2:E7" totalsRowShown="0">
  <autoFilter ref="A2:E7"/>
  <tableColumns count="5">
    <tableColumn id="1" name="Product Name" dataDxfId="50"/>
    <tableColumn id="2" name="Sales Amount" dataDxfId="49"/>
    <tableColumn id="3" name="Sales target" dataDxfId="48"/>
    <tableColumn id="4" name="ABS. Variance" dataDxfId="47">
      <calculatedColumnFormula>Table6[[#This Row],[Sales Amount]]-Table6[[#This Row],[Sales target]]</calculatedColumnFormula>
    </tableColumn>
    <tableColumn id="5" name="Variance %" dataDxfId="46">
      <calculatedColumnFormula>((Table6[[#This Row],[ABS. Variance]]/Table6[[#This Row],[Sales target]])*100)/100</calculatedColumnFormula>
    </tableColumn>
  </tableColumns>
  <tableStyleInfo name="TableStyleMedium2" showFirstColumn="0" showLastColumn="0" showRowStripes="1" showColumnStripes="0"/>
</table>
</file>

<file path=xl/tables/table7.xml><?xml version="1.0" encoding="utf-8"?>
<table xmlns="http://schemas.openxmlformats.org/spreadsheetml/2006/main" id="7" name="Table7" displayName="Table7" ref="A21:E25" totalsRowShown="0">
  <autoFilter ref="A21:E25"/>
  <tableColumns count="5">
    <tableColumn id="1" name="Region" dataDxfId="41"/>
    <tableColumn id="2" name="Sales Amount" dataDxfId="40"/>
    <tableColumn id="3" name="Sales Target" dataDxfId="39"/>
    <tableColumn id="4" name="ABS. Variance" dataDxfId="38">
      <calculatedColumnFormula>Table7[[#This Row],[Sales Amount]]-Table7[[#This Row],[Sales Target]]</calculatedColumnFormula>
    </tableColumn>
    <tableColumn id="5" name="Variance %" dataDxfId="37">
      <calculatedColumnFormula>((Table7[[#This Row],[ABS. Variance]]/Table7[[#This Row],[Sales Target]])*100)/100</calculatedColumnFormula>
    </tableColumn>
  </tableColumns>
  <tableStyleInfo name="TableStyleMedium2" showFirstColumn="0" showLastColumn="0" showRowStripes="1" showColumnStripes="0"/>
</table>
</file>

<file path=xl/tables/table8.xml><?xml version="1.0" encoding="utf-8"?>
<table xmlns="http://schemas.openxmlformats.org/spreadsheetml/2006/main" id="8" name="Table8" displayName="Table8" ref="A2:E6" totalsRowShown="0">
  <autoFilter ref="A2:E6"/>
  <tableColumns count="5">
    <tableColumn id="1" name="Sales Representative" dataDxfId="32"/>
    <tableColumn id="2" name="Sales Amount" dataDxfId="31"/>
    <tableColumn id="3" name="Sales target" dataDxfId="30"/>
    <tableColumn id="4" name="ABS. Variance" dataDxfId="29">
      <calculatedColumnFormula>Table8[[#This Row],[Sales Amount]]-Table8[[#This Row],[Sales target]]</calculatedColumnFormula>
    </tableColumn>
    <tableColumn id="5" name="Variance %" dataDxfId="28">
      <calculatedColumnFormula>(Table8[[#This Row],[ABS. Variance]]/Table8[[#This Row],[Sales target]]*100)/100</calculatedColumnFormula>
    </tableColumn>
  </tableColumns>
  <tableStyleInfo name="TableStyleMedium2" showFirstColumn="0" showLastColumn="0" showRowStripes="1" showColumnStripes="0"/>
</table>
</file>

<file path=xl/tables/table9.xml><?xml version="1.0" encoding="utf-8"?>
<table xmlns="http://schemas.openxmlformats.org/spreadsheetml/2006/main" id="9" name="Table9" displayName="Table9" ref="A27:F31" totalsRowShown="0">
  <autoFilter ref="A27:F31"/>
  <tableColumns count="6">
    <tableColumn id="1" name="Sales Representative" dataDxfId="27"/>
    <tableColumn id="2" name="Orders Count" dataDxfId="26"/>
    <tableColumn id="3" name="Income Orders Count" dataDxfId="25"/>
    <tableColumn id="4" name="Loss Orders Count" dataDxfId="24"/>
    <tableColumn id="5" name="Income Sales Amount" dataDxfId="23"/>
    <tableColumn id="6" name="Loss Sales Amount" dataDxfId="2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table" Target="../tables/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table" Target="../tables/table2.xml"/><Relationship Id="rId5" Type="http://schemas.openxmlformats.org/officeDocument/2006/relationships/drawing" Target="../drawings/drawing2.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4.bin"/><Relationship Id="rId1" Type="http://schemas.openxmlformats.org/officeDocument/2006/relationships/pivotTable" Target="../pivotTables/pivotTable4.xml"/><Relationship Id="rId5" Type="http://schemas.openxmlformats.org/officeDocument/2006/relationships/table" Target="../tables/table5.xml"/><Relationship Id="rId4" Type="http://schemas.openxmlformats.org/officeDocument/2006/relationships/table" Target="../tables/table4.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5.bin"/><Relationship Id="rId1" Type="http://schemas.openxmlformats.org/officeDocument/2006/relationships/pivotTable" Target="../pivotTables/pivotTable5.xml"/><Relationship Id="rId5" Type="http://schemas.microsoft.com/office/2007/relationships/slicer" Target="../slicers/slicer1.xml"/><Relationship Id="rId4" Type="http://schemas.openxmlformats.org/officeDocument/2006/relationships/table" Target="../tables/table6.xml"/></Relationships>
</file>

<file path=xl/worksheets/_rels/sheet6.xml.rels><?xml version="1.0" encoding="UTF-8" standalone="yes"?>
<Relationships xmlns="http://schemas.openxmlformats.org/package/2006/relationships"><Relationship Id="rId8" Type="http://schemas.microsoft.com/office/2007/relationships/slicer" Target="../slicers/slicer2.xml"/><Relationship Id="rId3" Type="http://schemas.openxmlformats.org/officeDocument/2006/relationships/pivotTable" Target="../pivotTables/pivotTable8.xml"/><Relationship Id="rId7" Type="http://schemas.openxmlformats.org/officeDocument/2006/relationships/table" Target="../tables/table7.xml"/><Relationship Id="rId2" Type="http://schemas.openxmlformats.org/officeDocument/2006/relationships/pivotTable" Target="../pivotTables/pivotTable7.xml"/><Relationship Id="rId1" Type="http://schemas.openxmlformats.org/officeDocument/2006/relationships/pivotTable" Target="../pivotTables/pivotTable6.xml"/><Relationship Id="rId6" Type="http://schemas.openxmlformats.org/officeDocument/2006/relationships/drawing" Target="../drawings/drawing5.xml"/><Relationship Id="rId5" Type="http://schemas.openxmlformats.org/officeDocument/2006/relationships/printerSettings" Target="../printerSettings/printerSettings6.bin"/><Relationship Id="rId4" Type="http://schemas.openxmlformats.org/officeDocument/2006/relationships/pivotTable" Target="../pivotTables/pivotTable9.xml"/></Relationships>
</file>

<file path=xl/worksheets/_rels/sheet7.xml.rels><?xml version="1.0" encoding="UTF-8" standalone="yes"?>
<Relationships xmlns="http://schemas.openxmlformats.org/package/2006/relationships"><Relationship Id="rId8" Type="http://schemas.openxmlformats.org/officeDocument/2006/relationships/table" Target="../tables/table10.xml"/><Relationship Id="rId3" Type="http://schemas.openxmlformats.org/officeDocument/2006/relationships/pivotTable" Target="../pivotTables/pivotTable12.xml"/><Relationship Id="rId7" Type="http://schemas.openxmlformats.org/officeDocument/2006/relationships/table" Target="../tables/table9.xml"/><Relationship Id="rId2" Type="http://schemas.openxmlformats.org/officeDocument/2006/relationships/pivotTable" Target="../pivotTables/pivotTable11.xml"/><Relationship Id="rId1" Type="http://schemas.openxmlformats.org/officeDocument/2006/relationships/pivotTable" Target="../pivotTables/pivotTable10.xml"/><Relationship Id="rId6" Type="http://schemas.openxmlformats.org/officeDocument/2006/relationships/table" Target="../tables/table8.xml"/><Relationship Id="rId5" Type="http://schemas.openxmlformats.org/officeDocument/2006/relationships/drawing" Target="../drawings/drawing6.xml"/><Relationship Id="rId4" Type="http://schemas.openxmlformats.org/officeDocument/2006/relationships/printerSettings" Target="../printerSettings/printerSettings7.bin"/><Relationship Id="rId9" Type="http://schemas.microsoft.com/office/2007/relationships/slicer" Target="../slicers/slicer3.xml"/></Relationships>
</file>

<file path=xl/worksheets/_rels/sheet8.xml.rels><?xml version="1.0" encoding="UTF-8" standalone="yes"?>
<Relationships xmlns="http://schemas.openxmlformats.org/package/2006/relationships"><Relationship Id="rId3" Type="http://schemas.openxmlformats.org/officeDocument/2006/relationships/table" Target="../tables/table11.xml"/><Relationship Id="rId2" Type="http://schemas.openxmlformats.org/officeDocument/2006/relationships/drawing" Target="../drawings/drawing7.xml"/><Relationship Id="rId1" Type="http://schemas.openxmlformats.org/officeDocument/2006/relationships/printerSettings" Target="../printerSettings/printerSettings8.bin"/><Relationship Id="rId5" Type="http://schemas.openxmlformats.org/officeDocument/2006/relationships/table" Target="../tables/table13.xml"/><Relationship Id="rId4" Type="http://schemas.openxmlformats.org/officeDocument/2006/relationships/table" Target="../tables/table1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731"/>
  <sheetViews>
    <sheetView topLeftCell="A2" workbookViewId="0">
      <selection activeCell="J20" sqref="J20"/>
    </sheetView>
  </sheetViews>
  <sheetFormatPr defaultRowHeight="15" x14ac:dyDescent="0.25"/>
  <cols>
    <col min="1" max="6" width="11.42578125" customWidth="1"/>
    <col min="7" max="7" width="16" bestFit="1" customWidth="1"/>
    <col min="8" max="8" width="15.28515625" customWidth="1"/>
    <col min="9" max="9" width="13.7109375" customWidth="1"/>
    <col min="10" max="10" width="9.28515625" customWidth="1"/>
    <col min="11" max="11" width="21.7109375" customWidth="1"/>
    <col min="12" max="12" width="13" customWidth="1"/>
    <col min="13" max="13" width="20" customWidth="1"/>
    <col min="14" max="14" width="12.85546875" bestFit="1" customWidth="1"/>
  </cols>
  <sheetData>
    <row r="1" spans="1:14" x14ac:dyDescent="0.25">
      <c r="A1" t="s">
        <v>0</v>
      </c>
      <c r="B1" t="s">
        <v>45</v>
      </c>
      <c r="C1" t="s">
        <v>46</v>
      </c>
      <c r="D1" t="s">
        <v>47</v>
      </c>
      <c r="E1" t="s">
        <v>48</v>
      </c>
      <c r="F1" t="s">
        <v>49</v>
      </c>
      <c r="G1" t="s">
        <v>1</v>
      </c>
      <c r="H1" t="s">
        <v>2</v>
      </c>
      <c r="I1" t="s">
        <v>3</v>
      </c>
      <c r="J1" t="s">
        <v>4</v>
      </c>
      <c r="K1" t="s">
        <v>5</v>
      </c>
      <c r="L1" t="s">
        <v>6</v>
      </c>
      <c r="M1" t="s">
        <v>7</v>
      </c>
      <c r="N1" t="s">
        <v>33</v>
      </c>
    </row>
    <row r="2" spans="1:14" x14ac:dyDescent="0.25">
      <c r="A2" s="1">
        <v>44562</v>
      </c>
      <c r="B2" s="1" t="str">
        <f>TEXT(Table1[[#This Row],[Sale Date]],"mmmm")</f>
        <v>January</v>
      </c>
      <c r="C2" s="11">
        <f>MONTH(Table1[[#This Row],[Sale Date]])</f>
        <v>1</v>
      </c>
      <c r="D2" s="11" t="str">
        <f>TEXT(WEEKDAY(Table1[[#This Row],[Sale Date]]),"dddd")</f>
        <v>Saturday</v>
      </c>
      <c r="E2" s="11">
        <f>WEEKDAY(Table1[[#This Row],[Sale Date]])</f>
        <v>7</v>
      </c>
      <c r="F2" s="11">
        <f>YEAR(Table1[[#This Row],[Sale Date]])</f>
        <v>2022</v>
      </c>
      <c r="G2" t="s">
        <v>8</v>
      </c>
      <c r="H2" s="2">
        <v>13962.08</v>
      </c>
      <c r="I2" s="2">
        <v>15035.8</v>
      </c>
      <c r="J2" t="s">
        <v>9</v>
      </c>
      <c r="K2" t="s">
        <v>10</v>
      </c>
      <c r="L2" t="s">
        <v>11</v>
      </c>
      <c r="M2" t="s">
        <v>12</v>
      </c>
      <c r="N2" t="str">
        <f>IF(Table1[[#This Row],[Sales Amount]]&lt;0,"Loss","Income")</f>
        <v>Income</v>
      </c>
    </row>
    <row r="3" spans="1:14" x14ac:dyDescent="0.25">
      <c r="A3" s="1">
        <v>44563</v>
      </c>
      <c r="B3" s="1" t="str">
        <f>TEXT(Table1[[#This Row],[Sale Date]],"mmmm")</f>
        <v>January</v>
      </c>
      <c r="C3" s="11">
        <f>MONTH(Table1[[#This Row],[Sale Date]])</f>
        <v>1</v>
      </c>
      <c r="D3" s="11" t="str">
        <f>TEXT(WEEKDAY(Table1[[#This Row],[Sale Date]]),"dddd")</f>
        <v>Sunday</v>
      </c>
      <c r="E3" s="11">
        <f>WEEKDAY(Table1[[#This Row],[Sale Date]])</f>
        <v>1</v>
      </c>
      <c r="F3" s="11">
        <f>YEAR(Table1[[#This Row],[Sale Date]])</f>
        <v>2022</v>
      </c>
      <c r="G3" t="s">
        <v>13</v>
      </c>
      <c r="H3" s="2">
        <v>7559.78</v>
      </c>
      <c r="I3" s="2">
        <v>6458.58</v>
      </c>
      <c r="J3" t="s">
        <v>14</v>
      </c>
      <c r="K3" t="s">
        <v>15</v>
      </c>
      <c r="L3" t="s">
        <v>11</v>
      </c>
      <c r="M3" t="s">
        <v>16</v>
      </c>
      <c r="N3" t="str">
        <f>IF(Table1[[#This Row],[Sales Amount]]&lt;0,"Loss","Income")</f>
        <v>Income</v>
      </c>
    </row>
    <row r="4" spans="1:14" x14ac:dyDescent="0.25">
      <c r="A4" s="1">
        <v>44564</v>
      </c>
      <c r="B4" s="1" t="str">
        <f>TEXT(Table1[[#This Row],[Sale Date]],"mmmm")</f>
        <v>January</v>
      </c>
      <c r="C4" s="11">
        <f>MONTH(Table1[[#This Row],[Sale Date]])</f>
        <v>1</v>
      </c>
      <c r="D4" s="11" t="str">
        <f>TEXT(WEEKDAY(Table1[[#This Row],[Sale Date]]),"dddd")</f>
        <v>Monday</v>
      </c>
      <c r="E4" s="11">
        <f>WEEKDAY(Table1[[#This Row],[Sale Date]])</f>
        <v>2</v>
      </c>
      <c r="F4" s="11">
        <f>YEAR(Table1[[#This Row],[Sale Date]])</f>
        <v>2022</v>
      </c>
      <c r="G4" t="s">
        <v>17</v>
      </c>
      <c r="H4" s="2">
        <v>-6941.61</v>
      </c>
      <c r="I4" s="2">
        <v>-6164.43</v>
      </c>
      <c r="J4" t="s">
        <v>14</v>
      </c>
      <c r="K4" t="s">
        <v>18</v>
      </c>
      <c r="L4" t="s">
        <v>19</v>
      </c>
      <c r="M4" t="s">
        <v>12</v>
      </c>
      <c r="N4" t="str">
        <f>IF(Table1[[#This Row],[Sales Amount]]&lt;0,"Loss","Income")</f>
        <v>Loss</v>
      </c>
    </row>
    <row r="5" spans="1:14" x14ac:dyDescent="0.25">
      <c r="A5" s="1">
        <v>44565</v>
      </c>
      <c r="B5" s="1" t="str">
        <f>TEXT(Table1[[#This Row],[Sale Date]],"mmmm")</f>
        <v>January</v>
      </c>
      <c r="C5" s="11">
        <f>MONTH(Table1[[#This Row],[Sale Date]])</f>
        <v>1</v>
      </c>
      <c r="D5" s="11" t="str">
        <f>TEXT(WEEKDAY(Table1[[#This Row],[Sale Date]]),"dddd")</f>
        <v>Tuesday</v>
      </c>
      <c r="E5" s="11">
        <f>WEEKDAY(Table1[[#This Row],[Sale Date]])</f>
        <v>3</v>
      </c>
      <c r="F5" s="11">
        <f>YEAR(Table1[[#This Row],[Sale Date]])</f>
        <v>2022</v>
      </c>
      <c r="G5" t="s">
        <v>20</v>
      </c>
      <c r="H5" s="2">
        <v>16388.47</v>
      </c>
      <c r="I5" s="2">
        <v>16636.95</v>
      </c>
      <c r="J5" t="s">
        <v>14</v>
      </c>
      <c r="K5" t="s">
        <v>15</v>
      </c>
      <c r="L5" t="s">
        <v>21</v>
      </c>
      <c r="M5" t="s">
        <v>16</v>
      </c>
      <c r="N5" t="str">
        <f>IF(Table1[[#This Row],[Sales Amount]]&lt;0,"Loss","Income")</f>
        <v>Income</v>
      </c>
    </row>
    <row r="6" spans="1:14" x14ac:dyDescent="0.25">
      <c r="A6" s="1">
        <v>44566</v>
      </c>
      <c r="B6" s="1" t="str">
        <f>TEXT(Table1[[#This Row],[Sale Date]],"mmmm")</f>
        <v>January</v>
      </c>
      <c r="C6" s="11">
        <f>MONTH(Table1[[#This Row],[Sale Date]])</f>
        <v>1</v>
      </c>
      <c r="D6" s="11" t="str">
        <f>TEXT(WEEKDAY(Table1[[#This Row],[Sale Date]]),"dddd")</f>
        <v>Wednesday</v>
      </c>
      <c r="E6" s="11">
        <f>WEEKDAY(Table1[[#This Row],[Sale Date]])</f>
        <v>4</v>
      </c>
      <c r="F6" s="11">
        <f>YEAR(Table1[[#This Row],[Sale Date]])</f>
        <v>2022</v>
      </c>
      <c r="G6" t="s">
        <v>17</v>
      </c>
      <c r="H6" s="2">
        <v>11788.56</v>
      </c>
      <c r="I6" s="2">
        <v>12178.41</v>
      </c>
      <c r="J6" t="s">
        <v>22</v>
      </c>
      <c r="K6" t="s">
        <v>15</v>
      </c>
      <c r="L6" t="s">
        <v>19</v>
      </c>
      <c r="M6" t="s">
        <v>16</v>
      </c>
      <c r="N6" t="str">
        <f>IF(Table1[[#This Row],[Sales Amount]]&lt;0,"Loss","Income")</f>
        <v>Income</v>
      </c>
    </row>
    <row r="7" spans="1:14" x14ac:dyDescent="0.25">
      <c r="A7" s="1">
        <v>44567</v>
      </c>
      <c r="B7" s="1" t="str">
        <f>TEXT(Table1[[#This Row],[Sale Date]],"mmmm")</f>
        <v>January</v>
      </c>
      <c r="C7" s="11">
        <f>MONTH(Table1[[#This Row],[Sale Date]])</f>
        <v>1</v>
      </c>
      <c r="D7" s="11" t="str">
        <f>TEXT(WEEKDAY(Table1[[#This Row],[Sale Date]]),"dddd")</f>
        <v>Thursday</v>
      </c>
      <c r="E7" s="11">
        <f>WEEKDAY(Table1[[#This Row],[Sale Date]])</f>
        <v>5</v>
      </c>
      <c r="F7" s="11">
        <f>YEAR(Table1[[#This Row],[Sale Date]])</f>
        <v>2022</v>
      </c>
      <c r="G7" t="s">
        <v>23</v>
      </c>
      <c r="H7" s="2">
        <v>15408.73</v>
      </c>
      <c r="I7" s="2">
        <v>13256.93</v>
      </c>
      <c r="J7" t="s">
        <v>22</v>
      </c>
      <c r="K7" t="s">
        <v>24</v>
      </c>
      <c r="L7" t="s">
        <v>11</v>
      </c>
      <c r="M7" t="s">
        <v>12</v>
      </c>
      <c r="N7" t="str">
        <f>IF(Table1[[#This Row],[Sales Amount]]&lt;0,"Loss","Income")</f>
        <v>Income</v>
      </c>
    </row>
    <row r="8" spans="1:14" x14ac:dyDescent="0.25">
      <c r="A8" s="1">
        <v>44568</v>
      </c>
      <c r="B8" s="1" t="str">
        <f>TEXT(Table1[[#This Row],[Sale Date]],"mmmm")</f>
        <v>January</v>
      </c>
      <c r="C8" s="11">
        <f>MONTH(Table1[[#This Row],[Sale Date]])</f>
        <v>1</v>
      </c>
      <c r="D8" s="11" t="str">
        <f>TEXT(WEEKDAY(Table1[[#This Row],[Sale Date]]),"dddd")</f>
        <v>Friday</v>
      </c>
      <c r="E8" s="11">
        <f>WEEKDAY(Table1[[#This Row],[Sale Date]])</f>
        <v>6</v>
      </c>
      <c r="F8" s="11">
        <f>YEAR(Table1[[#This Row],[Sale Date]])</f>
        <v>2022</v>
      </c>
      <c r="G8" t="s">
        <v>17</v>
      </c>
      <c r="H8" s="2">
        <v>9572.09</v>
      </c>
      <c r="I8" s="2">
        <v>10822.66</v>
      </c>
      <c r="J8" t="s">
        <v>25</v>
      </c>
      <c r="K8" t="s">
        <v>24</v>
      </c>
      <c r="L8" t="s">
        <v>11</v>
      </c>
      <c r="M8" t="s">
        <v>16</v>
      </c>
      <c r="N8" t="str">
        <f>IF(Table1[[#This Row],[Sales Amount]]&lt;0,"Loss","Income")</f>
        <v>Income</v>
      </c>
    </row>
    <row r="9" spans="1:14" x14ac:dyDescent="0.25">
      <c r="A9" s="1">
        <v>44569</v>
      </c>
      <c r="B9" s="1" t="str">
        <f>TEXT(Table1[[#This Row],[Sale Date]],"mmmm")</f>
        <v>January</v>
      </c>
      <c r="C9" s="11">
        <f>MONTH(Table1[[#This Row],[Sale Date]])</f>
        <v>1</v>
      </c>
      <c r="D9" s="11" t="str">
        <f>TEXT(WEEKDAY(Table1[[#This Row],[Sale Date]]),"dddd")</f>
        <v>Saturday</v>
      </c>
      <c r="E9" s="11">
        <f>WEEKDAY(Table1[[#This Row],[Sale Date]])</f>
        <v>7</v>
      </c>
      <c r="F9" s="11">
        <f>YEAR(Table1[[#This Row],[Sale Date]])</f>
        <v>2022</v>
      </c>
      <c r="G9" t="s">
        <v>13</v>
      </c>
      <c r="H9" s="2">
        <v>4702.6899999999996</v>
      </c>
      <c r="I9" s="2">
        <v>4735.75</v>
      </c>
      <c r="J9" t="s">
        <v>22</v>
      </c>
      <c r="K9" t="s">
        <v>18</v>
      </c>
      <c r="L9" t="s">
        <v>21</v>
      </c>
      <c r="M9" t="s">
        <v>26</v>
      </c>
      <c r="N9" t="str">
        <f>IF(Table1[[#This Row],[Sales Amount]]&lt;0,"Loss","Income")</f>
        <v>Income</v>
      </c>
    </row>
    <row r="10" spans="1:14" x14ac:dyDescent="0.25">
      <c r="A10" s="1">
        <v>44570</v>
      </c>
      <c r="B10" s="1" t="str">
        <f>TEXT(Table1[[#This Row],[Sale Date]],"mmmm")</f>
        <v>January</v>
      </c>
      <c r="C10" s="11">
        <f>MONTH(Table1[[#This Row],[Sale Date]])</f>
        <v>1</v>
      </c>
      <c r="D10" s="11" t="str">
        <f>TEXT(WEEKDAY(Table1[[#This Row],[Sale Date]]),"dddd")</f>
        <v>Sunday</v>
      </c>
      <c r="E10" s="11">
        <f>WEEKDAY(Table1[[#This Row],[Sale Date]])</f>
        <v>1</v>
      </c>
      <c r="F10" s="11">
        <f>YEAR(Table1[[#This Row],[Sale Date]])</f>
        <v>2022</v>
      </c>
      <c r="G10" t="s">
        <v>8</v>
      </c>
      <c r="H10" s="2">
        <v>7296.39</v>
      </c>
      <c r="I10" s="2">
        <v>6493.59</v>
      </c>
      <c r="J10" t="s">
        <v>14</v>
      </c>
      <c r="K10" t="s">
        <v>15</v>
      </c>
      <c r="L10" t="s">
        <v>19</v>
      </c>
      <c r="M10" t="s">
        <v>27</v>
      </c>
      <c r="N10" t="str">
        <f>IF(Table1[[#This Row],[Sales Amount]]&lt;0,"Loss","Income")</f>
        <v>Income</v>
      </c>
    </row>
    <row r="11" spans="1:14" x14ac:dyDescent="0.25">
      <c r="A11" s="1">
        <v>44571</v>
      </c>
      <c r="B11" s="1" t="str">
        <f>TEXT(Table1[[#This Row],[Sale Date]],"mmmm")</f>
        <v>January</v>
      </c>
      <c r="C11" s="11">
        <f>MONTH(Table1[[#This Row],[Sale Date]])</f>
        <v>1</v>
      </c>
      <c r="D11" s="11" t="str">
        <f>TEXT(WEEKDAY(Table1[[#This Row],[Sale Date]]),"dddd")</f>
        <v>Monday</v>
      </c>
      <c r="E11" s="11">
        <f>WEEKDAY(Table1[[#This Row],[Sale Date]])</f>
        <v>2</v>
      </c>
      <c r="F11" s="11">
        <f>YEAR(Table1[[#This Row],[Sale Date]])</f>
        <v>2022</v>
      </c>
      <c r="G11" t="s">
        <v>23</v>
      </c>
      <c r="H11" s="2">
        <v>10941.19</v>
      </c>
      <c r="I11" s="2">
        <v>11285.09</v>
      </c>
      <c r="J11" t="s">
        <v>22</v>
      </c>
      <c r="K11" t="s">
        <v>24</v>
      </c>
      <c r="L11" t="s">
        <v>21</v>
      </c>
      <c r="M11" t="s">
        <v>26</v>
      </c>
      <c r="N11" t="str">
        <f>IF(Table1[[#This Row],[Sales Amount]]&lt;0,"Loss","Income")</f>
        <v>Income</v>
      </c>
    </row>
    <row r="12" spans="1:14" x14ac:dyDescent="0.25">
      <c r="A12" s="1">
        <v>44572</v>
      </c>
      <c r="B12" s="1" t="str">
        <f>TEXT(Table1[[#This Row],[Sale Date]],"mmmm")</f>
        <v>January</v>
      </c>
      <c r="C12" s="11">
        <f>MONTH(Table1[[#This Row],[Sale Date]])</f>
        <v>1</v>
      </c>
      <c r="D12" s="11" t="str">
        <f>TEXT(WEEKDAY(Table1[[#This Row],[Sale Date]]),"dddd")</f>
        <v>Tuesday</v>
      </c>
      <c r="E12" s="11">
        <f>WEEKDAY(Table1[[#This Row],[Sale Date]])</f>
        <v>3</v>
      </c>
      <c r="F12" s="11">
        <f>YEAR(Table1[[#This Row],[Sale Date]])</f>
        <v>2022</v>
      </c>
      <c r="G12" t="s">
        <v>13</v>
      </c>
      <c r="H12" s="2">
        <v>-4917.68</v>
      </c>
      <c r="I12" s="2">
        <v>-4433.1499999999996</v>
      </c>
      <c r="J12" t="s">
        <v>25</v>
      </c>
      <c r="K12" t="s">
        <v>15</v>
      </c>
      <c r="L12" t="s">
        <v>19</v>
      </c>
      <c r="M12" t="s">
        <v>27</v>
      </c>
      <c r="N12" t="str">
        <f>IF(Table1[[#This Row],[Sales Amount]]&lt;0,"Loss","Income")</f>
        <v>Loss</v>
      </c>
    </row>
    <row r="13" spans="1:14" x14ac:dyDescent="0.25">
      <c r="A13" s="1">
        <v>44573</v>
      </c>
      <c r="B13" s="1" t="str">
        <f>TEXT(Table1[[#This Row],[Sale Date]],"mmmm")</f>
        <v>January</v>
      </c>
      <c r="C13" s="11">
        <f>MONTH(Table1[[#This Row],[Sale Date]])</f>
        <v>1</v>
      </c>
      <c r="D13" s="11" t="str">
        <f>TEXT(WEEKDAY(Table1[[#This Row],[Sale Date]]),"dddd")</f>
        <v>Wednesday</v>
      </c>
      <c r="E13" s="11">
        <f>WEEKDAY(Table1[[#This Row],[Sale Date]])</f>
        <v>4</v>
      </c>
      <c r="F13" s="11">
        <f>YEAR(Table1[[#This Row],[Sale Date]])</f>
        <v>2022</v>
      </c>
      <c r="G13" t="s">
        <v>13</v>
      </c>
      <c r="H13" s="2">
        <v>6711.35</v>
      </c>
      <c r="I13" s="2">
        <v>7316.03</v>
      </c>
      <c r="J13" t="s">
        <v>9</v>
      </c>
      <c r="K13" t="s">
        <v>15</v>
      </c>
      <c r="L13" t="s">
        <v>21</v>
      </c>
      <c r="M13" t="s">
        <v>28</v>
      </c>
      <c r="N13" t="str">
        <f>IF(Table1[[#This Row],[Sales Amount]]&lt;0,"Loss","Income")</f>
        <v>Income</v>
      </c>
    </row>
    <row r="14" spans="1:14" x14ac:dyDescent="0.25">
      <c r="A14" s="1">
        <v>44574</v>
      </c>
      <c r="B14" s="1" t="str">
        <f>TEXT(Table1[[#This Row],[Sale Date]],"mmmm")</f>
        <v>January</v>
      </c>
      <c r="C14" s="11">
        <f>MONTH(Table1[[#This Row],[Sale Date]])</f>
        <v>1</v>
      </c>
      <c r="D14" s="11" t="str">
        <f>TEXT(WEEKDAY(Table1[[#This Row],[Sale Date]]),"dddd")</f>
        <v>Thursday</v>
      </c>
      <c r="E14" s="11">
        <f>WEEKDAY(Table1[[#This Row],[Sale Date]])</f>
        <v>5</v>
      </c>
      <c r="F14" s="11">
        <f>YEAR(Table1[[#This Row],[Sale Date]])</f>
        <v>2022</v>
      </c>
      <c r="G14" t="s">
        <v>20</v>
      </c>
      <c r="H14" s="2">
        <v>16777.64</v>
      </c>
      <c r="I14" s="2">
        <v>15350.91</v>
      </c>
      <c r="J14" t="s">
        <v>14</v>
      </c>
      <c r="K14" t="s">
        <v>24</v>
      </c>
      <c r="L14" t="s">
        <v>21</v>
      </c>
      <c r="M14" t="s">
        <v>29</v>
      </c>
      <c r="N14" t="str">
        <f>IF(Table1[[#This Row],[Sales Amount]]&lt;0,"Loss","Income")</f>
        <v>Income</v>
      </c>
    </row>
    <row r="15" spans="1:14" x14ac:dyDescent="0.25">
      <c r="A15" s="1">
        <v>44575</v>
      </c>
      <c r="B15" s="1" t="str">
        <f>TEXT(Table1[[#This Row],[Sale Date]],"mmmm")</f>
        <v>January</v>
      </c>
      <c r="C15" s="11">
        <f>MONTH(Table1[[#This Row],[Sale Date]])</f>
        <v>1</v>
      </c>
      <c r="D15" s="11" t="str">
        <f>TEXT(WEEKDAY(Table1[[#This Row],[Sale Date]]),"dddd")</f>
        <v>Friday</v>
      </c>
      <c r="E15" s="11">
        <f>WEEKDAY(Table1[[#This Row],[Sale Date]])</f>
        <v>6</v>
      </c>
      <c r="F15" s="11">
        <f>YEAR(Table1[[#This Row],[Sale Date]])</f>
        <v>2022</v>
      </c>
      <c r="G15" t="s">
        <v>13</v>
      </c>
      <c r="H15" s="2">
        <v>-6039.5</v>
      </c>
      <c r="I15" s="2">
        <v>-5969.32</v>
      </c>
      <c r="J15" t="s">
        <v>22</v>
      </c>
      <c r="K15" t="s">
        <v>15</v>
      </c>
      <c r="L15" t="s">
        <v>19</v>
      </c>
      <c r="M15" t="s">
        <v>30</v>
      </c>
      <c r="N15" t="str">
        <f>IF(Table1[[#This Row],[Sales Amount]]&lt;0,"Loss","Income")</f>
        <v>Loss</v>
      </c>
    </row>
    <row r="16" spans="1:14" x14ac:dyDescent="0.25">
      <c r="A16" s="1">
        <v>44576</v>
      </c>
      <c r="B16" s="1" t="str">
        <f>TEXT(Table1[[#This Row],[Sale Date]],"mmmm")</f>
        <v>January</v>
      </c>
      <c r="C16" s="11">
        <f>MONTH(Table1[[#This Row],[Sale Date]])</f>
        <v>1</v>
      </c>
      <c r="D16" s="11" t="str">
        <f>TEXT(WEEKDAY(Table1[[#This Row],[Sale Date]]),"dddd")</f>
        <v>Saturday</v>
      </c>
      <c r="E16" s="11">
        <f>WEEKDAY(Table1[[#This Row],[Sale Date]])</f>
        <v>7</v>
      </c>
      <c r="F16" s="11">
        <f>YEAR(Table1[[#This Row],[Sale Date]])</f>
        <v>2022</v>
      </c>
      <c r="G16" t="s">
        <v>8</v>
      </c>
      <c r="H16" s="2">
        <v>7118.09</v>
      </c>
      <c r="I16" s="2">
        <v>7002.25</v>
      </c>
      <c r="J16" t="s">
        <v>14</v>
      </c>
      <c r="K16" t="s">
        <v>10</v>
      </c>
      <c r="L16" t="s">
        <v>19</v>
      </c>
      <c r="M16" t="s">
        <v>30</v>
      </c>
      <c r="N16" t="str">
        <f>IF(Table1[[#This Row],[Sales Amount]]&lt;0,"Loss","Income")</f>
        <v>Income</v>
      </c>
    </row>
    <row r="17" spans="1:16" x14ac:dyDescent="0.25">
      <c r="A17" s="1">
        <v>44577</v>
      </c>
      <c r="B17" s="1" t="str">
        <f>TEXT(Table1[[#This Row],[Sale Date]],"mmmm")</f>
        <v>January</v>
      </c>
      <c r="C17" s="11">
        <f>MONTH(Table1[[#This Row],[Sale Date]])</f>
        <v>1</v>
      </c>
      <c r="D17" s="11" t="str">
        <f>TEXT(WEEKDAY(Table1[[#This Row],[Sale Date]]),"dddd")</f>
        <v>Sunday</v>
      </c>
      <c r="E17" s="11">
        <f>WEEKDAY(Table1[[#This Row],[Sale Date]])</f>
        <v>1</v>
      </c>
      <c r="F17" s="11">
        <f>YEAR(Table1[[#This Row],[Sale Date]])</f>
        <v>2022</v>
      </c>
      <c r="G17" t="s">
        <v>20</v>
      </c>
      <c r="H17" s="2">
        <v>4876.1899999999996</v>
      </c>
      <c r="I17" s="2">
        <v>4352.2</v>
      </c>
      <c r="J17" t="s">
        <v>9</v>
      </c>
      <c r="K17" t="s">
        <v>24</v>
      </c>
      <c r="L17" t="s">
        <v>19</v>
      </c>
      <c r="M17" t="s">
        <v>30</v>
      </c>
      <c r="N17" t="str">
        <f>IF(Table1[[#This Row],[Sales Amount]]&lt;0,"Loss","Income")</f>
        <v>Income</v>
      </c>
    </row>
    <row r="18" spans="1:16" x14ac:dyDescent="0.25">
      <c r="A18" s="1">
        <v>44578</v>
      </c>
      <c r="B18" s="1" t="str">
        <f>TEXT(Table1[[#This Row],[Sale Date]],"mmmm")</f>
        <v>January</v>
      </c>
      <c r="C18" s="11">
        <f>MONTH(Table1[[#This Row],[Sale Date]])</f>
        <v>1</v>
      </c>
      <c r="D18" s="11" t="str">
        <f>TEXT(WEEKDAY(Table1[[#This Row],[Sale Date]]),"dddd")</f>
        <v>Monday</v>
      </c>
      <c r="E18" s="11">
        <f>WEEKDAY(Table1[[#This Row],[Sale Date]])</f>
        <v>2</v>
      </c>
      <c r="F18" s="11">
        <f>YEAR(Table1[[#This Row],[Sale Date]])</f>
        <v>2022</v>
      </c>
      <c r="G18" t="s">
        <v>8</v>
      </c>
      <c r="H18" s="2">
        <v>4034.95</v>
      </c>
      <c r="I18" s="2">
        <v>4102.07</v>
      </c>
      <c r="J18" t="s">
        <v>9</v>
      </c>
      <c r="K18" t="s">
        <v>18</v>
      </c>
      <c r="L18" t="s">
        <v>19</v>
      </c>
      <c r="M18" t="s">
        <v>31</v>
      </c>
      <c r="N18" t="str">
        <f>IF(Table1[[#This Row],[Sales Amount]]&lt;0,"Loss","Income")</f>
        <v>Income</v>
      </c>
    </row>
    <row r="19" spans="1:16" x14ac:dyDescent="0.25">
      <c r="A19" s="1">
        <v>44579</v>
      </c>
      <c r="B19" s="1" t="str">
        <f>TEXT(Table1[[#This Row],[Sale Date]],"mmmm")</f>
        <v>January</v>
      </c>
      <c r="C19" s="11">
        <f>MONTH(Table1[[#This Row],[Sale Date]])</f>
        <v>1</v>
      </c>
      <c r="D19" s="11" t="str">
        <f>TEXT(WEEKDAY(Table1[[#This Row],[Sale Date]]),"dddd")</f>
        <v>Tuesday</v>
      </c>
      <c r="E19" s="11">
        <f>WEEKDAY(Table1[[#This Row],[Sale Date]])</f>
        <v>3</v>
      </c>
      <c r="F19" s="11">
        <f>YEAR(Table1[[#This Row],[Sale Date]])</f>
        <v>2022</v>
      </c>
      <c r="G19" t="s">
        <v>20</v>
      </c>
      <c r="H19" s="2">
        <v>2357.21</v>
      </c>
      <c r="I19" s="2">
        <v>2359.21</v>
      </c>
      <c r="J19" t="s">
        <v>9</v>
      </c>
      <c r="K19" t="s">
        <v>18</v>
      </c>
      <c r="L19" t="s">
        <v>19</v>
      </c>
      <c r="M19" t="s">
        <v>30</v>
      </c>
      <c r="N19" t="str">
        <f>IF(Table1[[#This Row],[Sales Amount]]&lt;0,"Loss","Income")</f>
        <v>Income</v>
      </c>
    </row>
    <row r="20" spans="1:16" x14ac:dyDescent="0.25">
      <c r="A20" s="1">
        <v>44580</v>
      </c>
      <c r="B20" s="1" t="str">
        <f>TEXT(Table1[[#This Row],[Sale Date]],"mmmm")</f>
        <v>January</v>
      </c>
      <c r="C20" s="11">
        <f>MONTH(Table1[[#This Row],[Sale Date]])</f>
        <v>1</v>
      </c>
      <c r="D20" s="11" t="str">
        <f>TEXT(WEEKDAY(Table1[[#This Row],[Sale Date]]),"dddd")</f>
        <v>Wednesday</v>
      </c>
      <c r="E20" s="11">
        <f>WEEKDAY(Table1[[#This Row],[Sale Date]])</f>
        <v>4</v>
      </c>
      <c r="F20" s="11">
        <f>YEAR(Table1[[#This Row],[Sale Date]])</f>
        <v>2022</v>
      </c>
      <c r="G20" t="s">
        <v>23</v>
      </c>
      <c r="H20" s="2">
        <v>10570.9</v>
      </c>
      <c r="I20" s="2">
        <v>11016.71</v>
      </c>
      <c r="J20" t="s">
        <v>22</v>
      </c>
      <c r="K20" t="s">
        <v>24</v>
      </c>
      <c r="L20" t="s">
        <v>19</v>
      </c>
      <c r="M20" t="s">
        <v>26</v>
      </c>
      <c r="N20" t="str">
        <f>IF(Table1[[#This Row],[Sales Amount]]&lt;0,"Loss","Income")</f>
        <v>Income</v>
      </c>
    </row>
    <row r="21" spans="1:16" x14ac:dyDescent="0.25">
      <c r="A21" s="1">
        <v>44581</v>
      </c>
      <c r="B21" s="1" t="str">
        <f>TEXT(Table1[[#This Row],[Sale Date]],"mmmm")</f>
        <v>January</v>
      </c>
      <c r="C21" s="11">
        <f>MONTH(Table1[[#This Row],[Sale Date]])</f>
        <v>1</v>
      </c>
      <c r="D21" s="11" t="str">
        <f>TEXT(WEEKDAY(Table1[[#This Row],[Sale Date]]),"dddd")</f>
        <v>Thursday</v>
      </c>
      <c r="E21" s="11">
        <f>WEEKDAY(Table1[[#This Row],[Sale Date]])</f>
        <v>5</v>
      </c>
      <c r="F21" s="11">
        <f>YEAR(Table1[[#This Row],[Sale Date]])</f>
        <v>2022</v>
      </c>
      <c r="G21" t="s">
        <v>8</v>
      </c>
      <c r="H21" s="2">
        <v>16542.95</v>
      </c>
      <c r="I21" s="2">
        <v>18108.939999999999</v>
      </c>
      <c r="J21" t="s">
        <v>9</v>
      </c>
      <c r="K21" t="s">
        <v>24</v>
      </c>
      <c r="L21" t="s">
        <v>21</v>
      </c>
      <c r="M21" t="s">
        <v>26</v>
      </c>
      <c r="N21" t="str">
        <f>IF(Table1[[#This Row],[Sales Amount]]&lt;0,"Loss","Income")</f>
        <v>Income</v>
      </c>
    </row>
    <row r="22" spans="1:16" x14ac:dyDescent="0.25">
      <c r="A22" s="1">
        <v>44582</v>
      </c>
      <c r="B22" s="1" t="str">
        <f>TEXT(Table1[[#This Row],[Sale Date]],"mmmm")</f>
        <v>January</v>
      </c>
      <c r="C22" s="11">
        <f>MONTH(Table1[[#This Row],[Sale Date]])</f>
        <v>1</v>
      </c>
      <c r="D22" s="11" t="str">
        <f>TEXT(WEEKDAY(Table1[[#This Row],[Sale Date]]),"dddd")</f>
        <v>Friday</v>
      </c>
      <c r="E22" s="11">
        <f>WEEKDAY(Table1[[#This Row],[Sale Date]])</f>
        <v>6</v>
      </c>
      <c r="F22" s="11">
        <f>YEAR(Table1[[#This Row],[Sale Date]])</f>
        <v>2022</v>
      </c>
      <c r="G22" t="s">
        <v>23</v>
      </c>
      <c r="H22" s="2">
        <v>17211.560000000001</v>
      </c>
      <c r="I22" s="2">
        <v>18410.7</v>
      </c>
      <c r="J22" t="s">
        <v>9</v>
      </c>
      <c r="K22" t="s">
        <v>18</v>
      </c>
      <c r="L22" t="s">
        <v>21</v>
      </c>
      <c r="M22" t="s">
        <v>12</v>
      </c>
      <c r="N22" t="str">
        <f>IF(Table1[[#This Row],[Sales Amount]]&lt;0,"Loss","Income")</f>
        <v>Income</v>
      </c>
    </row>
    <row r="23" spans="1:16" x14ac:dyDescent="0.25">
      <c r="A23" s="1">
        <v>44583</v>
      </c>
      <c r="B23" s="1" t="str">
        <f>TEXT(Table1[[#This Row],[Sale Date]],"mmmm")</f>
        <v>January</v>
      </c>
      <c r="C23" s="11">
        <f>MONTH(Table1[[#This Row],[Sale Date]])</f>
        <v>1</v>
      </c>
      <c r="D23" s="11" t="str">
        <f>TEXT(WEEKDAY(Table1[[#This Row],[Sale Date]]),"dddd")</f>
        <v>Saturday</v>
      </c>
      <c r="E23" s="11">
        <f>WEEKDAY(Table1[[#This Row],[Sale Date]])</f>
        <v>7</v>
      </c>
      <c r="F23" s="11">
        <f>YEAR(Table1[[#This Row],[Sale Date]])</f>
        <v>2022</v>
      </c>
      <c r="G23" t="s">
        <v>23</v>
      </c>
      <c r="H23" s="2">
        <v>14463.8</v>
      </c>
      <c r="I23" s="2">
        <v>14428.64</v>
      </c>
      <c r="J23" t="s">
        <v>9</v>
      </c>
      <c r="K23" t="s">
        <v>10</v>
      </c>
      <c r="L23" t="s">
        <v>11</v>
      </c>
      <c r="M23" t="s">
        <v>28</v>
      </c>
      <c r="N23" t="str">
        <f>IF(Table1[[#This Row],[Sales Amount]]&lt;0,"Loss","Income")</f>
        <v>Income</v>
      </c>
    </row>
    <row r="24" spans="1:16" x14ac:dyDescent="0.25">
      <c r="A24" s="1">
        <v>44584</v>
      </c>
      <c r="B24" s="1" t="str">
        <f>TEXT(Table1[[#This Row],[Sale Date]],"mmmm")</f>
        <v>January</v>
      </c>
      <c r="C24" s="11">
        <f>MONTH(Table1[[#This Row],[Sale Date]])</f>
        <v>1</v>
      </c>
      <c r="D24" s="11" t="str">
        <f>TEXT(WEEKDAY(Table1[[#This Row],[Sale Date]]),"dddd")</f>
        <v>Sunday</v>
      </c>
      <c r="E24" s="11">
        <f>WEEKDAY(Table1[[#This Row],[Sale Date]])</f>
        <v>1</v>
      </c>
      <c r="F24" s="11">
        <f>YEAR(Table1[[#This Row],[Sale Date]])</f>
        <v>2022</v>
      </c>
      <c r="G24" t="s">
        <v>13</v>
      </c>
      <c r="H24" s="2">
        <v>10288.790000000001</v>
      </c>
      <c r="I24" s="2">
        <v>9069.6</v>
      </c>
      <c r="J24" t="s">
        <v>25</v>
      </c>
      <c r="K24" t="s">
        <v>15</v>
      </c>
      <c r="L24" t="s">
        <v>21</v>
      </c>
      <c r="M24" t="s">
        <v>16</v>
      </c>
      <c r="N24" t="str">
        <f>IF(Table1[[#This Row],[Sales Amount]]&lt;0,"Loss","Income")</f>
        <v>Income</v>
      </c>
    </row>
    <row r="25" spans="1:16" x14ac:dyDescent="0.25">
      <c r="A25" s="1">
        <v>44585</v>
      </c>
      <c r="B25" s="1" t="str">
        <f>TEXT(Table1[[#This Row],[Sale Date]],"mmmm")</f>
        <v>January</v>
      </c>
      <c r="C25" s="11">
        <f>MONTH(Table1[[#This Row],[Sale Date]])</f>
        <v>1</v>
      </c>
      <c r="D25" s="11" t="str">
        <f>TEXT(WEEKDAY(Table1[[#This Row],[Sale Date]]),"dddd")</f>
        <v>Monday</v>
      </c>
      <c r="E25" s="11">
        <f>WEEKDAY(Table1[[#This Row],[Sale Date]])</f>
        <v>2</v>
      </c>
      <c r="F25" s="11">
        <f>YEAR(Table1[[#This Row],[Sale Date]])</f>
        <v>2022</v>
      </c>
      <c r="G25" t="s">
        <v>20</v>
      </c>
      <c r="H25" s="2">
        <v>11490.84</v>
      </c>
      <c r="I25" s="2">
        <v>11986.98</v>
      </c>
      <c r="J25" t="s">
        <v>14</v>
      </c>
      <c r="K25" t="s">
        <v>18</v>
      </c>
      <c r="L25" t="s">
        <v>11</v>
      </c>
      <c r="M25" t="s">
        <v>31</v>
      </c>
      <c r="N25" t="str">
        <f>IF(Table1[[#This Row],[Sales Amount]]&lt;0,"Loss","Income")</f>
        <v>Income</v>
      </c>
      <c r="P25" s="26"/>
    </row>
    <row r="26" spans="1:16" x14ac:dyDescent="0.25">
      <c r="A26" s="1">
        <v>44586</v>
      </c>
      <c r="B26" s="1" t="str">
        <f>TEXT(Table1[[#This Row],[Sale Date]],"mmmm")</f>
        <v>January</v>
      </c>
      <c r="C26" s="11">
        <f>MONTH(Table1[[#This Row],[Sale Date]])</f>
        <v>1</v>
      </c>
      <c r="D26" s="11" t="str">
        <f>TEXT(WEEKDAY(Table1[[#This Row],[Sale Date]]),"dddd")</f>
        <v>Tuesday</v>
      </c>
      <c r="E26" s="11">
        <f>WEEKDAY(Table1[[#This Row],[Sale Date]])</f>
        <v>3</v>
      </c>
      <c r="F26" s="11">
        <f>YEAR(Table1[[#This Row],[Sale Date]])</f>
        <v>2022</v>
      </c>
      <c r="G26" t="s">
        <v>17</v>
      </c>
      <c r="H26" s="2">
        <v>21021.85</v>
      </c>
      <c r="I26" s="2">
        <v>20805.259999999998</v>
      </c>
      <c r="J26" t="s">
        <v>9</v>
      </c>
      <c r="K26" t="s">
        <v>10</v>
      </c>
      <c r="L26" t="s">
        <v>21</v>
      </c>
      <c r="M26" t="s">
        <v>28</v>
      </c>
      <c r="N26" t="str">
        <f>IF(Table1[[#This Row],[Sales Amount]]&lt;0,"Loss","Income")</f>
        <v>Income</v>
      </c>
    </row>
    <row r="27" spans="1:16" x14ac:dyDescent="0.25">
      <c r="A27" s="1">
        <v>44587</v>
      </c>
      <c r="B27" s="1" t="str">
        <f>TEXT(Table1[[#This Row],[Sale Date]],"mmmm")</f>
        <v>January</v>
      </c>
      <c r="C27" s="11">
        <f>MONTH(Table1[[#This Row],[Sale Date]])</f>
        <v>1</v>
      </c>
      <c r="D27" s="11" t="str">
        <f>TEXT(WEEKDAY(Table1[[#This Row],[Sale Date]]),"dddd")</f>
        <v>Wednesday</v>
      </c>
      <c r="E27" s="11">
        <f>WEEKDAY(Table1[[#This Row],[Sale Date]])</f>
        <v>4</v>
      </c>
      <c r="F27" s="11">
        <f>YEAR(Table1[[#This Row],[Sale Date]])</f>
        <v>2022</v>
      </c>
      <c r="G27" t="s">
        <v>17</v>
      </c>
      <c r="H27" s="2">
        <v>2562.59</v>
      </c>
      <c r="I27" s="2">
        <v>2650.27</v>
      </c>
      <c r="J27" t="s">
        <v>14</v>
      </c>
      <c r="K27" t="s">
        <v>15</v>
      </c>
      <c r="L27" t="s">
        <v>11</v>
      </c>
      <c r="M27" t="s">
        <v>29</v>
      </c>
      <c r="N27" t="str">
        <f>IF(Table1[[#This Row],[Sales Amount]]&lt;0,"Loss","Income")</f>
        <v>Income</v>
      </c>
    </row>
    <row r="28" spans="1:16" x14ac:dyDescent="0.25">
      <c r="A28" s="1">
        <v>44588</v>
      </c>
      <c r="B28" s="1" t="str">
        <f>TEXT(Table1[[#This Row],[Sale Date]],"mmmm")</f>
        <v>January</v>
      </c>
      <c r="C28" s="11">
        <f>MONTH(Table1[[#This Row],[Sale Date]])</f>
        <v>1</v>
      </c>
      <c r="D28" s="11" t="str">
        <f>TEXT(WEEKDAY(Table1[[#This Row],[Sale Date]]),"dddd")</f>
        <v>Thursday</v>
      </c>
      <c r="E28" s="11">
        <f>WEEKDAY(Table1[[#This Row],[Sale Date]])</f>
        <v>5</v>
      </c>
      <c r="F28" s="11">
        <f>YEAR(Table1[[#This Row],[Sale Date]])</f>
        <v>2022</v>
      </c>
      <c r="G28" t="s">
        <v>20</v>
      </c>
      <c r="H28" s="2">
        <v>14731.19</v>
      </c>
      <c r="I28" s="2">
        <v>12673.28</v>
      </c>
      <c r="J28" t="s">
        <v>25</v>
      </c>
      <c r="K28" t="s">
        <v>15</v>
      </c>
      <c r="L28" t="s">
        <v>19</v>
      </c>
      <c r="M28" t="s">
        <v>27</v>
      </c>
      <c r="N28" t="str">
        <f>IF(Table1[[#This Row],[Sales Amount]]&lt;0,"Loss","Income")</f>
        <v>Income</v>
      </c>
    </row>
    <row r="29" spans="1:16" x14ac:dyDescent="0.25">
      <c r="A29" s="1">
        <v>44589</v>
      </c>
      <c r="B29" s="1" t="str">
        <f>TEXT(Table1[[#This Row],[Sale Date]],"mmmm")</f>
        <v>January</v>
      </c>
      <c r="C29" s="11">
        <f>MONTH(Table1[[#This Row],[Sale Date]])</f>
        <v>1</v>
      </c>
      <c r="D29" s="11" t="str">
        <f>TEXT(WEEKDAY(Table1[[#This Row],[Sale Date]]),"dddd")</f>
        <v>Friday</v>
      </c>
      <c r="E29" s="11">
        <f>WEEKDAY(Table1[[#This Row],[Sale Date]])</f>
        <v>6</v>
      </c>
      <c r="F29" s="11">
        <f>YEAR(Table1[[#This Row],[Sale Date]])</f>
        <v>2022</v>
      </c>
      <c r="G29" t="s">
        <v>17</v>
      </c>
      <c r="H29" s="2">
        <v>13750.83</v>
      </c>
      <c r="I29" s="2">
        <v>14924.98</v>
      </c>
      <c r="J29" t="s">
        <v>14</v>
      </c>
      <c r="K29" t="s">
        <v>24</v>
      </c>
      <c r="L29" t="s">
        <v>21</v>
      </c>
      <c r="M29" t="s">
        <v>12</v>
      </c>
      <c r="N29" t="str">
        <f>IF(Table1[[#This Row],[Sales Amount]]&lt;0,"Loss","Income")</f>
        <v>Income</v>
      </c>
    </row>
    <row r="30" spans="1:16" x14ac:dyDescent="0.25">
      <c r="A30" s="1">
        <v>44590</v>
      </c>
      <c r="B30" s="1" t="str">
        <f>TEXT(Table1[[#This Row],[Sale Date]],"mmmm")</f>
        <v>January</v>
      </c>
      <c r="C30" s="11">
        <f>MONTH(Table1[[#This Row],[Sale Date]])</f>
        <v>1</v>
      </c>
      <c r="D30" s="11" t="str">
        <f>TEXT(WEEKDAY(Table1[[#This Row],[Sale Date]]),"dddd")</f>
        <v>Saturday</v>
      </c>
      <c r="E30" s="11">
        <f>WEEKDAY(Table1[[#This Row],[Sale Date]])</f>
        <v>7</v>
      </c>
      <c r="F30" s="11">
        <f>YEAR(Table1[[#This Row],[Sale Date]])</f>
        <v>2022</v>
      </c>
      <c r="G30" t="s">
        <v>20</v>
      </c>
      <c r="H30" s="2">
        <v>7594.65</v>
      </c>
      <c r="I30" s="2">
        <v>8048.22</v>
      </c>
      <c r="J30" t="s">
        <v>14</v>
      </c>
      <c r="K30" t="s">
        <v>24</v>
      </c>
      <c r="L30" t="s">
        <v>21</v>
      </c>
      <c r="M30" t="s">
        <v>27</v>
      </c>
      <c r="N30" t="str">
        <f>IF(Table1[[#This Row],[Sales Amount]]&lt;0,"Loss","Income")</f>
        <v>Income</v>
      </c>
    </row>
    <row r="31" spans="1:16" x14ac:dyDescent="0.25">
      <c r="A31" s="1">
        <v>44591</v>
      </c>
      <c r="B31" s="1" t="str">
        <f>TEXT(Table1[[#This Row],[Sale Date]],"mmmm")</f>
        <v>January</v>
      </c>
      <c r="C31" s="11">
        <f>MONTH(Table1[[#This Row],[Sale Date]])</f>
        <v>1</v>
      </c>
      <c r="D31" s="11" t="str">
        <f>TEXT(WEEKDAY(Table1[[#This Row],[Sale Date]]),"dddd")</f>
        <v>Sunday</v>
      </c>
      <c r="E31" s="11">
        <f>WEEKDAY(Table1[[#This Row],[Sale Date]])</f>
        <v>1</v>
      </c>
      <c r="F31" s="11">
        <f>YEAR(Table1[[#This Row],[Sale Date]])</f>
        <v>2022</v>
      </c>
      <c r="G31" t="s">
        <v>8</v>
      </c>
      <c r="H31" s="2">
        <v>9643.41</v>
      </c>
      <c r="I31" s="2">
        <v>9411.94</v>
      </c>
      <c r="J31" t="s">
        <v>9</v>
      </c>
      <c r="K31" t="s">
        <v>15</v>
      </c>
      <c r="L31" t="s">
        <v>19</v>
      </c>
      <c r="M31" t="s">
        <v>27</v>
      </c>
      <c r="N31" t="str">
        <f>IF(Table1[[#This Row],[Sales Amount]]&lt;0,"Loss","Income")</f>
        <v>Income</v>
      </c>
    </row>
    <row r="32" spans="1:16" x14ac:dyDescent="0.25">
      <c r="A32" s="1">
        <v>44592</v>
      </c>
      <c r="B32" s="1" t="str">
        <f>TEXT(Table1[[#This Row],[Sale Date]],"mmmm")</f>
        <v>January</v>
      </c>
      <c r="C32" s="11">
        <f>MONTH(Table1[[#This Row],[Sale Date]])</f>
        <v>1</v>
      </c>
      <c r="D32" s="11" t="str">
        <f>TEXT(WEEKDAY(Table1[[#This Row],[Sale Date]]),"dddd")</f>
        <v>Monday</v>
      </c>
      <c r="E32" s="11">
        <f>WEEKDAY(Table1[[#This Row],[Sale Date]])</f>
        <v>2</v>
      </c>
      <c r="F32" s="11">
        <f>YEAR(Table1[[#This Row],[Sale Date]])</f>
        <v>2022</v>
      </c>
      <c r="G32" t="s">
        <v>20</v>
      </c>
      <c r="H32" s="2">
        <v>5999.41</v>
      </c>
      <c r="I32" s="2">
        <v>5139.09</v>
      </c>
      <c r="J32" t="s">
        <v>14</v>
      </c>
      <c r="K32" t="s">
        <v>15</v>
      </c>
      <c r="L32" t="s">
        <v>11</v>
      </c>
      <c r="M32" t="s">
        <v>29</v>
      </c>
      <c r="N32" t="str">
        <f>IF(Table1[[#This Row],[Sales Amount]]&lt;0,"Loss","Income")</f>
        <v>Income</v>
      </c>
    </row>
    <row r="33" spans="1:14" x14ac:dyDescent="0.25">
      <c r="A33" s="1">
        <v>44593</v>
      </c>
      <c r="B33" s="1" t="str">
        <f>TEXT(Table1[[#This Row],[Sale Date]],"mmmm")</f>
        <v>February</v>
      </c>
      <c r="C33" s="11">
        <f>MONTH(Table1[[#This Row],[Sale Date]])</f>
        <v>2</v>
      </c>
      <c r="D33" s="11" t="str">
        <f>TEXT(WEEKDAY(Table1[[#This Row],[Sale Date]]),"dddd")</f>
        <v>Tuesday</v>
      </c>
      <c r="E33" s="11">
        <f>WEEKDAY(Table1[[#This Row],[Sale Date]])</f>
        <v>3</v>
      </c>
      <c r="F33" s="11">
        <f>YEAR(Table1[[#This Row],[Sale Date]])</f>
        <v>2022</v>
      </c>
      <c r="G33" t="s">
        <v>17</v>
      </c>
      <c r="H33" s="2">
        <v>8558.7999999999993</v>
      </c>
      <c r="I33" s="2">
        <v>8813.7000000000007</v>
      </c>
      <c r="J33" t="s">
        <v>25</v>
      </c>
      <c r="K33" t="s">
        <v>18</v>
      </c>
      <c r="L33" t="s">
        <v>11</v>
      </c>
      <c r="M33" t="s">
        <v>27</v>
      </c>
      <c r="N33" t="str">
        <f>IF(Table1[[#This Row],[Sales Amount]]&lt;0,"Loss","Income")</f>
        <v>Income</v>
      </c>
    </row>
    <row r="34" spans="1:14" x14ac:dyDescent="0.25">
      <c r="A34" s="1">
        <v>44594</v>
      </c>
      <c r="B34" s="1" t="str">
        <f>TEXT(Table1[[#This Row],[Sale Date]],"mmmm")</f>
        <v>February</v>
      </c>
      <c r="C34" s="11">
        <f>MONTH(Table1[[#This Row],[Sale Date]])</f>
        <v>2</v>
      </c>
      <c r="D34" s="11" t="str">
        <f>TEXT(WEEKDAY(Table1[[#This Row],[Sale Date]]),"dddd")</f>
        <v>Wednesday</v>
      </c>
      <c r="E34" s="11">
        <f>WEEKDAY(Table1[[#This Row],[Sale Date]])</f>
        <v>4</v>
      </c>
      <c r="F34" s="11">
        <f>YEAR(Table1[[#This Row],[Sale Date]])</f>
        <v>2022</v>
      </c>
      <c r="G34" t="s">
        <v>17</v>
      </c>
      <c r="H34" s="2">
        <v>8200.59</v>
      </c>
      <c r="I34" s="2">
        <v>9463.09</v>
      </c>
      <c r="J34" t="s">
        <v>14</v>
      </c>
      <c r="K34" t="s">
        <v>10</v>
      </c>
      <c r="L34" t="s">
        <v>19</v>
      </c>
      <c r="M34" t="s">
        <v>31</v>
      </c>
      <c r="N34" t="str">
        <f>IF(Table1[[#This Row],[Sales Amount]]&lt;0,"Loss","Income")</f>
        <v>Income</v>
      </c>
    </row>
    <row r="35" spans="1:14" x14ac:dyDescent="0.25">
      <c r="A35" s="1">
        <v>44595</v>
      </c>
      <c r="B35" s="1" t="str">
        <f>TEXT(Table1[[#This Row],[Sale Date]],"mmmm")</f>
        <v>February</v>
      </c>
      <c r="C35" s="11">
        <f>MONTH(Table1[[#This Row],[Sale Date]])</f>
        <v>2</v>
      </c>
      <c r="D35" s="11" t="str">
        <f>TEXT(WEEKDAY(Table1[[#This Row],[Sale Date]]),"dddd")</f>
        <v>Thursday</v>
      </c>
      <c r="E35" s="11">
        <f>WEEKDAY(Table1[[#This Row],[Sale Date]])</f>
        <v>5</v>
      </c>
      <c r="F35" s="11">
        <f>YEAR(Table1[[#This Row],[Sale Date]])</f>
        <v>2022</v>
      </c>
      <c r="G35" t="s">
        <v>8</v>
      </c>
      <c r="H35" s="2">
        <v>-1089.74</v>
      </c>
      <c r="I35" s="2">
        <v>-1028.83</v>
      </c>
      <c r="J35" t="s">
        <v>14</v>
      </c>
      <c r="K35" t="s">
        <v>10</v>
      </c>
      <c r="L35" t="s">
        <v>11</v>
      </c>
      <c r="M35" t="s">
        <v>27</v>
      </c>
      <c r="N35" t="str">
        <f>IF(Table1[[#This Row],[Sales Amount]]&lt;0,"Loss","Income")</f>
        <v>Loss</v>
      </c>
    </row>
    <row r="36" spans="1:14" x14ac:dyDescent="0.25">
      <c r="A36" s="1">
        <v>44596</v>
      </c>
      <c r="B36" s="1" t="str">
        <f>TEXT(Table1[[#This Row],[Sale Date]],"mmmm")</f>
        <v>February</v>
      </c>
      <c r="C36" s="11">
        <f>MONTH(Table1[[#This Row],[Sale Date]])</f>
        <v>2</v>
      </c>
      <c r="D36" s="11" t="str">
        <f>TEXT(WEEKDAY(Table1[[#This Row],[Sale Date]]),"dddd")</f>
        <v>Friday</v>
      </c>
      <c r="E36" s="11">
        <f>WEEKDAY(Table1[[#This Row],[Sale Date]])</f>
        <v>6</v>
      </c>
      <c r="F36" s="11">
        <f>YEAR(Table1[[#This Row],[Sale Date]])</f>
        <v>2022</v>
      </c>
      <c r="G36" t="s">
        <v>20</v>
      </c>
      <c r="H36" s="2">
        <v>5331.12</v>
      </c>
      <c r="I36" s="2">
        <v>4770.18</v>
      </c>
      <c r="J36" t="s">
        <v>25</v>
      </c>
      <c r="K36" t="s">
        <v>10</v>
      </c>
      <c r="L36" t="s">
        <v>19</v>
      </c>
      <c r="M36" t="s">
        <v>31</v>
      </c>
      <c r="N36" t="str">
        <f>IF(Table1[[#This Row],[Sales Amount]]&lt;0,"Loss","Income")</f>
        <v>Income</v>
      </c>
    </row>
    <row r="37" spans="1:14" x14ac:dyDescent="0.25">
      <c r="A37" s="1">
        <v>44597</v>
      </c>
      <c r="B37" s="1" t="str">
        <f>TEXT(Table1[[#This Row],[Sale Date]],"mmmm")</f>
        <v>February</v>
      </c>
      <c r="C37" s="11">
        <f>MONTH(Table1[[#This Row],[Sale Date]])</f>
        <v>2</v>
      </c>
      <c r="D37" s="11" t="str">
        <f>TEXT(WEEKDAY(Table1[[#This Row],[Sale Date]]),"dddd")</f>
        <v>Saturday</v>
      </c>
      <c r="E37" s="11">
        <f>WEEKDAY(Table1[[#This Row],[Sale Date]])</f>
        <v>7</v>
      </c>
      <c r="F37" s="11">
        <f>YEAR(Table1[[#This Row],[Sale Date]])</f>
        <v>2022</v>
      </c>
      <c r="G37" t="s">
        <v>20</v>
      </c>
      <c r="H37" s="2">
        <v>8165.11</v>
      </c>
      <c r="I37" s="2">
        <v>7684.12</v>
      </c>
      <c r="J37" t="s">
        <v>9</v>
      </c>
      <c r="K37" t="s">
        <v>10</v>
      </c>
      <c r="L37" t="s">
        <v>21</v>
      </c>
      <c r="M37" t="s">
        <v>30</v>
      </c>
      <c r="N37" t="str">
        <f>IF(Table1[[#This Row],[Sales Amount]]&lt;0,"Loss","Income")</f>
        <v>Income</v>
      </c>
    </row>
    <row r="38" spans="1:14" x14ac:dyDescent="0.25">
      <c r="A38" s="1">
        <v>44598</v>
      </c>
      <c r="B38" s="1" t="str">
        <f>TEXT(Table1[[#This Row],[Sale Date]],"mmmm")</f>
        <v>February</v>
      </c>
      <c r="C38" s="11">
        <f>MONTH(Table1[[#This Row],[Sale Date]])</f>
        <v>2</v>
      </c>
      <c r="D38" s="11" t="str">
        <f>TEXT(WEEKDAY(Table1[[#This Row],[Sale Date]]),"dddd")</f>
        <v>Sunday</v>
      </c>
      <c r="E38" s="11">
        <f>WEEKDAY(Table1[[#This Row],[Sale Date]])</f>
        <v>1</v>
      </c>
      <c r="F38" s="11">
        <f>YEAR(Table1[[#This Row],[Sale Date]])</f>
        <v>2022</v>
      </c>
      <c r="G38" t="s">
        <v>23</v>
      </c>
      <c r="H38" s="2">
        <v>14401.2</v>
      </c>
      <c r="I38" s="2">
        <v>14071.13</v>
      </c>
      <c r="J38" t="s">
        <v>9</v>
      </c>
      <c r="K38" t="s">
        <v>18</v>
      </c>
      <c r="L38" t="s">
        <v>21</v>
      </c>
      <c r="M38" t="s">
        <v>28</v>
      </c>
      <c r="N38" t="str">
        <f>IF(Table1[[#This Row],[Sales Amount]]&lt;0,"Loss","Income")</f>
        <v>Income</v>
      </c>
    </row>
    <row r="39" spans="1:14" x14ac:dyDescent="0.25">
      <c r="A39" s="1">
        <v>44599</v>
      </c>
      <c r="B39" s="1" t="str">
        <f>TEXT(Table1[[#This Row],[Sale Date]],"mmmm")</f>
        <v>February</v>
      </c>
      <c r="C39" s="11">
        <f>MONTH(Table1[[#This Row],[Sale Date]])</f>
        <v>2</v>
      </c>
      <c r="D39" s="11" t="str">
        <f>TEXT(WEEKDAY(Table1[[#This Row],[Sale Date]]),"dddd")</f>
        <v>Monday</v>
      </c>
      <c r="E39" s="11">
        <f>WEEKDAY(Table1[[#This Row],[Sale Date]])</f>
        <v>2</v>
      </c>
      <c r="F39" s="11">
        <f>YEAR(Table1[[#This Row],[Sale Date]])</f>
        <v>2022</v>
      </c>
      <c r="G39" t="s">
        <v>23</v>
      </c>
      <c r="H39" s="2">
        <v>15438.24</v>
      </c>
      <c r="I39" s="2">
        <v>15359.86</v>
      </c>
      <c r="J39" t="s">
        <v>9</v>
      </c>
      <c r="K39" t="s">
        <v>10</v>
      </c>
      <c r="L39" t="s">
        <v>11</v>
      </c>
      <c r="M39" t="s">
        <v>26</v>
      </c>
      <c r="N39" t="str">
        <f>IF(Table1[[#This Row],[Sales Amount]]&lt;0,"Loss","Income")</f>
        <v>Income</v>
      </c>
    </row>
    <row r="40" spans="1:14" x14ac:dyDescent="0.25">
      <c r="A40" s="1">
        <v>44600</v>
      </c>
      <c r="B40" s="1" t="str">
        <f>TEXT(Table1[[#This Row],[Sale Date]],"mmmm")</f>
        <v>February</v>
      </c>
      <c r="C40" s="11">
        <f>MONTH(Table1[[#This Row],[Sale Date]])</f>
        <v>2</v>
      </c>
      <c r="D40" s="11" t="str">
        <f>TEXT(WEEKDAY(Table1[[#This Row],[Sale Date]]),"dddd")</f>
        <v>Tuesday</v>
      </c>
      <c r="E40" s="11">
        <f>WEEKDAY(Table1[[#This Row],[Sale Date]])</f>
        <v>3</v>
      </c>
      <c r="F40" s="11">
        <f>YEAR(Table1[[#This Row],[Sale Date]])</f>
        <v>2022</v>
      </c>
      <c r="G40" t="s">
        <v>13</v>
      </c>
      <c r="H40" s="2">
        <v>-8267.75</v>
      </c>
      <c r="I40" s="2">
        <v>-7577.32</v>
      </c>
      <c r="J40" t="s">
        <v>14</v>
      </c>
      <c r="K40" t="s">
        <v>10</v>
      </c>
      <c r="L40" t="s">
        <v>11</v>
      </c>
      <c r="M40" t="s">
        <v>29</v>
      </c>
      <c r="N40" t="str">
        <f>IF(Table1[[#This Row],[Sales Amount]]&lt;0,"Loss","Income")</f>
        <v>Loss</v>
      </c>
    </row>
    <row r="41" spans="1:14" x14ac:dyDescent="0.25">
      <c r="A41" s="1">
        <v>44601</v>
      </c>
      <c r="B41" s="1" t="str">
        <f>TEXT(Table1[[#This Row],[Sale Date]],"mmmm")</f>
        <v>February</v>
      </c>
      <c r="C41" s="11">
        <f>MONTH(Table1[[#This Row],[Sale Date]])</f>
        <v>2</v>
      </c>
      <c r="D41" s="11" t="str">
        <f>TEXT(WEEKDAY(Table1[[#This Row],[Sale Date]]),"dddd")</f>
        <v>Wednesday</v>
      </c>
      <c r="E41" s="11">
        <f>WEEKDAY(Table1[[#This Row],[Sale Date]])</f>
        <v>4</v>
      </c>
      <c r="F41" s="11">
        <f>YEAR(Table1[[#This Row],[Sale Date]])</f>
        <v>2022</v>
      </c>
      <c r="G41" t="s">
        <v>13</v>
      </c>
      <c r="H41" s="2">
        <v>4295.2700000000004</v>
      </c>
      <c r="I41" s="2">
        <v>4374.53</v>
      </c>
      <c r="J41" t="s">
        <v>9</v>
      </c>
      <c r="K41" t="s">
        <v>18</v>
      </c>
      <c r="L41" t="s">
        <v>19</v>
      </c>
      <c r="M41" t="s">
        <v>28</v>
      </c>
      <c r="N41" t="str">
        <f>IF(Table1[[#This Row],[Sales Amount]]&lt;0,"Loss","Income")</f>
        <v>Income</v>
      </c>
    </row>
    <row r="42" spans="1:14" x14ac:dyDescent="0.25">
      <c r="A42" s="1">
        <v>44602</v>
      </c>
      <c r="B42" s="1" t="str">
        <f>TEXT(Table1[[#This Row],[Sale Date]],"mmmm")</f>
        <v>February</v>
      </c>
      <c r="C42" s="11">
        <f>MONTH(Table1[[#This Row],[Sale Date]])</f>
        <v>2</v>
      </c>
      <c r="D42" s="11" t="str">
        <f>TEXT(WEEKDAY(Table1[[#This Row],[Sale Date]]),"dddd")</f>
        <v>Thursday</v>
      </c>
      <c r="E42" s="11">
        <f>WEEKDAY(Table1[[#This Row],[Sale Date]])</f>
        <v>5</v>
      </c>
      <c r="F42" s="11">
        <f>YEAR(Table1[[#This Row],[Sale Date]])</f>
        <v>2022</v>
      </c>
      <c r="G42" t="s">
        <v>13</v>
      </c>
      <c r="H42" s="2">
        <v>4178.34</v>
      </c>
      <c r="I42" s="2">
        <v>4126.2</v>
      </c>
      <c r="J42" t="s">
        <v>9</v>
      </c>
      <c r="K42" t="s">
        <v>24</v>
      </c>
      <c r="L42" t="s">
        <v>11</v>
      </c>
      <c r="M42" t="s">
        <v>29</v>
      </c>
      <c r="N42" t="str">
        <f>IF(Table1[[#This Row],[Sales Amount]]&lt;0,"Loss","Income")</f>
        <v>Income</v>
      </c>
    </row>
    <row r="43" spans="1:14" x14ac:dyDescent="0.25">
      <c r="A43" s="1">
        <v>44603</v>
      </c>
      <c r="B43" s="1" t="str">
        <f>TEXT(Table1[[#This Row],[Sale Date]],"mmmm")</f>
        <v>February</v>
      </c>
      <c r="C43" s="11">
        <f>MONTH(Table1[[#This Row],[Sale Date]])</f>
        <v>2</v>
      </c>
      <c r="D43" s="11" t="str">
        <f>TEXT(WEEKDAY(Table1[[#This Row],[Sale Date]]),"dddd")</f>
        <v>Friday</v>
      </c>
      <c r="E43" s="11">
        <f>WEEKDAY(Table1[[#This Row],[Sale Date]])</f>
        <v>6</v>
      </c>
      <c r="F43" s="11">
        <f>YEAR(Table1[[#This Row],[Sale Date]])</f>
        <v>2022</v>
      </c>
      <c r="G43" t="s">
        <v>20</v>
      </c>
      <c r="H43" s="2">
        <v>5015.68</v>
      </c>
      <c r="I43" s="2">
        <v>5409.07</v>
      </c>
      <c r="J43" t="s">
        <v>22</v>
      </c>
      <c r="K43" t="s">
        <v>24</v>
      </c>
      <c r="L43" t="s">
        <v>11</v>
      </c>
      <c r="M43" t="s">
        <v>12</v>
      </c>
      <c r="N43" t="str">
        <f>IF(Table1[[#This Row],[Sales Amount]]&lt;0,"Loss","Income")</f>
        <v>Income</v>
      </c>
    </row>
    <row r="44" spans="1:14" x14ac:dyDescent="0.25">
      <c r="A44" s="1">
        <v>44604</v>
      </c>
      <c r="B44" s="1" t="str">
        <f>TEXT(Table1[[#This Row],[Sale Date]],"mmmm")</f>
        <v>February</v>
      </c>
      <c r="C44" s="11">
        <f>MONTH(Table1[[#This Row],[Sale Date]])</f>
        <v>2</v>
      </c>
      <c r="D44" s="11" t="str">
        <f>TEXT(WEEKDAY(Table1[[#This Row],[Sale Date]]),"dddd")</f>
        <v>Saturday</v>
      </c>
      <c r="E44" s="11">
        <f>WEEKDAY(Table1[[#This Row],[Sale Date]])</f>
        <v>7</v>
      </c>
      <c r="F44" s="11">
        <f>YEAR(Table1[[#This Row],[Sale Date]])</f>
        <v>2022</v>
      </c>
      <c r="G44" t="s">
        <v>17</v>
      </c>
      <c r="H44" s="2">
        <v>13198.63</v>
      </c>
      <c r="I44" s="2">
        <v>12654.04</v>
      </c>
      <c r="J44" t="s">
        <v>9</v>
      </c>
      <c r="K44" t="s">
        <v>24</v>
      </c>
      <c r="L44" t="s">
        <v>21</v>
      </c>
      <c r="M44" t="s">
        <v>29</v>
      </c>
      <c r="N44" t="str">
        <f>IF(Table1[[#This Row],[Sales Amount]]&lt;0,"Loss","Income")</f>
        <v>Income</v>
      </c>
    </row>
    <row r="45" spans="1:14" x14ac:dyDescent="0.25">
      <c r="A45" s="1">
        <v>44605</v>
      </c>
      <c r="B45" s="1" t="str">
        <f>TEXT(Table1[[#This Row],[Sale Date]],"mmmm")</f>
        <v>February</v>
      </c>
      <c r="C45" s="11">
        <f>MONTH(Table1[[#This Row],[Sale Date]])</f>
        <v>2</v>
      </c>
      <c r="D45" s="11" t="str">
        <f>TEXT(WEEKDAY(Table1[[#This Row],[Sale Date]]),"dddd")</f>
        <v>Sunday</v>
      </c>
      <c r="E45" s="11">
        <f>WEEKDAY(Table1[[#This Row],[Sale Date]])</f>
        <v>1</v>
      </c>
      <c r="F45" s="11">
        <f>YEAR(Table1[[#This Row],[Sale Date]])</f>
        <v>2022</v>
      </c>
      <c r="G45" t="s">
        <v>20</v>
      </c>
      <c r="H45" s="2">
        <v>4704.6099999999997</v>
      </c>
      <c r="I45" s="2">
        <v>4673.08</v>
      </c>
      <c r="J45" t="s">
        <v>25</v>
      </c>
      <c r="K45" t="s">
        <v>10</v>
      </c>
      <c r="L45" t="s">
        <v>21</v>
      </c>
      <c r="M45" t="s">
        <v>31</v>
      </c>
      <c r="N45" t="str">
        <f>IF(Table1[[#This Row],[Sales Amount]]&lt;0,"Loss","Income")</f>
        <v>Income</v>
      </c>
    </row>
    <row r="46" spans="1:14" x14ac:dyDescent="0.25">
      <c r="A46" s="1">
        <v>44606</v>
      </c>
      <c r="B46" s="1" t="str">
        <f>TEXT(Table1[[#This Row],[Sale Date]],"mmmm")</f>
        <v>February</v>
      </c>
      <c r="C46" s="11">
        <f>MONTH(Table1[[#This Row],[Sale Date]])</f>
        <v>2</v>
      </c>
      <c r="D46" s="11" t="str">
        <f>TEXT(WEEKDAY(Table1[[#This Row],[Sale Date]]),"dddd")</f>
        <v>Monday</v>
      </c>
      <c r="E46" s="11">
        <f>WEEKDAY(Table1[[#This Row],[Sale Date]])</f>
        <v>2</v>
      </c>
      <c r="F46" s="11">
        <f>YEAR(Table1[[#This Row],[Sale Date]])</f>
        <v>2022</v>
      </c>
      <c r="G46" t="s">
        <v>8</v>
      </c>
      <c r="H46" s="2">
        <v>21310.49</v>
      </c>
      <c r="I46" s="2">
        <v>21265.74</v>
      </c>
      <c r="J46" t="s">
        <v>14</v>
      </c>
      <c r="K46" t="s">
        <v>15</v>
      </c>
      <c r="L46" t="s">
        <v>19</v>
      </c>
      <c r="M46" t="s">
        <v>12</v>
      </c>
      <c r="N46" t="str">
        <f>IF(Table1[[#This Row],[Sales Amount]]&lt;0,"Loss","Income")</f>
        <v>Income</v>
      </c>
    </row>
    <row r="47" spans="1:14" x14ac:dyDescent="0.25">
      <c r="A47" s="1">
        <v>44607</v>
      </c>
      <c r="B47" s="1" t="str">
        <f>TEXT(Table1[[#This Row],[Sale Date]],"mmmm")</f>
        <v>February</v>
      </c>
      <c r="C47" s="11">
        <f>MONTH(Table1[[#This Row],[Sale Date]])</f>
        <v>2</v>
      </c>
      <c r="D47" s="11" t="str">
        <f>TEXT(WEEKDAY(Table1[[#This Row],[Sale Date]]),"dddd")</f>
        <v>Tuesday</v>
      </c>
      <c r="E47" s="11">
        <f>WEEKDAY(Table1[[#This Row],[Sale Date]])</f>
        <v>3</v>
      </c>
      <c r="F47" s="11">
        <f>YEAR(Table1[[#This Row],[Sale Date]])</f>
        <v>2022</v>
      </c>
      <c r="G47" t="s">
        <v>17</v>
      </c>
      <c r="H47" s="2">
        <v>5523.8</v>
      </c>
      <c r="I47" s="2">
        <v>5477.84</v>
      </c>
      <c r="J47" t="s">
        <v>9</v>
      </c>
      <c r="K47" t="s">
        <v>15</v>
      </c>
      <c r="L47" t="s">
        <v>19</v>
      </c>
      <c r="M47" t="s">
        <v>31</v>
      </c>
      <c r="N47" t="str">
        <f>IF(Table1[[#This Row],[Sales Amount]]&lt;0,"Loss","Income")</f>
        <v>Income</v>
      </c>
    </row>
    <row r="48" spans="1:14" x14ac:dyDescent="0.25">
      <c r="A48" s="1">
        <v>44608</v>
      </c>
      <c r="B48" s="1" t="str">
        <f>TEXT(Table1[[#This Row],[Sale Date]],"mmmm")</f>
        <v>February</v>
      </c>
      <c r="C48" s="11">
        <f>MONTH(Table1[[#This Row],[Sale Date]])</f>
        <v>2</v>
      </c>
      <c r="D48" s="11" t="str">
        <f>TEXT(WEEKDAY(Table1[[#This Row],[Sale Date]]),"dddd")</f>
        <v>Wednesday</v>
      </c>
      <c r="E48" s="11">
        <f>WEEKDAY(Table1[[#This Row],[Sale Date]])</f>
        <v>4</v>
      </c>
      <c r="F48" s="11">
        <f>YEAR(Table1[[#This Row],[Sale Date]])</f>
        <v>2022</v>
      </c>
      <c r="G48" t="s">
        <v>17</v>
      </c>
      <c r="H48" s="2">
        <v>7863.18</v>
      </c>
      <c r="I48" s="2">
        <v>7580.08</v>
      </c>
      <c r="J48" t="s">
        <v>22</v>
      </c>
      <c r="K48" t="s">
        <v>15</v>
      </c>
      <c r="L48" t="s">
        <v>19</v>
      </c>
      <c r="M48" t="s">
        <v>29</v>
      </c>
      <c r="N48" t="str">
        <f>IF(Table1[[#This Row],[Sales Amount]]&lt;0,"Loss","Income")</f>
        <v>Income</v>
      </c>
    </row>
    <row r="49" spans="1:14" x14ac:dyDescent="0.25">
      <c r="A49" s="1">
        <v>44609</v>
      </c>
      <c r="B49" s="1" t="str">
        <f>TEXT(Table1[[#This Row],[Sale Date]],"mmmm")</f>
        <v>February</v>
      </c>
      <c r="C49" s="11">
        <f>MONTH(Table1[[#This Row],[Sale Date]])</f>
        <v>2</v>
      </c>
      <c r="D49" s="11" t="str">
        <f>TEXT(WEEKDAY(Table1[[#This Row],[Sale Date]]),"dddd")</f>
        <v>Thursday</v>
      </c>
      <c r="E49" s="11">
        <f>WEEKDAY(Table1[[#This Row],[Sale Date]])</f>
        <v>5</v>
      </c>
      <c r="F49" s="11">
        <f>YEAR(Table1[[#This Row],[Sale Date]])</f>
        <v>2022</v>
      </c>
      <c r="G49" t="s">
        <v>20</v>
      </c>
      <c r="H49" s="2">
        <v>7902.37</v>
      </c>
      <c r="I49" s="2">
        <v>7599.08</v>
      </c>
      <c r="J49" t="s">
        <v>9</v>
      </c>
      <c r="K49" t="s">
        <v>15</v>
      </c>
      <c r="L49" t="s">
        <v>11</v>
      </c>
      <c r="M49" t="s">
        <v>12</v>
      </c>
      <c r="N49" t="str">
        <f>IF(Table1[[#This Row],[Sales Amount]]&lt;0,"Loss","Income")</f>
        <v>Income</v>
      </c>
    </row>
    <row r="50" spans="1:14" x14ac:dyDescent="0.25">
      <c r="A50" s="1">
        <v>44610</v>
      </c>
      <c r="B50" s="1" t="str">
        <f>TEXT(Table1[[#This Row],[Sale Date]],"mmmm")</f>
        <v>February</v>
      </c>
      <c r="C50" s="11">
        <f>MONTH(Table1[[#This Row],[Sale Date]])</f>
        <v>2</v>
      </c>
      <c r="D50" s="11" t="str">
        <f>TEXT(WEEKDAY(Table1[[#This Row],[Sale Date]]),"dddd")</f>
        <v>Friday</v>
      </c>
      <c r="E50" s="11">
        <f>WEEKDAY(Table1[[#This Row],[Sale Date]])</f>
        <v>6</v>
      </c>
      <c r="F50" s="11">
        <f>YEAR(Table1[[#This Row],[Sale Date]])</f>
        <v>2022</v>
      </c>
      <c r="G50" t="s">
        <v>17</v>
      </c>
      <c r="H50" s="2">
        <v>12516.57</v>
      </c>
      <c r="I50" s="2">
        <v>12207.46</v>
      </c>
      <c r="J50" t="s">
        <v>25</v>
      </c>
      <c r="K50" t="s">
        <v>18</v>
      </c>
      <c r="L50" t="s">
        <v>11</v>
      </c>
      <c r="M50" t="s">
        <v>26</v>
      </c>
      <c r="N50" t="str">
        <f>IF(Table1[[#This Row],[Sales Amount]]&lt;0,"Loss","Income")</f>
        <v>Income</v>
      </c>
    </row>
    <row r="51" spans="1:14" x14ac:dyDescent="0.25">
      <c r="A51" s="1">
        <v>44611</v>
      </c>
      <c r="B51" s="1" t="str">
        <f>TEXT(Table1[[#This Row],[Sale Date]],"mmmm")</f>
        <v>February</v>
      </c>
      <c r="C51" s="11">
        <f>MONTH(Table1[[#This Row],[Sale Date]])</f>
        <v>2</v>
      </c>
      <c r="D51" s="11" t="str">
        <f>TEXT(WEEKDAY(Table1[[#This Row],[Sale Date]]),"dddd")</f>
        <v>Saturday</v>
      </c>
      <c r="E51" s="11">
        <f>WEEKDAY(Table1[[#This Row],[Sale Date]])</f>
        <v>7</v>
      </c>
      <c r="F51" s="11">
        <f>YEAR(Table1[[#This Row],[Sale Date]])</f>
        <v>2022</v>
      </c>
      <c r="G51" t="s">
        <v>20</v>
      </c>
      <c r="H51" s="2">
        <v>10261.31</v>
      </c>
      <c r="I51" s="2">
        <v>11234.83</v>
      </c>
      <c r="J51" t="s">
        <v>14</v>
      </c>
      <c r="K51" t="s">
        <v>15</v>
      </c>
      <c r="L51" t="s">
        <v>11</v>
      </c>
      <c r="M51" t="s">
        <v>26</v>
      </c>
      <c r="N51" t="str">
        <f>IF(Table1[[#This Row],[Sales Amount]]&lt;0,"Loss","Income")</f>
        <v>Income</v>
      </c>
    </row>
    <row r="52" spans="1:14" x14ac:dyDescent="0.25">
      <c r="A52" s="1">
        <v>44612</v>
      </c>
      <c r="B52" s="1" t="str">
        <f>TEXT(Table1[[#This Row],[Sale Date]],"mmmm")</f>
        <v>February</v>
      </c>
      <c r="C52" s="11">
        <f>MONTH(Table1[[#This Row],[Sale Date]])</f>
        <v>2</v>
      </c>
      <c r="D52" s="11" t="str">
        <f>TEXT(WEEKDAY(Table1[[#This Row],[Sale Date]]),"dddd")</f>
        <v>Sunday</v>
      </c>
      <c r="E52" s="11">
        <f>WEEKDAY(Table1[[#This Row],[Sale Date]])</f>
        <v>1</v>
      </c>
      <c r="F52" s="11">
        <f>YEAR(Table1[[#This Row],[Sale Date]])</f>
        <v>2022</v>
      </c>
      <c r="G52" t="s">
        <v>8</v>
      </c>
      <c r="H52" s="2">
        <v>7703.49</v>
      </c>
      <c r="I52" s="2">
        <v>7630.25</v>
      </c>
      <c r="J52" t="s">
        <v>25</v>
      </c>
      <c r="K52" t="s">
        <v>10</v>
      </c>
      <c r="L52" t="s">
        <v>11</v>
      </c>
      <c r="M52" t="s">
        <v>16</v>
      </c>
      <c r="N52" t="str">
        <f>IF(Table1[[#This Row],[Sales Amount]]&lt;0,"Loss","Income")</f>
        <v>Income</v>
      </c>
    </row>
    <row r="53" spans="1:14" x14ac:dyDescent="0.25">
      <c r="A53" s="1">
        <v>44613</v>
      </c>
      <c r="B53" s="1" t="str">
        <f>TEXT(Table1[[#This Row],[Sale Date]],"mmmm")</f>
        <v>February</v>
      </c>
      <c r="C53" s="11">
        <f>MONTH(Table1[[#This Row],[Sale Date]])</f>
        <v>2</v>
      </c>
      <c r="D53" s="11" t="str">
        <f>TEXT(WEEKDAY(Table1[[#This Row],[Sale Date]]),"dddd")</f>
        <v>Monday</v>
      </c>
      <c r="E53" s="11">
        <f>WEEKDAY(Table1[[#This Row],[Sale Date]])</f>
        <v>2</v>
      </c>
      <c r="F53" s="11">
        <f>YEAR(Table1[[#This Row],[Sale Date]])</f>
        <v>2022</v>
      </c>
      <c r="G53" t="s">
        <v>8</v>
      </c>
      <c r="H53" s="2">
        <v>2873.58</v>
      </c>
      <c r="I53" s="2">
        <v>2971.31</v>
      </c>
      <c r="J53" t="s">
        <v>22</v>
      </c>
      <c r="K53" t="s">
        <v>18</v>
      </c>
      <c r="L53" t="s">
        <v>19</v>
      </c>
      <c r="M53" t="s">
        <v>29</v>
      </c>
      <c r="N53" t="str">
        <f>IF(Table1[[#This Row],[Sales Amount]]&lt;0,"Loss","Income")</f>
        <v>Income</v>
      </c>
    </row>
    <row r="54" spans="1:14" x14ac:dyDescent="0.25">
      <c r="A54" s="1">
        <v>44614</v>
      </c>
      <c r="B54" s="1" t="str">
        <f>TEXT(Table1[[#This Row],[Sale Date]],"mmmm")</f>
        <v>February</v>
      </c>
      <c r="C54" s="11">
        <f>MONTH(Table1[[#This Row],[Sale Date]])</f>
        <v>2</v>
      </c>
      <c r="D54" s="11" t="str">
        <f>TEXT(WEEKDAY(Table1[[#This Row],[Sale Date]]),"dddd")</f>
        <v>Tuesday</v>
      </c>
      <c r="E54" s="11">
        <f>WEEKDAY(Table1[[#This Row],[Sale Date]])</f>
        <v>3</v>
      </c>
      <c r="F54" s="11">
        <f>YEAR(Table1[[#This Row],[Sale Date]])</f>
        <v>2022</v>
      </c>
      <c r="G54" t="s">
        <v>20</v>
      </c>
      <c r="H54" s="2">
        <v>20981.65</v>
      </c>
      <c r="I54" s="2">
        <v>22673.16</v>
      </c>
      <c r="J54" t="s">
        <v>9</v>
      </c>
      <c r="K54" t="s">
        <v>18</v>
      </c>
      <c r="L54" t="s">
        <v>19</v>
      </c>
      <c r="M54" t="s">
        <v>30</v>
      </c>
      <c r="N54" t="str">
        <f>IF(Table1[[#This Row],[Sales Amount]]&lt;0,"Loss","Income")</f>
        <v>Income</v>
      </c>
    </row>
    <row r="55" spans="1:14" x14ac:dyDescent="0.25">
      <c r="A55" s="1">
        <v>44615</v>
      </c>
      <c r="B55" s="1" t="str">
        <f>TEXT(Table1[[#This Row],[Sale Date]],"mmmm")</f>
        <v>February</v>
      </c>
      <c r="C55" s="11">
        <f>MONTH(Table1[[#This Row],[Sale Date]])</f>
        <v>2</v>
      </c>
      <c r="D55" s="11" t="str">
        <f>TEXT(WEEKDAY(Table1[[#This Row],[Sale Date]]),"dddd")</f>
        <v>Wednesday</v>
      </c>
      <c r="E55" s="11">
        <f>WEEKDAY(Table1[[#This Row],[Sale Date]])</f>
        <v>4</v>
      </c>
      <c r="F55" s="11">
        <f>YEAR(Table1[[#This Row],[Sale Date]])</f>
        <v>2022</v>
      </c>
      <c r="G55" t="s">
        <v>13</v>
      </c>
      <c r="H55" s="2">
        <v>11422.42</v>
      </c>
      <c r="I55" s="2">
        <v>10406.040000000001</v>
      </c>
      <c r="J55" t="s">
        <v>25</v>
      </c>
      <c r="K55" t="s">
        <v>10</v>
      </c>
      <c r="L55" t="s">
        <v>19</v>
      </c>
      <c r="M55" t="s">
        <v>29</v>
      </c>
      <c r="N55" t="str">
        <f>IF(Table1[[#This Row],[Sales Amount]]&lt;0,"Loss","Income")</f>
        <v>Income</v>
      </c>
    </row>
    <row r="56" spans="1:14" x14ac:dyDescent="0.25">
      <c r="A56" s="1">
        <v>44616</v>
      </c>
      <c r="B56" s="1" t="str">
        <f>TEXT(Table1[[#This Row],[Sale Date]],"mmmm")</f>
        <v>February</v>
      </c>
      <c r="C56" s="11">
        <f>MONTH(Table1[[#This Row],[Sale Date]])</f>
        <v>2</v>
      </c>
      <c r="D56" s="11" t="str">
        <f>TEXT(WEEKDAY(Table1[[#This Row],[Sale Date]]),"dddd")</f>
        <v>Thursday</v>
      </c>
      <c r="E56" s="11">
        <f>WEEKDAY(Table1[[#This Row],[Sale Date]])</f>
        <v>5</v>
      </c>
      <c r="F56" s="11">
        <f>YEAR(Table1[[#This Row],[Sale Date]])</f>
        <v>2022</v>
      </c>
      <c r="G56" t="s">
        <v>17</v>
      </c>
      <c r="H56" s="2">
        <v>12514.84</v>
      </c>
      <c r="I56" s="2">
        <v>12877.68</v>
      </c>
      <c r="J56" t="s">
        <v>22</v>
      </c>
      <c r="K56" t="s">
        <v>24</v>
      </c>
      <c r="L56" t="s">
        <v>11</v>
      </c>
      <c r="M56" t="s">
        <v>12</v>
      </c>
      <c r="N56" t="str">
        <f>IF(Table1[[#This Row],[Sales Amount]]&lt;0,"Loss","Income")</f>
        <v>Income</v>
      </c>
    </row>
    <row r="57" spans="1:14" x14ac:dyDescent="0.25">
      <c r="A57" s="1">
        <v>44617</v>
      </c>
      <c r="B57" s="1" t="str">
        <f>TEXT(Table1[[#This Row],[Sale Date]],"mmmm")</f>
        <v>February</v>
      </c>
      <c r="C57" s="11">
        <f>MONTH(Table1[[#This Row],[Sale Date]])</f>
        <v>2</v>
      </c>
      <c r="D57" s="11" t="str">
        <f>TEXT(WEEKDAY(Table1[[#This Row],[Sale Date]]),"dddd")</f>
        <v>Friday</v>
      </c>
      <c r="E57" s="11">
        <f>WEEKDAY(Table1[[#This Row],[Sale Date]])</f>
        <v>6</v>
      </c>
      <c r="F57" s="11">
        <f>YEAR(Table1[[#This Row],[Sale Date]])</f>
        <v>2022</v>
      </c>
      <c r="G57" t="s">
        <v>20</v>
      </c>
      <c r="H57" s="2">
        <v>2965.43</v>
      </c>
      <c r="I57" s="2">
        <v>3291.33</v>
      </c>
      <c r="J57" t="s">
        <v>22</v>
      </c>
      <c r="K57" t="s">
        <v>15</v>
      </c>
      <c r="L57" t="s">
        <v>19</v>
      </c>
      <c r="M57" t="s">
        <v>29</v>
      </c>
      <c r="N57" t="str">
        <f>IF(Table1[[#This Row],[Sales Amount]]&lt;0,"Loss","Income")</f>
        <v>Income</v>
      </c>
    </row>
    <row r="58" spans="1:14" x14ac:dyDescent="0.25">
      <c r="A58" s="1">
        <v>44618</v>
      </c>
      <c r="B58" s="1" t="str">
        <f>TEXT(Table1[[#This Row],[Sale Date]],"mmmm")</f>
        <v>February</v>
      </c>
      <c r="C58" s="11">
        <f>MONTH(Table1[[#This Row],[Sale Date]])</f>
        <v>2</v>
      </c>
      <c r="D58" s="11" t="str">
        <f>TEXT(WEEKDAY(Table1[[#This Row],[Sale Date]]),"dddd")</f>
        <v>Saturday</v>
      </c>
      <c r="E58" s="11">
        <f>WEEKDAY(Table1[[#This Row],[Sale Date]])</f>
        <v>7</v>
      </c>
      <c r="F58" s="11">
        <f>YEAR(Table1[[#This Row],[Sale Date]])</f>
        <v>2022</v>
      </c>
      <c r="G58" t="s">
        <v>17</v>
      </c>
      <c r="H58" s="2">
        <v>-5969.03</v>
      </c>
      <c r="I58" s="2">
        <v>-6416.16</v>
      </c>
      <c r="J58" t="s">
        <v>14</v>
      </c>
      <c r="K58" t="s">
        <v>18</v>
      </c>
      <c r="L58" t="s">
        <v>19</v>
      </c>
      <c r="M58" t="s">
        <v>26</v>
      </c>
      <c r="N58" t="str">
        <f>IF(Table1[[#This Row],[Sales Amount]]&lt;0,"Loss","Income")</f>
        <v>Loss</v>
      </c>
    </row>
    <row r="59" spans="1:14" x14ac:dyDescent="0.25">
      <c r="A59" s="1">
        <v>44619</v>
      </c>
      <c r="B59" s="1" t="str">
        <f>TEXT(Table1[[#This Row],[Sale Date]],"mmmm")</f>
        <v>February</v>
      </c>
      <c r="C59" s="11">
        <f>MONTH(Table1[[#This Row],[Sale Date]])</f>
        <v>2</v>
      </c>
      <c r="D59" s="11" t="str">
        <f>TEXT(WEEKDAY(Table1[[#This Row],[Sale Date]]),"dddd")</f>
        <v>Sunday</v>
      </c>
      <c r="E59" s="11">
        <f>WEEKDAY(Table1[[#This Row],[Sale Date]])</f>
        <v>1</v>
      </c>
      <c r="F59" s="11">
        <f>YEAR(Table1[[#This Row],[Sale Date]])</f>
        <v>2022</v>
      </c>
      <c r="G59" t="s">
        <v>23</v>
      </c>
      <c r="H59" s="2">
        <v>13088.26</v>
      </c>
      <c r="I59" s="2">
        <v>13127.34</v>
      </c>
      <c r="J59" t="s">
        <v>9</v>
      </c>
      <c r="K59" t="s">
        <v>15</v>
      </c>
      <c r="L59" t="s">
        <v>21</v>
      </c>
      <c r="M59" t="s">
        <v>16</v>
      </c>
      <c r="N59" t="str">
        <f>IF(Table1[[#This Row],[Sales Amount]]&lt;0,"Loss","Income")</f>
        <v>Income</v>
      </c>
    </row>
    <row r="60" spans="1:14" x14ac:dyDescent="0.25">
      <c r="A60" s="1">
        <v>44620</v>
      </c>
      <c r="B60" s="1" t="str">
        <f>TEXT(Table1[[#This Row],[Sale Date]],"mmmm")</f>
        <v>February</v>
      </c>
      <c r="C60" s="11">
        <f>MONTH(Table1[[#This Row],[Sale Date]])</f>
        <v>2</v>
      </c>
      <c r="D60" s="11" t="str">
        <f>TEXT(WEEKDAY(Table1[[#This Row],[Sale Date]]),"dddd")</f>
        <v>Monday</v>
      </c>
      <c r="E60" s="11">
        <f>WEEKDAY(Table1[[#This Row],[Sale Date]])</f>
        <v>2</v>
      </c>
      <c r="F60" s="11">
        <f>YEAR(Table1[[#This Row],[Sale Date]])</f>
        <v>2022</v>
      </c>
      <c r="G60" t="s">
        <v>17</v>
      </c>
      <c r="H60" s="2">
        <v>8742.75</v>
      </c>
      <c r="I60" s="2">
        <v>9471.34</v>
      </c>
      <c r="J60" t="s">
        <v>14</v>
      </c>
      <c r="K60" t="s">
        <v>18</v>
      </c>
      <c r="L60" t="s">
        <v>21</v>
      </c>
      <c r="M60" t="s">
        <v>30</v>
      </c>
      <c r="N60" t="str">
        <f>IF(Table1[[#This Row],[Sales Amount]]&lt;0,"Loss","Income")</f>
        <v>Income</v>
      </c>
    </row>
    <row r="61" spans="1:14" x14ac:dyDescent="0.25">
      <c r="A61" s="1">
        <v>44621</v>
      </c>
      <c r="B61" s="1" t="str">
        <f>TEXT(Table1[[#This Row],[Sale Date]],"mmmm")</f>
        <v>March</v>
      </c>
      <c r="C61" s="11">
        <f>MONTH(Table1[[#This Row],[Sale Date]])</f>
        <v>3</v>
      </c>
      <c r="D61" s="11" t="str">
        <f>TEXT(WEEKDAY(Table1[[#This Row],[Sale Date]]),"dddd")</f>
        <v>Tuesday</v>
      </c>
      <c r="E61" s="11">
        <f>WEEKDAY(Table1[[#This Row],[Sale Date]])</f>
        <v>3</v>
      </c>
      <c r="F61" s="11">
        <f>YEAR(Table1[[#This Row],[Sale Date]])</f>
        <v>2022</v>
      </c>
      <c r="G61" t="s">
        <v>20</v>
      </c>
      <c r="H61" s="2">
        <v>8643.4500000000007</v>
      </c>
      <c r="I61" s="2">
        <v>8253.65</v>
      </c>
      <c r="J61" t="s">
        <v>22</v>
      </c>
      <c r="K61" t="s">
        <v>15</v>
      </c>
      <c r="L61" t="s">
        <v>21</v>
      </c>
      <c r="M61" t="s">
        <v>30</v>
      </c>
      <c r="N61" t="str">
        <f>IF(Table1[[#This Row],[Sales Amount]]&lt;0,"Loss","Income")</f>
        <v>Income</v>
      </c>
    </row>
    <row r="62" spans="1:14" x14ac:dyDescent="0.25">
      <c r="A62" s="1">
        <v>44622</v>
      </c>
      <c r="B62" s="1" t="str">
        <f>TEXT(Table1[[#This Row],[Sale Date]],"mmmm")</f>
        <v>March</v>
      </c>
      <c r="C62" s="11">
        <f>MONTH(Table1[[#This Row],[Sale Date]])</f>
        <v>3</v>
      </c>
      <c r="D62" s="11" t="str">
        <f>TEXT(WEEKDAY(Table1[[#This Row],[Sale Date]]),"dddd")</f>
        <v>Wednesday</v>
      </c>
      <c r="E62" s="11">
        <f>WEEKDAY(Table1[[#This Row],[Sale Date]])</f>
        <v>4</v>
      </c>
      <c r="F62" s="11">
        <f>YEAR(Table1[[#This Row],[Sale Date]])</f>
        <v>2022</v>
      </c>
      <c r="G62" t="s">
        <v>13</v>
      </c>
      <c r="H62" s="2">
        <v>4974.28</v>
      </c>
      <c r="I62" s="2">
        <v>4736.1899999999996</v>
      </c>
      <c r="J62" t="s">
        <v>14</v>
      </c>
      <c r="K62" t="s">
        <v>10</v>
      </c>
      <c r="L62" t="s">
        <v>11</v>
      </c>
      <c r="M62" t="s">
        <v>12</v>
      </c>
      <c r="N62" t="str">
        <f>IF(Table1[[#This Row],[Sales Amount]]&lt;0,"Loss","Income")</f>
        <v>Income</v>
      </c>
    </row>
    <row r="63" spans="1:14" x14ac:dyDescent="0.25">
      <c r="A63" s="1">
        <v>44623</v>
      </c>
      <c r="B63" s="1" t="str">
        <f>TEXT(Table1[[#This Row],[Sale Date]],"mmmm")</f>
        <v>March</v>
      </c>
      <c r="C63" s="11">
        <f>MONTH(Table1[[#This Row],[Sale Date]])</f>
        <v>3</v>
      </c>
      <c r="D63" s="11" t="str">
        <f>TEXT(WEEKDAY(Table1[[#This Row],[Sale Date]]),"dddd")</f>
        <v>Thursday</v>
      </c>
      <c r="E63" s="11">
        <f>WEEKDAY(Table1[[#This Row],[Sale Date]])</f>
        <v>5</v>
      </c>
      <c r="F63" s="11">
        <f>YEAR(Table1[[#This Row],[Sale Date]])</f>
        <v>2022</v>
      </c>
      <c r="G63" t="s">
        <v>8</v>
      </c>
      <c r="H63" s="2">
        <v>10337.81</v>
      </c>
      <c r="I63" s="2">
        <v>10273.6</v>
      </c>
      <c r="J63" t="s">
        <v>22</v>
      </c>
      <c r="K63" t="s">
        <v>10</v>
      </c>
      <c r="L63" t="s">
        <v>21</v>
      </c>
      <c r="M63" t="s">
        <v>27</v>
      </c>
      <c r="N63" t="str">
        <f>IF(Table1[[#This Row],[Sales Amount]]&lt;0,"Loss","Income")</f>
        <v>Income</v>
      </c>
    </row>
    <row r="64" spans="1:14" x14ac:dyDescent="0.25">
      <c r="A64" s="1">
        <v>44624</v>
      </c>
      <c r="B64" s="1" t="str">
        <f>TEXT(Table1[[#This Row],[Sale Date]],"mmmm")</f>
        <v>March</v>
      </c>
      <c r="C64" s="11">
        <f>MONTH(Table1[[#This Row],[Sale Date]])</f>
        <v>3</v>
      </c>
      <c r="D64" s="11" t="str">
        <f>TEXT(WEEKDAY(Table1[[#This Row],[Sale Date]]),"dddd")</f>
        <v>Friday</v>
      </c>
      <c r="E64" s="11">
        <f>WEEKDAY(Table1[[#This Row],[Sale Date]])</f>
        <v>6</v>
      </c>
      <c r="F64" s="11">
        <f>YEAR(Table1[[#This Row],[Sale Date]])</f>
        <v>2022</v>
      </c>
      <c r="G64" t="s">
        <v>17</v>
      </c>
      <c r="H64" s="2">
        <v>-5119.9399999999996</v>
      </c>
      <c r="I64" s="2">
        <v>-5339.42</v>
      </c>
      <c r="J64" t="s">
        <v>25</v>
      </c>
      <c r="K64" t="s">
        <v>24</v>
      </c>
      <c r="L64" t="s">
        <v>11</v>
      </c>
      <c r="M64" t="s">
        <v>28</v>
      </c>
      <c r="N64" t="str">
        <f>IF(Table1[[#This Row],[Sales Amount]]&lt;0,"Loss","Income")</f>
        <v>Loss</v>
      </c>
    </row>
    <row r="65" spans="1:14" x14ac:dyDescent="0.25">
      <c r="A65" s="1">
        <v>44625</v>
      </c>
      <c r="B65" s="1" t="str">
        <f>TEXT(Table1[[#This Row],[Sale Date]],"mmmm")</f>
        <v>March</v>
      </c>
      <c r="C65" s="11">
        <f>MONTH(Table1[[#This Row],[Sale Date]])</f>
        <v>3</v>
      </c>
      <c r="D65" s="11" t="str">
        <f>TEXT(WEEKDAY(Table1[[#This Row],[Sale Date]]),"dddd")</f>
        <v>Saturday</v>
      </c>
      <c r="E65" s="11">
        <f>WEEKDAY(Table1[[#This Row],[Sale Date]])</f>
        <v>7</v>
      </c>
      <c r="F65" s="11">
        <f>YEAR(Table1[[#This Row],[Sale Date]])</f>
        <v>2022</v>
      </c>
      <c r="G65" t="s">
        <v>17</v>
      </c>
      <c r="H65" s="2">
        <v>6731.42</v>
      </c>
      <c r="I65" s="2">
        <v>6875.84</v>
      </c>
      <c r="J65" t="s">
        <v>22</v>
      </c>
      <c r="K65" t="s">
        <v>10</v>
      </c>
      <c r="L65" t="s">
        <v>21</v>
      </c>
      <c r="M65" t="s">
        <v>31</v>
      </c>
      <c r="N65" t="str">
        <f>IF(Table1[[#This Row],[Sales Amount]]&lt;0,"Loss","Income")</f>
        <v>Income</v>
      </c>
    </row>
    <row r="66" spans="1:14" x14ac:dyDescent="0.25">
      <c r="A66" s="1">
        <v>44626</v>
      </c>
      <c r="B66" s="1" t="str">
        <f>TEXT(Table1[[#This Row],[Sale Date]],"mmmm")</f>
        <v>March</v>
      </c>
      <c r="C66" s="11">
        <f>MONTH(Table1[[#This Row],[Sale Date]])</f>
        <v>3</v>
      </c>
      <c r="D66" s="11" t="str">
        <f>TEXT(WEEKDAY(Table1[[#This Row],[Sale Date]]),"dddd")</f>
        <v>Sunday</v>
      </c>
      <c r="E66" s="11">
        <f>WEEKDAY(Table1[[#This Row],[Sale Date]])</f>
        <v>1</v>
      </c>
      <c r="F66" s="11">
        <f>YEAR(Table1[[#This Row],[Sale Date]])</f>
        <v>2022</v>
      </c>
      <c r="G66" t="s">
        <v>20</v>
      </c>
      <c r="H66" s="2">
        <v>9819.0300000000007</v>
      </c>
      <c r="I66" s="2">
        <v>9966.1299999999992</v>
      </c>
      <c r="J66" t="s">
        <v>9</v>
      </c>
      <c r="K66" t="s">
        <v>15</v>
      </c>
      <c r="L66" t="s">
        <v>21</v>
      </c>
      <c r="M66" t="s">
        <v>27</v>
      </c>
      <c r="N66" t="str">
        <f>IF(Table1[[#This Row],[Sales Amount]]&lt;0,"Loss","Income")</f>
        <v>Income</v>
      </c>
    </row>
    <row r="67" spans="1:14" x14ac:dyDescent="0.25">
      <c r="A67" s="1">
        <v>44627</v>
      </c>
      <c r="B67" s="1" t="str">
        <f>TEXT(Table1[[#This Row],[Sale Date]],"mmmm")</f>
        <v>March</v>
      </c>
      <c r="C67" s="11">
        <f>MONTH(Table1[[#This Row],[Sale Date]])</f>
        <v>3</v>
      </c>
      <c r="D67" s="11" t="str">
        <f>TEXT(WEEKDAY(Table1[[#This Row],[Sale Date]]),"dddd")</f>
        <v>Monday</v>
      </c>
      <c r="E67" s="11">
        <f>WEEKDAY(Table1[[#This Row],[Sale Date]])</f>
        <v>2</v>
      </c>
      <c r="F67" s="11">
        <f>YEAR(Table1[[#This Row],[Sale Date]])</f>
        <v>2022</v>
      </c>
      <c r="G67" t="s">
        <v>20</v>
      </c>
      <c r="H67" s="2">
        <v>-105.75</v>
      </c>
      <c r="I67" s="2">
        <v>-106.47</v>
      </c>
      <c r="J67" t="s">
        <v>14</v>
      </c>
      <c r="K67" t="s">
        <v>24</v>
      </c>
      <c r="L67" t="s">
        <v>21</v>
      </c>
      <c r="M67" t="s">
        <v>12</v>
      </c>
      <c r="N67" t="str">
        <f>IF(Table1[[#This Row],[Sales Amount]]&lt;0,"Loss","Income")</f>
        <v>Loss</v>
      </c>
    </row>
    <row r="68" spans="1:14" x14ac:dyDescent="0.25">
      <c r="A68" s="1">
        <v>44628</v>
      </c>
      <c r="B68" s="1" t="str">
        <f>TEXT(Table1[[#This Row],[Sale Date]],"mmmm")</f>
        <v>March</v>
      </c>
      <c r="C68" s="11">
        <f>MONTH(Table1[[#This Row],[Sale Date]])</f>
        <v>3</v>
      </c>
      <c r="D68" s="11" t="str">
        <f>TEXT(WEEKDAY(Table1[[#This Row],[Sale Date]]),"dddd")</f>
        <v>Tuesday</v>
      </c>
      <c r="E68" s="11">
        <f>WEEKDAY(Table1[[#This Row],[Sale Date]])</f>
        <v>3</v>
      </c>
      <c r="F68" s="11">
        <f>YEAR(Table1[[#This Row],[Sale Date]])</f>
        <v>2022</v>
      </c>
      <c r="G68" t="s">
        <v>8</v>
      </c>
      <c r="H68" s="2">
        <v>4192.1000000000004</v>
      </c>
      <c r="I68" s="2">
        <v>4155.32</v>
      </c>
      <c r="J68" t="s">
        <v>14</v>
      </c>
      <c r="K68" t="s">
        <v>15</v>
      </c>
      <c r="L68" t="s">
        <v>19</v>
      </c>
      <c r="M68" t="s">
        <v>26</v>
      </c>
      <c r="N68" t="str">
        <f>IF(Table1[[#This Row],[Sales Amount]]&lt;0,"Loss","Income")</f>
        <v>Income</v>
      </c>
    </row>
    <row r="69" spans="1:14" x14ac:dyDescent="0.25">
      <c r="A69" s="1">
        <v>44629</v>
      </c>
      <c r="B69" s="1" t="str">
        <f>TEXT(Table1[[#This Row],[Sale Date]],"mmmm")</f>
        <v>March</v>
      </c>
      <c r="C69" s="11">
        <f>MONTH(Table1[[#This Row],[Sale Date]])</f>
        <v>3</v>
      </c>
      <c r="D69" s="11" t="str">
        <f>TEXT(WEEKDAY(Table1[[#This Row],[Sale Date]]),"dddd")</f>
        <v>Wednesday</v>
      </c>
      <c r="E69" s="11">
        <f>WEEKDAY(Table1[[#This Row],[Sale Date]])</f>
        <v>4</v>
      </c>
      <c r="F69" s="11">
        <f>YEAR(Table1[[#This Row],[Sale Date]])</f>
        <v>2022</v>
      </c>
      <c r="G69" t="s">
        <v>20</v>
      </c>
      <c r="H69" s="2">
        <v>12888.95</v>
      </c>
      <c r="I69" s="2">
        <v>11574.24</v>
      </c>
      <c r="J69" t="s">
        <v>14</v>
      </c>
      <c r="K69" t="s">
        <v>18</v>
      </c>
      <c r="L69" t="s">
        <v>21</v>
      </c>
      <c r="M69" t="s">
        <v>29</v>
      </c>
      <c r="N69" t="str">
        <f>IF(Table1[[#This Row],[Sales Amount]]&lt;0,"Loss","Income")</f>
        <v>Income</v>
      </c>
    </row>
    <row r="70" spans="1:14" x14ac:dyDescent="0.25">
      <c r="A70" s="1">
        <v>44630</v>
      </c>
      <c r="B70" s="1" t="str">
        <f>TEXT(Table1[[#This Row],[Sale Date]],"mmmm")</f>
        <v>March</v>
      </c>
      <c r="C70" s="11">
        <f>MONTH(Table1[[#This Row],[Sale Date]])</f>
        <v>3</v>
      </c>
      <c r="D70" s="11" t="str">
        <f>TEXT(WEEKDAY(Table1[[#This Row],[Sale Date]]),"dddd")</f>
        <v>Thursday</v>
      </c>
      <c r="E70" s="11">
        <f>WEEKDAY(Table1[[#This Row],[Sale Date]])</f>
        <v>5</v>
      </c>
      <c r="F70" s="11">
        <f>YEAR(Table1[[#This Row],[Sale Date]])</f>
        <v>2022</v>
      </c>
      <c r="G70" t="s">
        <v>17</v>
      </c>
      <c r="H70" s="2">
        <v>5626.09</v>
      </c>
      <c r="I70" s="2">
        <v>5794.84</v>
      </c>
      <c r="J70" t="s">
        <v>9</v>
      </c>
      <c r="K70" t="s">
        <v>24</v>
      </c>
      <c r="L70" t="s">
        <v>21</v>
      </c>
      <c r="M70" t="s">
        <v>31</v>
      </c>
      <c r="N70" t="str">
        <f>IF(Table1[[#This Row],[Sales Amount]]&lt;0,"Loss","Income")</f>
        <v>Income</v>
      </c>
    </row>
    <row r="71" spans="1:14" x14ac:dyDescent="0.25">
      <c r="A71" s="1">
        <v>44631</v>
      </c>
      <c r="B71" s="1" t="str">
        <f>TEXT(Table1[[#This Row],[Sale Date]],"mmmm")</f>
        <v>March</v>
      </c>
      <c r="C71" s="11">
        <f>MONTH(Table1[[#This Row],[Sale Date]])</f>
        <v>3</v>
      </c>
      <c r="D71" s="11" t="str">
        <f>TEXT(WEEKDAY(Table1[[#This Row],[Sale Date]]),"dddd")</f>
        <v>Friday</v>
      </c>
      <c r="E71" s="11">
        <f>WEEKDAY(Table1[[#This Row],[Sale Date]])</f>
        <v>6</v>
      </c>
      <c r="F71" s="11">
        <f>YEAR(Table1[[#This Row],[Sale Date]])</f>
        <v>2022</v>
      </c>
      <c r="G71" t="s">
        <v>23</v>
      </c>
      <c r="H71" s="2">
        <v>14643.85</v>
      </c>
      <c r="I71" s="2">
        <v>16584.93</v>
      </c>
      <c r="J71" t="s">
        <v>9</v>
      </c>
      <c r="K71" t="s">
        <v>15</v>
      </c>
      <c r="L71" t="s">
        <v>21</v>
      </c>
      <c r="M71" t="s">
        <v>26</v>
      </c>
      <c r="N71" t="str">
        <f>IF(Table1[[#This Row],[Sales Amount]]&lt;0,"Loss","Income")</f>
        <v>Income</v>
      </c>
    </row>
    <row r="72" spans="1:14" x14ac:dyDescent="0.25">
      <c r="A72" s="1">
        <v>44632</v>
      </c>
      <c r="B72" s="1" t="str">
        <f>TEXT(Table1[[#This Row],[Sale Date]],"mmmm")</f>
        <v>March</v>
      </c>
      <c r="C72" s="11">
        <f>MONTH(Table1[[#This Row],[Sale Date]])</f>
        <v>3</v>
      </c>
      <c r="D72" s="11" t="str">
        <f>TEXT(WEEKDAY(Table1[[#This Row],[Sale Date]]),"dddd")</f>
        <v>Saturday</v>
      </c>
      <c r="E72" s="11">
        <f>WEEKDAY(Table1[[#This Row],[Sale Date]])</f>
        <v>7</v>
      </c>
      <c r="F72" s="11">
        <f>YEAR(Table1[[#This Row],[Sale Date]])</f>
        <v>2022</v>
      </c>
      <c r="G72" t="s">
        <v>17</v>
      </c>
      <c r="H72" s="2">
        <v>20987.67</v>
      </c>
      <c r="I72" s="2">
        <v>20270.740000000002</v>
      </c>
      <c r="J72" t="s">
        <v>25</v>
      </c>
      <c r="K72" t="s">
        <v>15</v>
      </c>
      <c r="L72" t="s">
        <v>21</v>
      </c>
      <c r="M72" t="s">
        <v>26</v>
      </c>
      <c r="N72" t="str">
        <f>IF(Table1[[#This Row],[Sales Amount]]&lt;0,"Loss","Income")</f>
        <v>Income</v>
      </c>
    </row>
    <row r="73" spans="1:14" x14ac:dyDescent="0.25">
      <c r="A73" s="1">
        <v>44633</v>
      </c>
      <c r="B73" s="1" t="str">
        <f>TEXT(Table1[[#This Row],[Sale Date]],"mmmm")</f>
        <v>March</v>
      </c>
      <c r="C73" s="11">
        <f>MONTH(Table1[[#This Row],[Sale Date]])</f>
        <v>3</v>
      </c>
      <c r="D73" s="11" t="str">
        <f>TEXT(WEEKDAY(Table1[[#This Row],[Sale Date]]),"dddd")</f>
        <v>Sunday</v>
      </c>
      <c r="E73" s="11">
        <f>WEEKDAY(Table1[[#This Row],[Sale Date]])</f>
        <v>1</v>
      </c>
      <c r="F73" s="11">
        <f>YEAR(Table1[[#This Row],[Sale Date]])</f>
        <v>2022</v>
      </c>
      <c r="G73" t="s">
        <v>17</v>
      </c>
      <c r="H73" s="2">
        <v>4946.09</v>
      </c>
      <c r="I73" s="2">
        <v>4986.32</v>
      </c>
      <c r="J73" t="s">
        <v>9</v>
      </c>
      <c r="K73" t="s">
        <v>24</v>
      </c>
      <c r="L73" t="s">
        <v>19</v>
      </c>
      <c r="M73" t="s">
        <v>12</v>
      </c>
      <c r="N73" t="str">
        <f>IF(Table1[[#This Row],[Sales Amount]]&lt;0,"Loss","Income")</f>
        <v>Income</v>
      </c>
    </row>
    <row r="74" spans="1:14" x14ac:dyDescent="0.25">
      <c r="A74" s="1">
        <v>44634</v>
      </c>
      <c r="B74" s="1" t="str">
        <f>TEXT(Table1[[#This Row],[Sale Date]],"mmmm")</f>
        <v>March</v>
      </c>
      <c r="C74" s="11">
        <f>MONTH(Table1[[#This Row],[Sale Date]])</f>
        <v>3</v>
      </c>
      <c r="D74" s="11" t="str">
        <f>TEXT(WEEKDAY(Table1[[#This Row],[Sale Date]]),"dddd")</f>
        <v>Monday</v>
      </c>
      <c r="E74" s="11">
        <f>WEEKDAY(Table1[[#This Row],[Sale Date]])</f>
        <v>2</v>
      </c>
      <c r="F74" s="11">
        <f>YEAR(Table1[[#This Row],[Sale Date]])</f>
        <v>2022</v>
      </c>
      <c r="G74" t="s">
        <v>13</v>
      </c>
      <c r="H74" s="2">
        <v>7293.01</v>
      </c>
      <c r="I74" s="2">
        <v>6887.23</v>
      </c>
      <c r="J74" t="s">
        <v>9</v>
      </c>
      <c r="K74" t="s">
        <v>18</v>
      </c>
      <c r="L74" t="s">
        <v>21</v>
      </c>
      <c r="M74" t="s">
        <v>16</v>
      </c>
      <c r="N74" t="str">
        <f>IF(Table1[[#This Row],[Sales Amount]]&lt;0,"Loss","Income")</f>
        <v>Income</v>
      </c>
    </row>
    <row r="75" spans="1:14" x14ac:dyDescent="0.25">
      <c r="A75" s="1">
        <v>44635</v>
      </c>
      <c r="B75" s="1" t="str">
        <f>TEXT(Table1[[#This Row],[Sale Date]],"mmmm")</f>
        <v>March</v>
      </c>
      <c r="C75" s="11">
        <f>MONTH(Table1[[#This Row],[Sale Date]])</f>
        <v>3</v>
      </c>
      <c r="D75" s="11" t="str">
        <f>TEXT(WEEKDAY(Table1[[#This Row],[Sale Date]]),"dddd")</f>
        <v>Tuesday</v>
      </c>
      <c r="E75" s="11">
        <f>WEEKDAY(Table1[[#This Row],[Sale Date]])</f>
        <v>3</v>
      </c>
      <c r="F75" s="11">
        <f>YEAR(Table1[[#This Row],[Sale Date]])</f>
        <v>2022</v>
      </c>
      <c r="G75" t="s">
        <v>17</v>
      </c>
      <c r="H75" s="2">
        <v>3742.54</v>
      </c>
      <c r="I75" s="2">
        <v>3647.95</v>
      </c>
      <c r="J75" t="s">
        <v>25</v>
      </c>
      <c r="K75" t="s">
        <v>15</v>
      </c>
      <c r="L75" t="s">
        <v>11</v>
      </c>
      <c r="M75" t="s">
        <v>28</v>
      </c>
      <c r="N75" t="str">
        <f>IF(Table1[[#This Row],[Sales Amount]]&lt;0,"Loss","Income")</f>
        <v>Income</v>
      </c>
    </row>
    <row r="76" spans="1:14" x14ac:dyDescent="0.25">
      <c r="A76" s="1">
        <v>44636</v>
      </c>
      <c r="B76" s="1" t="str">
        <f>TEXT(Table1[[#This Row],[Sale Date]],"mmmm")</f>
        <v>March</v>
      </c>
      <c r="C76" s="11">
        <f>MONTH(Table1[[#This Row],[Sale Date]])</f>
        <v>3</v>
      </c>
      <c r="D76" s="11" t="str">
        <f>TEXT(WEEKDAY(Table1[[#This Row],[Sale Date]]),"dddd")</f>
        <v>Wednesday</v>
      </c>
      <c r="E76" s="11">
        <f>WEEKDAY(Table1[[#This Row],[Sale Date]])</f>
        <v>4</v>
      </c>
      <c r="F76" s="11">
        <f>YEAR(Table1[[#This Row],[Sale Date]])</f>
        <v>2022</v>
      </c>
      <c r="G76" t="s">
        <v>20</v>
      </c>
      <c r="H76" s="2">
        <v>662.24</v>
      </c>
      <c r="I76" s="2">
        <v>779.86</v>
      </c>
      <c r="J76" t="s">
        <v>9</v>
      </c>
      <c r="K76" t="s">
        <v>24</v>
      </c>
      <c r="L76" t="s">
        <v>21</v>
      </c>
      <c r="M76" t="s">
        <v>31</v>
      </c>
      <c r="N76" t="str">
        <f>IF(Table1[[#This Row],[Sales Amount]]&lt;0,"Loss","Income")</f>
        <v>Income</v>
      </c>
    </row>
    <row r="77" spans="1:14" x14ac:dyDescent="0.25">
      <c r="A77" s="1">
        <v>44637</v>
      </c>
      <c r="B77" s="1" t="str">
        <f>TEXT(Table1[[#This Row],[Sale Date]],"mmmm")</f>
        <v>March</v>
      </c>
      <c r="C77" s="11">
        <f>MONTH(Table1[[#This Row],[Sale Date]])</f>
        <v>3</v>
      </c>
      <c r="D77" s="11" t="str">
        <f>TEXT(WEEKDAY(Table1[[#This Row],[Sale Date]]),"dddd")</f>
        <v>Thursday</v>
      </c>
      <c r="E77" s="11">
        <f>WEEKDAY(Table1[[#This Row],[Sale Date]])</f>
        <v>5</v>
      </c>
      <c r="F77" s="11">
        <f>YEAR(Table1[[#This Row],[Sale Date]])</f>
        <v>2022</v>
      </c>
      <c r="G77" t="s">
        <v>17</v>
      </c>
      <c r="H77" s="2">
        <v>7757.37</v>
      </c>
      <c r="I77" s="2">
        <v>7317.6</v>
      </c>
      <c r="J77" t="s">
        <v>25</v>
      </c>
      <c r="K77" t="s">
        <v>24</v>
      </c>
      <c r="L77" t="s">
        <v>21</v>
      </c>
      <c r="M77" t="s">
        <v>26</v>
      </c>
      <c r="N77" t="str">
        <f>IF(Table1[[#This Row],[Sales Amount]]&lt;0,"Loss","Income")</f>
        <v>Income</v>
      </c>
    </row>
    <row r="78" spans="1:14" x14ac:dyDescent="0.25">
      <c r="A78" s="1">
        <v>44638</v>
      </c>
      <c r="B78" s="1" t="str">
        <f>TEXT(Table1[[#This Row],[Sale Date]],"mmmm")</f>
        <v>March</v>
      </c>
      <c r="C78" s="11">
        <f>MONTH(Table1[[#This Row],[Sale Date]])</f>
        <v>3</v>
      </c>
      <c r="D78" s="11" t="str">
        <f>TEXT(WEEKDAY(Table1[[#This Row],[Sale Date]]),"dddd")</f>
        <v>Friday</v>
      </c>
      <c r="E78" s="11">
        <f>WEEKDAY(Table1[[#This Row],[Sale Date]])</f>
        <v>6</v>
      </c>
      <c r="F78" s="11">
        <f>YEAR(Table1[[#This Row],[Sale Date]])</f>
        <v>2022</v>
      </c>
      <c r="G78" t="s">
        <v>23</v>
      </c>
      <c r="H78" s="2">
        <v>-938.69</v>
      </c>
      <c r="I78" s="2">
        <v>-942.14</v>
      </c>
      <c r="J78" t="s">
        <v>14</v>
      </c>
      <c r="K78" t="s">
        <v>10</v>
      </c>
      <c r="L78" t="s">
        <v>11</v>
      </c>
      <c r="M78" t="s">
        <v>31</v>
      </c>
      <c r="N78" t="str">
        <f>IF(Table1[[#This Row],[Sales Amount]]&lt;0,"Loss","Income")</f>
        <v>Loss</v>
      </c>
    </row>
    <row r="79" spans="1:14" x14ac:dyDescent="0.25">
      <c r="A79" s="1">
        <v>44639</v>
      </c>
      <c r="B79" s="1" t="str">
        <f>TEXT(Table1[[#This Row],[Sale Date]],"mmmm")</f>
        <v>March</v>
      </c>
      <c r="C79" s="11">
        <f>MONTH(Table1[[#This Row],[Sale Date]])</f>
        <v>3</v>
      </c>
      <c r="D79" s="11" t="str">
        <f>TEXT(WEEKDAY(Table1[[#This Row],[Sale Date]]),"dddd")</f>
        <v>Saturday</v>
      </c>
      <c r="E79" s="11">
        <f>WEEKDAY(Table1[[#This Row],[Sale Date]])</f>
        <v>7</v>
      </c>
      <c r="F79" s="11">
        <f>YEAR(Table1[[#This Row],[Sale Date]])</f>
        <v>2022</v>
      </c>
      <c r="G79" t="s">
        <v>8</v>
      </c>
      <c r="H79" s="2">
        <v>-4575.7700000000004</v>
      </c>
      <c r="I79" s="2">
        <v>-4018.72</v>
      </c>
      <c r="J79" t="s">
        <v>9</v>
      </c>
      <c r="K79" t="s">
        <v>15</v>
      </c>
      <c r="L79" t="s">
        <v>11</v>
      </c>
      <c r="M79" t="s">
        <v>12</v>
      </c>
      <c r="N79" t="str">
        <f>IF(Table1[[#This Row],[Sales Amount]]&lt;0,"Loss","Income")</f>
        <v>Loss</v>
      </c>
    </row>
    <row r="80" spans="1:14" x14ac:dyDescent="0.25">
      <c r="A80" s="1">
        <v>44640</v>
      </c>
      <c r="B80" s="1" t="str">
        <f>TEXT(Table1[[#This Row],[Sale Date]],"mmmm")</f>
        <v>March</v>
      </c>
      <c r="C80" s="11">
        <f>MONTH(Table1[[#This Row],[Sale Date]])</f>
        <v>3</v>
      </c>
      <c r="D80" s="11" t="str">
        <f>TEXT(WEEKDAY(Table1[[#This Row],[Sale Date]]),"dddd")</f>
        <v>Sunday</v>
      </c>
      <c r="E80" s="11">
        <f>WEEKDAY(Table1[[#This Row],[Sale Date]])</f>
        <v>1</v>
      </c>
      <c r="F80" s="11">
        <f>YEAR(Table1[[#This Row],[Sale Date]])</f>
        <v>2022</v>
      </c>
      <c r="G80" t="s">
        <v>20</v>
      </c>
      <c r="H80" s="2">
        <v>8857.27</v>
      </c>
      <c r="I80" s="2">
        <v>9598.4699999999993</v>
      </c>
      <c r="J80" t="s">
        <v>22</v>
      </c>
      <c r="K80" t="s">
        <v>18</v>
      </c>
      <c r="L80" t="s">
        <v>11</v>
      </c>
      <c r="M80" t="s">
        <v>28</v>
      </c>
      <c r="N80" t="str">
        <f>IF(Table1[[#This Row],[Sales Amount]]&lt;0,"Loss","Income")</f>
        <v>Income</v>
      </c>
    </row>
    <row r="81" spans="1:14" x14ac:dyDescent="0.25">
      <c r="A81" s="1">
        <v>44641</v>
      </c>
      <c r="B81" s="1" t="str">
        <f>TEXT(Table1[[#This Row],[Sale Date]],"mmmm")</f>
        <v>March</v>
      </c>
      <c r="C81" s="11">
        <f>MONTH(Table1[[#This Row],[Sale Date]])</f>
        <v>3</v>
      </c>
      <c r="D81" s="11" t="str">
        <f>TEXT(WEEKDAY(Table1[[#This Row],[Sale Date]]),"dddd")</f>
        <v>Monday</v>
      </c>
      <c r="E81" s="11">
        <f>WEEKDAY(Table1[[#This Row],[Sale Date]])</f>
        <v>2</v>
      </c>
      <c r="F81" s="11">
        <f>YEAR(Table1[[#This Row],[Sale Date]])</f>
        <v>2022</v>
      </c>
      <c r="G81" t="s">
        <v>20</v>
      </c>
      <c r="H81" s="2">
        <v>11857.81</v>
      </c>
      <c r="I81" s="2">
        <v>12370.08</v>
      </c>
      <c r="J81" t="s">
        <v>22</v>
      </c>
      <c r="K81" t="s">
        <v>18</v>
      </c>
      <c r="L81" t="s">
        <v>19</v>
      </c>
      <c r="M81" t="s">
        <v>31</v>
      </c>
      <c r="N81" t="str">
        <f>IF(Table1[[#This Row],[Sales Amount]]&lt;0,"Loss","Income")</f>
        <v>Income</v>
      </c>
    </row>
    <row r="82" spans="1:14" x14ac:dyDescent="0.25">
      <c r="A82" s="1">
        <v>44642</v>
      </c>
      <c r="B82" s="1" t="str">
        <f>TEXT(Table1[[#This Row],[Sale Date]],"mmmm")</f>
        <v>March</v>
      </c>
      <c r="C82" s="11">
        <f>MONTH(Table1[[#This Row],[Sale Date]])</f>
        <v>3</v>
      </c>
      <c r="D82" s="11" t="str">
        <f>TEXT(WEEKDAY(Table1[[#This Row],[Sale Date]]),"dddd")</f>
        <v>Tuesday</v>
      </c>
      <c r="E82" s="11">
        <f>WEEKDAY(Table1[[#This Row],[Sale Date]])</f>
        <v>3</v>
      </c>
      <c r="F82" s="11">
        <f>YEAR(Table1[[#This Row],[Sale Date]])</f>
        <v>2022</v>
      </c>
      <c r="G82" t="s">
        <v>13</v>
      </c>
      <c r="H82" s="2">
        <v>6675.49</v>
      </c>
      <c r="I82" s="2">
        <v>6760.46</v>
      </c>
      <c r="J82" t="s">
        <v>14</v>
      </c>
      <c r="K82" t="s">
        <v>18</v>
      </c>
      <c r="L82" t="s">
        <v>21</v>
      </c>
      <c r="M82" t="s">
        <v>31</v>
      </c>
      <c r="N82" t="str">
        <f>IF(Table1[[#This Row],[Sales Amount]]&lt;0,"Loss","Income")</f>
        <v>Income</v>
      </c>
    </row>
    <row r="83" spans="1:14" x14ac:dyDescent="0.25">
      <c r="A83" s="1">
        <v>44643</v>
      </c>
      <c r="B83" s="1" t="str">
        <f>TEXT(Table1[[#This Row],[Sale Date]],"mmmm")</f>
        <v>March</v>
      </c>
      <c r="C83" s="11">
        <f>MONTH(Table1[[#This Row],[Sale Date]])</f>
        <v>3</v>
      </c>
      <c r="D83" s="11" t="str">
        <f>TEXT(WEEKDAY(Table1[[#This Row],[Sale Date]]),"dddd")</f>
        <v>Wednesday</v>
      </c>
      <c r="E83" s="11">
        <f>WEEKDAY(Table1[[#This Row],[Sale Date]])</f>
        <v>4</v>
      </c>
      <c r="F83" s="11">
        <f>YEAR(Table1[[#This Row],[Sale Date]])</f>
        <v>2022</v>
      </c>
      <c r="G83" t="s">
        <v>13</v>
      </c>
      <c r="H83" s="2">
        <v>-4997.2</v>
      </c>
      <c r="I83" s="2">
        <v>-4572.72</v>
      </c>
      <c r="J83" t="s">
        <v>22</v>
      </c>
      <c r="K83" t="s">
        <v>18</v>
      </c>
      <c r="L83" t="s">
        <v>11</v>
      </c>
      <c r="M83" t="s">
        <v>28</v>
      </c>
      <c r="N83" t="str">
        <f>IF(Table1[[#This Row],[Sales Amount]]&lt;0,"Loss","Income")</f>
        <v>Loss</v>
      </c>
    </row>
    <row r="84" spans="1:14" x14ac:dyDescent="0.25">
      <c r="A84" s="1">
        <v>44644</v>
      </c>
      <c r="B84" s="1" t="str">
        <f>TEXT(Table1[[#This Row],[Sale Date]],"mmmm")</f>
        <v>March</v>
      </c>
      <c r="C84" s="11">
        <f>MONTH(Table1[[#This Row],[Sale Date]])</f>
        <v>3</v>
      </c>
      <c r="D84" s="11" t="str">
        <f>TEXT(WEEKDAY(Table1[[#This Row],[Sale Date]]),"dddd")</f>
        <v>Thursday</v>
      </c>
      <c r="E84" s="11">
        <f>WEEKDAY(Table1[[#This Row],[Sale Date]])</f>
        <v>5</v>
      </c>
      <c r="F84" s="11">
        <f>YEAR(Table1[[#This Row],[Sale Date]])</f>
        <v>2022</v>
      </c>
      <c r="G84" t="s">
        <v>8</v>
      </c>
      <c r="H84" s="2">
        <v>-2102.21</v>
      </c>
      <c r="I84" s="2">
        <v>-1857.96</v>
      </c>
      <c r="J84" t="s">
        <v>14</v>
      </c>
      <c r="K84" t="s">
        <v>15</v>
      </c>
      <c r="L84" t="s">
        <v>11</v>
      </c>
      <c r="M84" t="s">
        <v>12</v>
      </c>
      <c r="N84" t="str">
        <f>IF(Table1[[#This Row],[Sales Amount]]&lt;0,"Loss","Income")</f>
        <v>Loss</v>
      </c>
    </row>
    <row r="85" spans="1:14" x14ac:dyDescent="0.25">
      <c r="A85" s="1">
        <v>44645</v>
      </c>
      <c r="B85" s="1" t="str">
        <f>TEXT(Table1[[#This Row],[Sale Date]],"mmmm")</f>
        <v>March</v>
      </c>
      <c r="C85" s="11">
        <f>MONTH(Table1[[#This Row],[Sale Date]])</f>
        <v>3</v>
      </c>
      <c r="D85" s="11" t="str">
        <f>TEXT(WEEKDAY(Table1[[#This Row],[Sale Date]]),"dddd")</f>
        <v>Friday</v>
      </c>
      <c r="E85" s="11">
        <f>WEEKDAY(Table1[[#This Row],[Sale Date]])</f>
        <v>6</v>
      </c>
      <c r="F85" s="11">
        <f>YEAR(Table1[[#This Row],[Sale Date]])</f>
        <v>2022</v>
      </c>
      <c r="G85" t="s">
        <v>20</v>
      </c>
      <c r="H85" s="2">
        <v>10762.42</v>
      </c>
      <c r="I85" s="2">
        <v>10682.15</v>
      </c>
      <c r="J85" t="s">
        <v>14</v>
      </c>
      <c r="K85" t="s">
        <v>18</v>
      </c>
      <c r="L85" t="s">
        <v>21</v>
      </c>
      <c r="M85" t="s">
        <v>31</v>
      </c>
      <c r="N85" t="str">
        <f>IF(Table1[[#This Row],[Sales Amount]]&lt;0,"Loss","Income")</f>
        <v>Income</v>
      </c>
    </row>
    <row r="86" spans="1:14" x14ac:dyDescent="0.25">
      <c r="A86" s="1">
        <v>44646</v>
      </c>
      <c r="B86" s="1" t="str">
        <f>TEXT(Table1[[#This Row],[Sale Date]],"mmmm")</f>
        <v>March</v>
      </c>
      <c r="C86" s="11">
        <f>MONTH(Table1[[#This Row],[Sale Date]])</f>
        <v>3</v>
      </c>
      <c r="D86" s="11" t="str">
        <f>TEXT(WEEKDAY(Table1[[#This Row],[Sale Date]]),"dddd")</f>
        <v>Saturday</v>
      </c>
      <c r="E86" s="11">
        <f>WEEKDAY(Table1[[#This Row],[Sale Date]])</f>
        <v>7</v>
      </c>
      <c r="F86" s="11">
        <f>YEAR(Table1[[#This Row],[Sale Date]])</f>
        <v>2022</v>
      </c>
      <c r="G86" t="s">
        <v>13</v>
      </c>
      <c r="H86" s="2">
        <v>12991.76</v>
      </c>
      <c r="I86" s="2">
        <v>11212.9</v>
      </c>
      <c r="J86" t="s">
        <v>22</v>
      </c>
      <c r="K86" t="s">
        <v>15</v>
      </c>
      <c r="L86" t="s">
        <v>11</v>
      </c>
      <c r="M86" t="s">
        <v>26</v>
      </c>
      <c r="N86" t="str">
        <f>IF(Table1[[#This Row],[Sales Amount]]&lt;0,"Loss","Income")</f>
        <v>Income</v>
      </c>
    </row>
    <row r="87" spans="1:14" x14ac:dyDescent="0.25">
      <c r="A87" s="1">
        <v>44647</v>
      </c>
      <c r="B87" s="1" t="str">
        <f>TEXT(Table1[[#This Row],[Sale Date]],"mmmm")</f>
        <v>March</v>
      </c>
      <c r="C87" s="11">
        <f>MONTH(Table1[[#This Row],[Sale Date]])</f>
        <v>3</v>
      </c>
      <c r="D87" s="11" t="str">
        <f>TEXT(WEEKDAY(Table1[[#This Row],[Sale Date]]),"dddd")</f>
        <v>Sunday</v>
      </c>
      <c r="E87" s="11">
        <f>WEEKDAY(Table1[[#This Row],[Sale Date]])</f>
        <v>1</v>
      </c>
      <c r="F87" s="11">
        <f>YEAR(Table1[[#This Row],[Sale Date]])</f>
        <v>2022</v>
      </c>
      <c r="G87" t="s">
        <v>13</v>
      </c>
      <c r="H87" s="2">
        <v>11736.59</v>
      </c>
      <c r="I87" s="2">
        <v>11015.3</v>
      </c>
      <c r="J87" t="s">
        <v>14</v>
      </c>
      <c r="K87" t="s">
        <v>24</v>
      </c>
      <c r="L87" t="s">
        <v>21</v>
      </c>
      <c r="M87" t="s">
        <v>30</v>
      </c>
      <c r="N87" t="str">
        <f>IF(Table1[[#This Row],[Sales Amount]]&lt;0,"Loss","Income")</f>
        <v>Income</v>
      </c>
    </row>
    <row r="88" spans="1:14" x14ac:dyDescent="0.25">
      <c r="A88" s="1">
        <v>44648</v>
      </c>
      <c r="B88" s="1" t="str">
        <f>TEXT(Table1[[#This Row],[Sale Date]],"mmmm")</f>
        <v>March</v>
      </c>
      <c r="C88" s="11">
        <f>MONTH(Table1[[#This Row],[Sale Date]])</f>
        <v>3</v>
      </c>
      <c r="D88" s="11" t="str">
        <f>TEXT(WEEKDAY(Table1[[#This Row],[Sale Date]]),"dddd")</f>
        <v>Monday</v>
      </c>
      <c r="E88" s="11">
        <f>WEEKDAY(Table1[[#This Row],[Sale Date]])</f>
        <v>2</v>
      </c>
      <c r="F88" s="11">
        <f>YEAR(Table1[[#This Row],[Sale Date]])</f>
        <v>2022</v>
      </c>
      <c r="G88" t="s">
        <v>20</v>
      </c>
      <c r="H88" s="2">
        <v>6424.47</v>
      </c>
      <c r="I88" s="2">
        <v>6502.06</v>
      </c>
      <c r="J88" t="s">
        <v>14</v>
      </c>
      <c r="K88" t="s">
        <v>10</v>
      </c>
      <c r="L88" t="s">
        <v>11</v>
      </c>
      <c r="M88" t="s">
        <v>27</v>
      </c>
      <c r="N88" t="str">
        <f>IF(Table1[[#This Row],[Sales Amount]]&lt;0,"Loss","Income")</f>
        <v>Income</v>
      </c>
    </row>
    <row r="89" spans="1:14" x14ac:dyDescent="0.25">
      <c r="A89" s="1">
        <v>44649</v>
      </c>
      <c r="B89" s="1" t="str">
        <f>TEXT(Table1[[#This Row],[Sale Date]],"mmmm")</f>
        <v>March</v>
      </c>
      <c r="C89" s="11">
        <f>MONTH(Table1[[#This Row],[Sale Date]])</f>
        <v>3</v>
      </c>
      <c r="D89" s="11" t="str">
        <f>TEXT(WEEKDAY(Table1[[#This Row],[Sale Date]]),"dddd")</f>
        <v>Tuesday</v>
      </c>
      <c r="E89" s="11">
        <f>WEEKDAY(Table1[[#This Row],[Sale Date]])</f>
        <v>3</v>
      </c>
      <c r="F89" s="11">
        <f>YEAR(Table1[[#This Row],[Sale Date]])</f>
        <v>2022</v>
      </c>
      <c r="G89" t="s">
        <v>8</v>
      </c>
      <c r="H89" s="2">
        <v>2288.7199999999998</v>
      </c>
      <c r="I89" s="2">
        <v>2414.02</v>
      </c>
      <c r="J89" t="s">
        <v>9</v>
      </c>
      <c r="K89" t="s">
        <v>10</v>
      </c>
      <c r="L89" t="s">
        <v>21</v>
      </c>
      <c r="M89" t="s">
        <v>29</v>
      </c>
      <c r="N89" t="str">
        <f>IF(Table1[[#This Row],[Sales Amount]]&lt;0,"Loss","Income")</f>
        <v>Income</v>
      </c>
    </row>
    <row r="90" spans="1:14" x14ac:dyDescent="0.25">
      <c r="A90" s="1">
        <v>44650</v>
      </c>
      <c r="B90" s="1" t="str">
        <f>TEXT(Table1[[#This Row],[Sale Date]],"mmmm")</f>
        <v>March</v>
      </c>
      <c r="C90" s="11">
        <f>MONTH(Table1[[#This Row],[Sale Date]])</f>
        <v>3</v>
      </c>
      <c r="D90" s="11" t="str">
        <f>TEXT(WEEKDAY(Table1[[#This Row],[Sale Date]]),"dddd")</f>
        <v>Wednesday</v>
      </c>
      <c r="E90" s="11">
        <f>WEEKDAY(Table1[[#This Row],[Sale Date]])</f>
        <v>4</v>
      </c>
      <c r="F90" s="11">
        <f>YEAR(Table1[[#This Row],[Sale Date]])</f>
        <v>2022</v>
      </c>
      <c r="G90" t="s">
        <v>13</v>
      </c>
      <c r="H90" s="2">
        <v>-4723.9799999999996</v>
      </c>
      <c r="I90" s="2">
        <v>-4470.72</v>
      </c>
      <c r="J90" t="s">
        <v>22</v>
      </c>
      <c r="K90" t="s">
        <v>24</v>
      </c>
      <c r="L90" t="s">
        <v>21</v>
      </c>
      <c r="M90" t="s">
        <v>27</v>
      </c>
      <c r="N90" t="str">
        <f>IF(Table1[[#This Row],[Sales Amount]]&lt;0,"Loss","Income")</f>
        <v>Loss</v>
      </c>
    </row>
    <row r="91" spans="1:14" x14ac:dyDescent="0.25">
      <c r="A91" s="1">
        <v>44651</v>
      </c>
      <c r="B91" s="1" t="str">
        <f>TEXT(Table1[[#This Row],[Sale Date]],"mmmm")</f>
        <v>March</v>
      </c>
      <c r="C91" s="11">
        <f>MONTH(Table1[[#This Row],[Sale Date]])</f>
        <v>3</v>
      </c>
      <c r="D91" s="11" t="str">
        <f>TEXT(WEEKDAY(Table1[[#This Row],[Sale Date]]),"dddd")</f>
        <v>Thursday</v>
      </c>
      <c r="E91" s="11">
        <f>WEEKDAY(Table1[[#This Row],[Sale Date]])</f>
        <v>5</v>
      </c>
      <c r="F91" s="11">
        <f>YEAR(Table1[[#This Row],[Sale Date]])</f>
        <v>2022</v>
      </c>
      <c r="G91" t="s">
        <v>8</v>
      </c>
      <c r="H91" s="2">
        <v>14550.78</v>
      </c>
      <c r="I91" s="2">
        <v>15339.65</v>
      </c>
      <c r="J91" t="s">
        <v>22</v>
      </c>
      <c r="K91" t="s">
        <v>10</v>
      </c>
      <c r="L91" t="s">
        <v>19</v>
      </c>
      <c r="M91" t="s">
        <v>26</v>
      </c>
      <c r="N91" t="str">
        <f>IF(Table1[[#This Row],[Sales Amount]]&lt;0,"Loss","Income")</f>
        <v>Income</v>
      </c>
    </row>
    <row r="92" spans="1:14" x14ac:dyDescent="0.25">
      <c r="A92" s="1">
        <v>44652</v>
      </c>
      <c r="B92" s="1" t="str">
        <f>TEXT(Table1[[#This Row],[Sale Date]],"mmmm")</f>
        <v>April</v>
      </c>
      <c r="C92" s="11">
        <f>MONTH(Table1[[#This Row],[Sale Date]])</f>
        <v>4</v>
      </c>
      <c r="D92" s="11" t="str">
        <f>TEXT(WEEKDAY(Table1[[#This Row],[Sale Date]]),"dddd")</f>
        <v>Friday</v>
      </c>
      <c r="E92" s="11">
        <f>WEEKDAY(Table1[[#This Row],[Sale Date]])</f>
        <v>6</v>
      </c>
      <c r="F92" s="11">
        <f>YEAR(Table1[[#This Row],[Sale Date]])</f>
        <v>2022</v>
      </c>
      <c r="G92" t="s">
        <v>8</v>
      </c>
      <c r="H92" s="2">
        <v>5138.71</v>
      </c>
      <c r="I92" s="2">
        <v>5108.47</v>
      </c>
      <c r="J92" t="s">
        <v>25</v>
      </c>
      <c r="K92" t="s">
        <v>18</v>
      </c>
      <c r="L92" t="s">
        <v>21</v>
      </c>
      <c r="M92" t="s">
        <v>27</v>
      </c>
      <c r="N92" t="str">
        <f>IF(Table1[[#This Row],[Sales Amount]]&lt;0,"Loss","Income")</f>
        <v>Income</v>
      </c>
    </row>
    <row r="93" spans="1:14" x14ac:dyDescent="0.25">
      <c r="A93" s="1">
        <v>44653</v>
      </c>
      <c r="B93" s="1" t="str">
        <f>TEXT(Table1[[#This Row],[Sale Date]],"mmmm")</f>
        <v>April</v>
      </c>
      <c r="C93" s="11">
        <f>MONTH(Table1[[#This Row],[Sale Date]])</f>
        <v>4</v>
      </c>
      <c r="D93" s="11" t="str">
        <f>TEXT(WEEKDAY(Table1[[#This Row],[Sale Date]]),"dddd")</f>
        <v>Saturday</v>
      </c>
      <c r="E93" s="11">
        <f>WEEKDAY(Table1[[#This Row],[Sale Date]])</f>
        <v>7</v>
      </c>
      <c r="F93" s="11">
        <f>YEAR(Table1[[#This Row],[Sale Date]])</f>
        <v>2022</v>
      </c>
      <c r="G93" t="s">
        <v>17</v>
      </c>
      <c r="H93" s="2">
        <v>10565.66</v>
      </c>
      <c r="I93" s="2">
        <v>11629.73</v>
      </c>
      <c r="J93" t="s">
        <v>14</v>
      </c>
      <c r="K93" t="s">
        <v>15</v>
      </c>
      <c r="L93" t="s">
        <v>21</v>
      </c>
      <c r="M93" t="s">
        <v>28</v>
      </c>
      <c r="N93" t="str">
        <f>IF(Table1[[#This Row],[Sales Amount]]&lt;0,"Loss","Income")</f>
        <v>Income</v>
      </c>
    </row>
    <row r="94" spans="1:14" x14ac:dyDescent="0.25">
      <c r="A94" s="1">
        <v>44654</v>
      </c>
      <c r="B94" s="1" t="str">
        <f>TEXT(Table1[[#This Row],[Sale Date]],"mmmm")</f>
        <v>April</v>
      </c>
      <c r="C94" s="11">
        <f>MONTH(Table1[[#This Row],[Sale Date]])</f>
        <v>4</v>
      </c>
      <c r="D94" s="11" t="str">
        <f>TEXT(WEEKDAY(Table1[[#This Row],[Sale Date]]),"dddd")</f>
        <v>Sunday</v>
      </c>
      <c r="E94" s="11">
        <f>WEEKDAY(Table1[[#This Row],[Sale Date]])</f>
        <v>1</v>
      </c>
      <c r="F94" s="11">
        <f>YEAR(Table1[[#This Row],[Sale Date]])</f>
        <v>2022</v>
      </c>
      <c r="G94" t="s">
        <v>23</v>
      </c>
      <c r="H94" s="2">
        <v>6573.79</v>
      </c>
      <c r="I94" s="2">
        <v>6628.09</v>
      </c>
      <c r="J94" t="s">
        <v>14</v>
      </c>
      <c r="K94" t="s">
        <v>15</v>
      </c>
      <c r="L94" t="s">
        <v>19</v>
      </c>
      <c r="M94" t="s">
        <v>30</v>
      </c>
      <c r="N94" t="str">
        <f>IF(Table1[[#This Row],[Sales Amount]]&lt;0,"Loss","Income")</f>
        <v>Income</v>
      </c>
    </row>
    <row r="95" spans="1:14" x14ac:dyDescent="0.25">
      <c r="A95" s="1">
        <v>44655</v>
      </c>
      <c r="B95" s="1" t="str">
        <f>TEXT(Table1[[#This Row],[Sale Date]],"mmmm")</f>
        <v>April</v>
      </c>
      <c r="C95" s="11">
        <f>MONTH(Table1[[#This Row],[Sale Date]])</f>
        <v>4</v>
      </c>
      <c r="D95" s="11" t="str">
        <f>TEXT(WEEKDAY(Table1[[#This Row],[Sale Date]]),"dddd")</f>
        <v>Monday</v>
      </c>
      <c r="E95" s="11">
        <f>WEEKDAY(Table1[[#This Row],[Sale Date]])</f>
        <v>2</v>
      </c>
      <c r="F95" s="11">
        <f>YEAR(Table1[[#This Row],[Sale Date]])</f>
        <v>2022</v>
      </c>
      <c r="G95" t="s">
        <v>8</v>
      </c>
      <c r="H95" s="2">
        <v>10881.43</v>
      </c>
      <c r="I95" s="2">
        <v>11403.98</v>
      </c>
      <c r="J95" t="s">
        <v>22</v>
      </c>
      <c r="K95" t="s">
        <v>10</v>
      </c>
      <c r="L95" t="s">
        <v>19</v>
      </c>
      <c r="M95" t="s">
        <v>30</v>
      </c>
      <c r="N95" t="str">
        <f>IF(Table1[[#This Row],[Sales Amount]]&lt;0,"Loss","Income")</f>
        <v>Income</v>
      </c>
    </row>
    <row r="96" spans="1:14" x14ac:dyDescent="0.25">
      <c r="A96" s="1">
        <v>44656</v>
      </c>
      <c r="B96" s="1" t="str">
        <f>TEXT(Table1[[#This Row],[Sale Date]],"mmmm")</f>
        <v>April</v>
      </c>
      <c r="C96" s="11">
        <f>MONTH(Table1[[#This Row],[Sale Date]])</f>
        <v>4</v>
      </c>
      <c r="D96" s="11" t="str">
        <f>TEXT(WEEKDAY(Table1[[#This Row],[Sale Date]]),"dddd")</f>
        <v>Tuesday</v>
      </c>
      <c r="E96" s="11">
        <f>WEEKDAY(Table1[[#This Row],[Sale Date]])</f>
        <v>3</v>
      </c>
      <c r="F96" s="11">
        <f>YEAR(Table1[[#This Row],[Sale Date]])</f>
        <v>2022</v>
      </c>
      <c r="G96" t="s">
        <v>13</v>
      </c>
      <c r="H96" s="2">
        <v>11289.3</v>
      </c>
      <c r="I96" s="2">
        <v>12270.68</v>
      </c>
      <c r="J96" t="s">
        <v>25</v>
      </c>
      <c r="K96" t="s">
        <v>18</v>
      </c>
      <c r="L96" t="s">
        <v>19</v>
      </c>
      <c r="M96" t="s">
        <v>12</v>
      </c>
      <c r="N96" t="str">
        <f>IF(Table1[[#This Row],[Sales Amount]]&lt;0,"Loss","Income")</f>
        <v>Income</v>
      </c>
    </row>
    <row r="97" spans="1:14" x14ac:dyDescent="0.25">
      <c r="A97" s="1">
        <v>44657</v>
      </c>
      <c r="B97" s="1" t="str">
        <f>TEXT(Table1[[#This Row],[Sale Date]],"mmmm")</f>
        <v>April</v>
      </c>
      <c r="C97" s="11">
        <f>MONTH(Table1[[#This Row],[Sale Date]])</f>
        <v>4</v>
      </c>
      <c r="D97" s="11" t="str">
        <f>TEXT(WEEKDAY(Table1[[#This Row],[Sale Date]]),"dddd")</f>
        <v>Wednesday</v>
      </c>
      <c r="E97" s="11">
        <f>WEEKDAY(Table1[[#This Row],[Sale Date]])</f>
        <v>4</v>
      </c>
      <c r="F97" s="11">
        <f>YEAR(Table1[[#This Row],[Sale Date]])</f>
        <v>2022</v>
      </c>
      <c r="G97" t="s">
        <v>17</v>
      </c>
      <c r="H97" s="2">
        <v>8444.86</v>
      </c>
      <c r="I97" s="2">
        <v>9156.65</v>
      </c>
      <c r="J97" t="s">
        <v>22</v>
      </c>
      <c r="K97" t="s">
        <v>15</v>
      </c>
      <c r="L97" t="s">
        <v>11</v>
      </c>
      <c r="M97" t="s">
        <v>16</v>
      </c>
      <c r="N97" t="str">
        <f>IF(Table1[[#This Row],[Sales Amount]]&lt;0,"Loss","Income")</f>
        <v>Income</v>
      </c>
    </row>
    <row r="98" spans="1:14" x14ac:dyDescent="0.25">
      <c r="A98" s="1">
        <v>44658</v>
      </c>
      <c r="B98" s="1" t="str">
        <f>TEXT(Table1[[#This Row],[Sale Date]],"mmmm")</f>
        <v>April</v>
      </c>
      <c r="C98" s="11">
        <f>MONTH(Table1[[#This Row],[Sale Date]])</f>
        <v>4</v>
      </c>
      <c r="D98" s="11" t="str">
        <f>TEXT(WEEKDAY(Table1[[#This Row],[Sale Date]]),"dddd")</f>
        <v>Thursday</v>
      </c>
      <c r="E98" s="11">
        <f>WEEKDAY(Table1[[#This Row],[Sale Date]])</f>
        <v>5</v>
      </c>
      <c r="F98" s="11">
        <f>YEAR(Table1[[#This Row],[Sale Date]])</f>
        <v>2022</v>
      </c>
      <c r="G98" t="s">
        <v>20</v>
      </c>
      <c r="H98" s="2">
        <v>9133.36</v>
      </c>
      <c r="I98" s="2">
        <v>8329.44</v>
      </c>
      <c r="J98" t="s">
        <v>25</v>
      </c>
      <c r="K98" t="s">
        <v>24</v>
      </c>
      <c r="L98" t="s">
        <v>19</v>
      </c>
      <c r="M98" t="s">
        <v>26</v>
      </c>
      <c r="N98" t="str">
        <f>IF(Table1[[#This Row],[Sales Amount]]&lt;0,"Loss","Income")</f>
        <v>Income</v>
      </c>
    </row>
    <row r="99" spans="1:14" x14ac:dyDescent="0.25">
      <c r="A99" s="1">
        <v>44659</v>
      </c>
      <c r="B99" s="1" t="str">
        <f>TEXT(Table1[[#This Row],[Sale Date]],"mmmm")</f>
        <v>April</v>
      </c>
      <c r="C99" s="11">
        <f>MONTH(Table1[[#This Row],[Sale Date]])</f>
        <v>4</v>
      </c>
      <c r="D99" s="11" t="str">
        <f>TEXT(WEEKDAY(Table1[[#This Row],[Sale Date]]),"dddd")</f>
        <v>Friday</v>
      </c>
      <c r="E99" s="11">
        <f>WEEKDAY(Table1[[#This Row],[Sale Date]])</f>
        <v>6</v>
      </c>
      <c r="F99" s="11">
        <f>YEAR(Table1[[#This Row],[Sale Date]])</f>
        <v>2022</v>
      </c>
      <c r="G99" t="s">
        <v>23</v>
      </c>
      <c r="H99" s="2">
        <v>-1045.96</v>
      </c>
      <c r="I99" s="2">
        <v>-1214.5899999999999</v>
      </c>
      <c r="J99" t="s">
        <v>9</v>
      </c>
      <c r="K99" t="s">
        <v>15</v>
      </c>
      <c r="L99" t="s">
        <v>11</v>
      </c>
      <c r="M99" t="s">
        <v>30</v>
      </c>
      <c r="N99" t="str">
        <f>IF(Table1[[#This Row],[Sales Amount]]&lt;0,"Loss","Income")</f>
        <v>Loss</v>
      </c>
    </row>
    <row r="100" spans="1:14" x14ac:dyDescent="0.25">
      <c r="A100" s="1">
        <v>44660</v>
      </c>
      <c r="B100" s="1" t="str">
        <f>TEXT(Table1[[#This Row],[Sale Date]],"mmmm")</f>
        <v>April</v>
      </c>
      <c r="C100" s="11">
        <f>MONTH(Table1[[#This Row],[Sale Date]])</f>
        <v>4</v>
      </c>
      <c r="D100" s="11" t="str">
        <f>TEXT(WEEKDAY(Table1[[#This Row],[Sale Date]]),"dddd")</f>
        <v>Saturday</v>
      </c>
      <c r="E100" s="11">
        <f>WEEKDAY(Table1[[#This Row],[Sale Date]])</f>
        <v>7</v>
      </c>
      <c r="F100" s="11">
        <f>YEAR(Table1[[#This Row],[Sale Date]])</f>
        <v>2022</v>
      </c>
      <c r="G100" t="s">
        <v>20</v>
      </c>
      <c r="H100" s="2">
        <v>16434.82</v>
      </c>
      <c r="I100" s="2">
        <v>15831.96</v>
      </c>
      <c r="J100" t="s">
        <v>9</v>
      </c>
      <c r="K100" t="s">
        <v>24</v>
      </c>
      <c r="L100" t="s">
        <v>11</v>
      </c>
      <c r="M100" t="s">
        <v>30</v>
      </c>
      <c r="N100" t="str">
        <f>IF(Table1[[#This Row],[Sales Amount]]&lt;0,"Loss","Income")</f>
        <v>Income</v>
      </c>
    </row>
    <row r="101" spans="1:14" x14ac:dyDescent="0.25">
      <c r="A101" s="1">
        <v>44661</v>
      </c>
      <c r="B101" s="1" t="str">
        <f>TEXT(Table1[[#This Row],[Sale Date]],"mmmm")</f>
        <v>April</v>
      </c>
      <c r="C101" s="11">
        <f>MONTH(Table1[[#This Row],[Sale Date]])</f>
        <v>4</v>
      </c>
      <c r="D101" s="11" t="str">
        <f>TEXT(WEEKDAY(Table1[[#This Row],[Sale Date]]),"dddd")</f>
        <v>Sunday</v>
      </c>
      <c r="E101" s="11">
        <f>WEEKDAY(Table1[[#This Row],[Sale Date]])</f>
        <v>1</v>
      </c>
      <c r="F101" s="11">
        <f>YEAR(Table1[[#This Row],[Sale Date]])</f>
        <v>2022</v>
      </c>
      <c r="G101" t="s">
        <v>17</v>
      </c>
      <c r="H101" s="2">
        <v>14548.42</v>
      </c>
      <c r="I101" s="2">
        <v>15957.3</v>
      </c>
      <c r="J101" t="s">
        <v>25</v>
      </c>
      <c r="K101" t="s">
        <v>15</v>
      </c>
      <c r="L101" t="s">
        <v>19</v>
      </c>
      <c r="M101" t="s">
        <v>29</v>
      </c>
      <c r="N101" t="str">
        <f>IF(Table1[[#This Row],[Sales Amount]]&lt;0,"Loss","Income")</f>
        <v>Income</v>
      </c>
    </row>
    <row r="102" spans="1:14" x14ac:dyDescent="0.25">
      <c r="A102" s="1">
        <v>44662</v>
      </c>
      <c r="B102" s="1" t="str">
        <f>TEXT(Table1[[#This Row],[Sale Date]],"mmmm")</f>
        <v>April</v>
      </c>
      <c r="C102" s="11">
        <f>MONTH(Table1[[#This Row],[Sale Date]])</f>
        <v>4</v>
      </c>
      <c r="D102" s="11" t="str">
        <f>TEXT(WEEKDAY(Table1[[#This Row],[Sale Date]]),"dddd")</f>
        <v>Monday</v>
      </c>
      <c r="E102" s="11">
        <f>WEEKDAY(Table1[[#This Row],[Sale Date]])</f>
        <v>2</v>
      </c>
      <c r="F102" s="11">
        <f>YEAR(Table1[[#This Row],[Sale Date]])</f>
        <v>2022</v>
      </c>
      <c r="G102" t="s">
        <v>20</v>
      </c>
      <c r="H102" s="2">
        <v>-5596.32</v>
      </c>
      <c r="I102" s="2">
        <v>-4998.37</v>
      </c>
      <c r="J102" t="s">
        <v>25</v>
      </c>
      <c r="K102" t="s">
        <v>10</v>
      </c>
      <c r="L102" t="s">
        <v>21</v>
      </c>
      <c r="M102" t="s">
        <v>27</v>
      </c>
      <c r="N102" t="str">
        <f>IF(Table1[[#This Row],[Sales Amount]]&lt;0,"Loss","Income")</f>
        <v>Loss</v>
      </c>
    </row>
    <row r="103" spans="1:14" x14ac:dyDescent="0.25">
      <c r="A103" s="1">
        <v>44663</v>
      </c>
      <c r="B103" s="1" t="str">
        <f>TEXT(Table1[[#This Row],[Sale Date]],"mmmm")</f>
        <v>April</v>
      </c>
      <c r="C103" s="11">
        <f>MONTH(Table1[[#This Row],[Sale Date]])</f>
        <v>4</v>
      </c>
      <c r="D103" s="11" t="str">
        <f>TEXT(WEEKDAY(Table1[[#This Row],[Sale Date]]),"dddd")</f>
        <v>Tuesday</v>
      </c>
      <c r="E103" s="11">
        <f>WEEKDAY(Table1[[#This Row],[Sale Date]])</f>
        <v>3</v>
      </c>
      <c r="F103" s="11">
        <f>YEAR(Table1[[#This Row],[Sale Date]])</f>
        <v>2022</v>
      </c>
      <c r="G103" t="s">
        <v>13</v>
      </c>
      <c r="H103" s="2">
        <v>18536.990000000002</v>
      </c>
      <c r="I103" s="2">
        <v>15907.76</v>
      </c>
      <c r="J103" t="s">
        <v>9</v>
      </c>
      <c r="K103" t="s">
        <v>10</v>
      </c>
      <c r="L103" t="s">
        <v>19</v>
      </c>
      <c r="M103" t="s">
        <v>16</v>
      </c>
      <c r="N103" t="str">
        <f>IF(Table1[[#This Row],[Sales Amount]]&lt;0,"Loss","Income")</f>
        <v>Income</v>
      </c>
    </row>
    <row r="104" spans="1:14" x14ac:dyDescent="0.25">
      <c r="A104" s="1">
        <v>44664</v>
      </c>
      <c r="B104" s="1" t="str">
        <f>TEXT(Table1[[#This Row],[Sale Date]],"mmmm")</f>
        <v>April</v>
      </c>
      <c r="C104" s="11">
        <f>MONTH(Table1[[#This Row],[Sale Date]])</f>
        <v>4</v>
      </c>
      <c r="D104" s="11" t="str">
        <f>TEXT(WEEKDAY(Table1[[#This Row],[Sale Date]]),"dddd")</f>
        <v>Wednesday</v>
      </c>
      <c r="E104" s="11">
        <f>WEEKDAY(Table1[[#This Row],[Sale Date]])</f>
        <v>4</v>
      </c>
      <c r="F104" s="11">
        <f>YEAR(Table1[[#This Row],[Sale Date]])</f>
        <v>2022</v>
      </c>
      <c r="G104" t="s">
        <v>17</v>
      </c>
      <c r="H104" s="2">
        <v>3689.52</v>
      </c>
      <c r="I104" s="2">
        <v>3119.29</v>
      </c>
      <c r="J104" t="s">
        <v>22</v>
      </c>
      <c r="K104" t="s">
        <v>18</v>
      </c>
      <c r="L104" t="s">
        <v>19</v>
      </c>
      <c r="M104" t="s">
        <v>31</v>
      </c>
      <c r="N104" t="str">
        <f>IF(Table1[[#This Row],[Sales Amount]]&lt;0,"Loss","Income")</f>
        <v>Income</v>
      </c>
    </row>
    <row r="105" spans="1:14" x14ac:dyDescent="0.25">
      <c r="A105" s="1">
        <v>44665</v>
      </c>
      <c r="B105" s="1" t="str">
        <f>TEXT(Table1[[#This Row],[Sale Date]],"mmmm")</f>
        <v>April</v>
      </c>
      <c r="C105" s="11">
        <f>MONTH(Table1[[#This Row],[Sale Date]])</f>
        <v>4</v>
      </c>
      <c r="D105" s="11" t="str">
        <f>TEXT(WEEKDAY(Table1[[#This Row],[Sale Date]]),"dddd")</f>
        <v>Thursday</v>
      </c>
      <c r="E105" s="11">
        <f>WEEKDAY(Table1[[#This Row],[Sale Date]])</f>
        <v>5</v>
      </c>
      <c r="F105" s="11">
        <f>YEAR(Table1[[#This Row],[Sale Date]])</f>
        <v>2022</v>
      </c>
      <c r="G105" t="s">
        <v>13</v>
      </c>
      <c r="H105" s="2">
        <v>13529.93</v>
      </c>
      <c r="I105" s="2">
        <v>14125.74</v>
      </c>
      <c r="J105" t="s">
        <v>25</v>
      </c>
      <c r="K105" t="s">
        <v>18</v>
      </c>
      <c r="L105" t="s">
        <v>21</v>
      </c>
      <c r="M105" t="s">
        <v>12</v>
      </c>
      <c r="N105" t="str">
        <f>IF(Table1[[#This Row],[Sales Amount]]&lt;0,"Loss","Income")</f>
        <v>Income</v>
      </c>
    </row>
    <row r="106" spans="1:14" x14ac:dyDescent="0.25">
      <c r="A106" s="1">
        <v>44666</v>
      </c>
      <c r="B106" s="1" t="str">
        <f>TEXT(Table1[[#This Row],[Sale Date]],"mmmm")</f>
        <v>April</v>
      </c>
      <c r="C106" s="11">
        <f>MONTH(Table1[[#This Row],[Sale Date]])</f>
        <v>4</v>
      </c>
      <c r="D106" s="11" t="str">
        <f>TEXT(WEEKDAY(Table1[[#This Row],[Sale Date]]),"dddd")</f>
        <v>Friday</v>
      </c>
      <c r="E106" s="11">
        <f>WEEKDAY(Table1[[#This Row],[Sale Date]])</f>
        <v>6</v>
      </c>
      <c r="F106" s="11">
        <f>YEAR(Table1[[#This Row],[Sale Date]])</f>
        <v>2022</v>
      </c>
      <c r="G106" t="s">
        <v>17</v>
      </c>
      <c r="H106" s="2">
        <v>-2277.7399999999998</v>
      </c>
      <c r="I106" s="2">
        <v>-2567.92</v>
      </c>
      <c r="J106" t="s">
        <v>9</v>
      </c>
      <c r="K106" t="s">
        <v>10</v>
      </c>
      <c r="L106" t="s">
        <v>19</v>
      </c>
      <c r="M106" t="s">
        <v>27</v>
      </c>
      <c r="N106" t="str">
        <f>IF(Table1[[#This Row],[Sales Amount]]&lt;0,"Loss","Income")</f>
        <v>Loss</v>
      </c>
    </row>
    <row r="107" spans="1:14" x14ac:dyDescent="0.25">
      <c r="A107" s="1">
        <v>44667</v>
      </c>
      <c r="B107" s="1" t="str">
        <f>TEXT(Table1[[#This Row],[Sale Date]],"mmmm")</f>
        <v>April</v>
      </c>
      <c r="C107" s="11">
        <f>MONTH(Table1[[#This Row],[Sale Date]])</f>
        <v>4</v>
      </c>
      <c r="D107" s="11" t="str">
        <f>TEXT(WEEKDAY(Table1[[#This Row],[Sale Date]]),"dddd")</f>
        <v>Saturday</v>
      </c>
      <c r="E107" s="11">
        <f>WEEKDAY(Table1[[#This Row],[Sale Date]])</f>
        <v>7</v>
      </c>
      <c r="F107" s="11">
        <f>YEAR(Table1[[#This Row],[Sale Date]])</f>
        <v>2022</v>
      </c>
      <c r="G107" t="s">
        <v>17</v>
      </c>
      <c r="H107" s="2">
        <v>10807.88</v>
      </c>
      <c r="I107" s="2">
        <v>11078.59</v>
      </c>
      <c r="J107" t="s">
        <v>14</v>
      </c>
      <c r="K107" t="s">
        <v>10</v>
      </c>
      <c r="L107" t="s">
        <v>11</v>
      </c>
      <c r="M107" t="s">
        <v>31</v>
      </c>
      <c r="N107" t="str">
        <f>IF(Table1[[#This Row],[Sales Amount]]&lt;0,"Loss","Income")</f>
        <v>Income</v>
      </c>
    </row>
    <row r="108" spans="1:14" x14ac:dyDescent="0.25">
      <c r="A108" s="1">
        <v>44668</v>
      </c>
      <c r="B108" s="1" t="str">
        <f>TEXT(Table1[[#This Row],[Sale Date]],"mmmm")</f>
        <v>April</v>
      </c>
      <c r="C108" s="11">
        <f>MONTH(Table1[[#This Row],[Sale Date]])</f>
        <v>4</v>
      </c>
      <c r="D108" s="11" t="str">
        <f>TEXT(WEEKDAY(Table1[[#This Row],[Sale Date]]),"dddd")</f>
        <v>Sunday</v>
      </c>
      <c r="E108" s="11">
        <f>WEEKDAY(Table1[[#This Row],[Sale Date]])</f>
        <v>1</v>
      </c>
      <c r="F108" s="11">
        <f>YEAR(Table1[[#This Row],[Sale Date]])</f>
        <v>2022</v>
      </c>
      <c r="G108" t="s">
        <v>23</v>
      </c>
      <c r="H108" s="2">
        <v>1721.07</v>
      </c>
      <c r="I108" s="2">
        <v>1874.95</v>
      </c>
      <c r="J108" t="s">
        <v>25</v>
      </c>
      <c r="K108" t="s">
        <v>10</v>
      </c>
      <c r="L108" t="s">
        <v>11</v>
      </c>
      <c r="M108" t="s">
        <v>30</v>
      </c>
      <c r="N108" t="str">
        <f>IF(Table1[[#This Row],[Sales Amount]]&lt;0,"Loss","Income")</f>
        <v>Income</v>
      </c>
    </row>
    <row r="109" spans="1:14" x14ac:dyDescent="0.25">
      <c r="A109" s="1">
        <v>44669</v>
      </c>
      <c r="B109" s="1" t="str">
        <f>TEXT(Table1[[#This Row],[Sale Date]],"mmmm")</f>
        <v>April</v>
      </c>
      <c r="C109" s="11">
        <f>MONTH(Table1[[#This Row],[Sale Date]])</f>
        <v>4</v>
      </c>
      <c r="D109" s="11" t="str">
        <f>TEXT(WEEKDAY(Table1[[#This Row],[Sale Date]]),"dddd")</f>
        <v>Monday</v>
      </c>
      <c r="E109" s="11">
        <f>WEEKDAY(Table1[[#This Row],[Sale Date]])</f>
        <v>2</v>
      </c>
      <c r="F109" s="11">
        <f>YEAR(Table1[[#This Row],[Sale Date]])</f>
        <v>2022</v>
      </c>
      <c r="G109" t="s">
        <v>8</v>
      </c>
      <c r="H109" s="2">
        <v>4777.41</v>
      </c>
      <c r="I109" s="2">
        <v>4843.59</v>
      </c>
      <c r="J109" t="s">
        <v>22</v>
      </c>
      <c r="K109" t="s">
        <v>18</v>
      </c>
      <c r="L109" t="s">
        <v>21</v>
      </c>
      <c r="M109" t="s">
        <v>29</v>
      </c>
      <c r="N109" t="str">
        <f>IF(Table1[[#This Row],[Sales Amount]]&lt;0,"Loss","Income")</f>
        <v>Income</v>
      </c>
    </row>
    <row r="110" spans="1:14" x14ac:dyDescent="0.25">
      <c r="A110" s="1">
        <v>44670</v>
      </c>
      <c r="B110" s="1" t="str">
        <f>TEXT(Table1[[#This Row],[Sale Date]],"mmmm")</f>
        <v>April</v>
      </c>
      <c r="C110" s="11">
        <f>MONTH(Table1[[#This Row],[Sale Date]])</f>
        <v>4</v>
      </c>
      <c r="D110" s="11" t="str">
        <f>TEXT(WEEKDAY(Table1[[#This Row],[Sale Date]]),"dddd")</f>
        <v>Tuesday</v>
      </c>
      <c r="E110" s="11">
        <f>WEEKDAY(Table1[[#This Row],[Sale Date]])</f>
        <v>3</v>
      </c>
      <c r="F110" s="11">
        <f>YEAR(Table1[[#This Row],[Sale Date]])</f>
        <v>2022</v>
      </c>
      <c r="G110" t="s">
        <v>23</v>
      </c>
      <c r="H110" s="2">
        <v>8507.5400000000009</v>
      </c>
      <c r="I110" s="2">
        <v>9144.5300000000007</v>
      </c>
      <c r="J110" t="s">
        <v>22</v>
      </c>
      <c r="K110" t="s">
        <v>24</v>
      </c>
      <c r="L110" t="s">
        <v>11</v>
      </c>
      <c r="M110" t="s">
        <v>12</v>
      </c>
      <c r="N110" t="str">
        <f>IF(Table1[[#This Row],[Sales Amount]]&lt;0,"Loss","Income")</f>
        <v>Income</v>
      </c>
    </row>
    <row r="111" spans="1:14" x14ac:dyDescent="0.25">
      <c r="A111" s="1">
        <v>44671</v>
      </c>
      <c r="B111" s="1" t="str">
        <f>TEXT(Table1[[#This Row],[Sale Date]],"mmmm")</f>
        <v>April</v>
      </c>
      <c r="C111" s="11">
        <f>MONTH(Table1[[#This Row],[Sale Date]])</f>
        <v>4</v>
      </c>
      <c r="D111" s="11" t="str">
        <f>TEXT(WEEKDAY(Table1[[#This Row],[Sale Date]]),"dddd")</f>
        <v>Wednesday</v>
      </c>
      <c r="E111" s="11">
        <f>WEEKDAY(Table1[[#This Row],[Sale Date]])</f>
        <v>4</v>
      </c>
      <c r="F111" s="11">
        <f>YEAR(Table1[[#This Row],[Sale Date]])</f>
        <v>2022</v>
      </c>
      <c r="G111" t="s">
        <v>13</v>
      </c>
      <c r="H111" s="2">
        <v>-519</v>
      </c>
      <c r="I111" s="2">
        <v>-547.45000000000005</v>
      </c>
      <c r="J111" t="s">
        <v>25</v>
      </c>
      <c r="K111" t="s">
        <v>24</v>
      </c>
      <c r="L111" t="s">
        <v>19</v>
      </c>
      <c r="M111" t="s">
        <v>30</v>
      </c>
      <c r="N111" t="str">
        <f>IF(Table1[[#This Row],[Sales Amount]]&lt;0,"Loss","Income")</f>
        <v>Loss</v>
      </c>
    </row>
    <row r="112" spans="1:14" x14ac:dyDescent="0.25">
      <c r="A112" s="1">
        <v>44672</v>
      </c>
      <c r="B112" s="1" t="str">
        <f>TEXT(Table1[[#This Row],[Sale Date]],"mmmm")</f>
        <v>April</v>
      </c>
      <c r="C112" s="11">
        <f>MONTH(Table1[[#This Row],[Sale Date]])</f>
        <v>4</v>
      </c>
      <c r="D112" s="11" t="str">
        <f>TEXT(WEEKDAY(Table1[[#This Row],[Sale Date]]),"dddd")</f>
        <v>Thursday</v>
      </c>
      <c r="E112" s="11">
        <f>WEEKDAY(Table1[[#This Row],[Sale Date]])</f>
        <v>5</v>
      </c>
      <c r="F112" s="11">
        <f>YEAR(Table1[[#This Row],[Sale Date]])</f>
        <v>2022</v>
      </c>
      <c r="G112" t="s">
        <v>8</v>
      </c>
      <c r="H112" s="2">
        <v>9501.51</v>
      </c>
      <c r="I112" s="2">
        <v>8850.2099999999991</v>
      </c>
      <c r="J112" t="s">
        <v>9</v>
      </c>
      <c r="K112" t="s">
        <v>10</v>
      </c>
      <c r="L112" t="s">
        <v>19</v>
      </c>
      <c r="M112" t="s">
        <v>29</v>
      </c>
      <c r="N112" t="str">
        <f>IF(Table1[[#This Row],[Sales Amount]]&lt;0,"Loss","Income")</f>
        <v>Income</v>
      </c>
    </row>
    <row r="113" spans="1:14" x14ac:dyDescent="0.25">
      <c r="A113" s="1">
        <v>44673</v>
      </c>
      <c r="B113" s="1" t="str">
        <f>TEXT(Table1[[#This Row],[Sale Date]],"mmmm")</f>
        <v>April</v>
      </c>
      <c r="C113" s="11">
        <f>MONTH(Table1[[#This Row],[Sale Date]])</f>
        <v>4</v>
      </c>
      <c r="D113" s="11" t="str">
        <f>TEXT(WEEKDAY(Table1[[#This Row],[Sale Date]]),"dddd")</f>
        <v>Friday</v>
      </c>
      <c r="E113" s="11">
        <f>WEEKDAY(Table1[[#This Row],[Sale Date]])</f>
        <v>6</v>
      </c>
      <c r="F113" s="11">
        <f>YEAR(Table1[[#This Row],[Sale Date]])</f>
        <v>2022</v>
      </c>
      <c r="G113" t="s">
        <v>8</v>
      </c>
      <c r="H113" s="2">
        <v>4710.26</v>
      </c>
      <c r="I113" s="2">
        <v>4396.3100000000004</v>
      </c>
      <c r="J113" t="s">
        <v>9</v>
      </c>
      <c r="K113" t="s">
        <v>10</v>
      </c>
      <c r="L113" t="s">
        <v>11</v>
      </c>
      <c r="M113" t="s">
        <v>28</v>
      </c>
      <c r="N113" t="str">
        <f>IF(Table1[[#This Row],[Sales Amount]]&lt;0,"Loss","Income")</f>
        <v>Income</v>
      </c>
    </row>
    <row r="114" spans="1:14" x14ac:dyDescent="0.25">
      <c r="A114" s="1">
        <v>44674</v>
      </c>
      <c r="B114" s="1" t="str">
        <f>TEXT(Table1[[#This Row],[Sale Date]],"mmmm")</f>
        <v>April</v>
      </c>
      <c r="C114" s="11">
        <f>MONTH(Table1[[#This Row],[Sale Date]])</f>
        <v>4</v>
      </c>
      <c r="D114" s="11" t="str">
        <f>TEXT(WEEKDAY(Table1[[#This Row],[Sale Date]]),"dddd")</f>
        <v>Saturday</v>
      </c>
      <c r="E114" s="11">
        <f>WEEKDAY(Table1[[#This Row],[Sale Date]])</f>
        <v>7</v>
      </c>
      <c r="F114" s="11">
        <f>YEAR(Table1[[#This Row],[Sale Date]])</f>
        <v>2022</v>
      </c>
      <c r="G114" t="s">
        <v>8</v>
      </c>
      <c r="H114" s="2">
        <v>10665.95</v>
      </c>
      <c r="I114" s="2">
        <v>11178.36</v>
      </c>
      <c r="J114" t="s">
        <v>25</v>
      </c>
      <c r="K114" t="s">
        <v>18</v>
      </c>
      <c r="L114" t="s">
        <v>19</v>
      </c>
      <c r="M114" t="s">
        <v>16</v>
      </c>
      <c r="N114" t="str">
        <f>IF(Table1[[#This Row],[Sales Amount]]&lt;0,"Loss","Income")</f>
        <v>Income</v>
      </c>
    </row>
    <row r="115" spans="1:14" x14ac:dyDescent="0.25">
      <c r="A115" s="1">
        <v>44675</v>
      </c>
      <c r="B115" s="1" t="str">
        <f>TEXT(Table1[[#This Row],[Sale Date]],"mmmm")</f>
        <v>April</v>
      </c>
      <c r="C115" s="11">
        <f>MONTH(Table1[[#This Row],[Sale Date]])</f>
        <v>4</v>
      </c>
      <c r="D115" s="11" t="str">
        <f>TEXT(WEEKDAY(Table1[[#This Row],[Sale Date]]),"dddd")</f>
        <v>Sunday</v>
      </c>
      <c r="E115" s="11">
        <f>WEEKDAY(Table1[[#This Row],[Sale Date]])</f>
        <v>1</v>
      </c>
      <c r="F115" s="11">
        <f>YEAR(Table1[[#This Row],[Sale Date]])</f>
        <v>2022</v>
      </c>
      <c r="G115" t="s">
        <v>8</v>
      </c>
      <c r="H115" s="2">
        <v>9718.8700000000008</v>
      </c>
      <c r="I115" s="2">
        <v>9527.1200000000008</v>
      </c>
      <c r="J115" t="s">
        <v>14</v>
      </c>
      <c r="K115" t="s">
        <v>18</v>
      </c>
      <c r="L115" t="s">
        <v>19</v>
      </c>
      <c r="M115" t="s">
        <v>31</v>
      </c>
      <c r="N115" t="str">
        <f>IF(Table1[[#This Row],[Sales Amount]]&lt;0,"Loss","Income")</f>
        <v>Income</v>
      </c>
    </row>
    <row r="116" spans="1:14" x14ac:dyDescent="0.25">
      <c r="A116" s="1">
        <v>44676</v>
      </c>
      <c r="B116" s="1" t="str">
        <f>TEXT(Table1[[#This Row],[Sale Date]],"mmmm")</f>
        <v>April</v>
      </c>
      <c r="C116" s="11">
        <f>MONTH(Table1[[#This Row],[Sale Date]])</f>
        <v>4</v>
      </c>
      <c r="D116" s="11" t="str">
        <f>TEXT(WEEKDAY(Table1[[#This Row],[Sale Date]]),"dddd")</f>
        <v>Monday</v>
      </c>
      <c r="E116" s="11">
        <f>WEEKDAY(Table1[[#This Row],[Sale Date]])</f>
        <v>2</v>
      </c>
      <c r="F116" s="11">
        <f>YEAR(Table1[[#This Row],[Sale Date]])</f>
        <v>2022</v>
      </c>
      <c r="G116" t="s">
        <v>23</v>
      </c>
      <c r="H116" s="2">
        <v>-1035.2</v>
      </c>
      <c r="I116" s="2">
        <v>-1057.07</v>
      </c>
      <c r="J116" t="s">
        <v>14</v>
      </c>
      <c r="K116" t="s">
        <v>15</v>
      </c>
      <c r="L116" t="s">
        <v>19</v>
      </c>
      <c r="M116" t="s">
        <v>27</v>
      </c>
      <c r="N116" t="str">
        <f>IF(Table1[[#This Row],[Sales Amount]]&lt;0,"Loss","Income")</f>
        <v>Loss</v>
      </c>
    </row>
    <row r="117" spans="1:14" x14ac:dyDescent="0.25">
      <c r="A117" s="1">
        <v>44677</v>
      </c>
      <c r="B117" s="1" t="str">
        <f>TEXT(Table1[[#This Row],[Sale Date]],"mmmm")</f>
        <v>April</v>
      </c>
      <c r="C117" s="11">
        <f>MONTH(Table1[[#This Row],[Sale Date]])</f>
        <v>4</v>
      </c>
      <c r="D117" s="11" t="str">
        <f>TEXT(WEEKDAY(Table1[[#This Row],[Sale Date]]),"dddd")</f>
        <v>Tuesday</v>
      </c>
      <c r="E117" s="11">
        <f>WEEKDAY(Table1[[#This Row],[Sale Date]])</f>
        <v>3</v>
      </c>
      <c r="F117" s="11">
        <f>YEAR(Table1[[#This Row],[Sale Date]])</f>
        <v>2022</v>
      </c>
      <c r="G117" t="s">
        <v>17</v>
      </c>
      <c r="H117" s="2">
        <v>7639.89</v>
      </c>
      <c r="I117" s="2">
        <v>7534.96</v>
      </c>
      <c r="J117" t="s">
        <v>9</v>
      </c>
      <c r="K117" t="s">
        <v>24</v>
      </c>
      <c r="L117" t="s">
        <v>11</v>
      </c>
      <c r="M117" t="s">
        <v>16</v>
      </c>
      <c r="N117" t="str">
        <f>IF(Table1[[#This Row],[Sales Amount]]&lt;0,"Loss","Income")</f>
        <v>Income</v>
      </c>
    </row>
    <row r="118" spans="1:14" x14ac:dyDescent="0.25">
      <c r="A118" s="1">
        <v>44678</v>
      </c>
      <c r="B118" s="1" t="str">
        <f>TEXT(Table1[[#This Row],[Sale Date]],"mmmm")</f>
        <v>April</v>
      </c>
      <c r="C118" s="11">
        <f>MONTH(Table1[[#This Row],[Sale Date]])</f>
        <v>4</v>
      </c>
      <c r="D118" s="11" t="str">
        <f>TEXT(WEEKDAY(Table1[[#This Row],[Sale Date]]),"dddd")</f>
        <v>Wednesday</v>
      </c>
      <c r="E118" s="11">
        <f>WEEKDAY(Table1[[#This Row],[Sale Date]])</f>
        <v>4</v>
      </c>
      <c r="F118" s="11">
        <f>YEAR(Table1[[#This Row],[Sale Date]])</f>
        <v>2022</v>
      </c>
      <c r="G118" t="s">
        <v>20</v>
      </c>
      <c r="H118" s="2">
        <v>-1200.1600000000001</v>
      </c>
      <c r="I118" s="2">
        <v>-1307.49</v>
      </c>
      <c r="J118" t="s">
        <v>22</v>
      </c>
      <c r="K118" t="s">
        <v>15</v>
      </c>
      <c r="L118" t="s">
        <v>11</v>
      </c>
      <c r="M118" t="s">
        <v>26</v>
      </c>
      <c r="N118" t="str">
        <f>IF(Table1[[#This Row],[Sales Amount]]&lt;0,"Loss","Income")</f>
        <v>Loss</v>
      </c>
    </row>
    <row r="119" spans="1:14" x14ac:dyDescent="0.25">
      <c r="A119" s="1">
        <v>44679</v>
      </c>
      <c r="B119" s="1" t="str">
        <f>TEXT(Table1[[#This Row],[Sale Date]],"mmmm")</f>
        <v>April</v>
      </c>
      <c r="C119" s="11">
        <f>MONTH(Table1[[#This Row],[Sale Date]])</f>
        <v>4</v>
      </c>
      <c r="D119" s="11" t="str">
        <f>TEXT(WEEKDAY(Table1[[#This Row],[Sale Date]]),"dddd")</f>
        <v>Thursday</v>
      </c>
      <c r="E119" s="11">
        <f>WEEKDAY(Table1[[#This Row],[Sale Date]])</f>
        <v>5</v>
      </c>
      <c r="F119" s="11">
        <f>YEAR(Table1[[#This Row],[Sale Date]])</f>
        <v>2022</v>
      </c>
      <c r="G119" t="s">
        <v>8</v>
      </c>
      <c r="H119" s="2">
        <v>5506.97</v>
      </c>
      <c r="I119" s="2">
        <v>5617.36</v>
      </c>
      <c r="J119" t="s">
        <v>14</v>
      </c>
      <c r="K119" t="s">
        <v>18</v>
      </c>
      <c r="L119" t="s">
        <v>21</v>
      </c>
      <c r="M119" t="s">
        <v>16</v>
      </c>
      <c r="N119" t="str">
        <f>IF(Table1[[#This Row],[Sales Amount]]&lt;0,"Loss","Income")</f>
        <v>Income</v>
      </c>
    </row>
    <row r="120" spans="1:14" x14ac:dyDescent="0.25">
      <c r="A120" s="1">
        <v>44680</v>
      </c>
      <c r="B120" s="1" t="str">
        <f>TEXT(Table1[[#This Row],[Sale Date]],"mmmm")</f>
        <v>April</v>
      </c>
      <c r="C120" s="11">
        <f>MONTH(Table1[[#This Row],[Sale Date]])</f>
        <v>4</v>
      </c>
      <c r="D120" s="11" t="str">
        <f>TEXT(WEEKDAY(Table1[[#This Row],[Sale Date]]),"dddd")</f>
        <v>Friday</v>
      </c>
      <c r="E120" s="11">
        <f>WEEKDAY(Table1[[#This Row],[Sale Date]])</f>
        <v>6</v>
      </c>
      <c r="F120" s="11">
        <f>YEAR(Table1[[#This Row],[Sale Date]])</f>
        <v>2022</v>
      </c>
      <c r="G120" t="s">
        <v>20</v>
      </c>
      <c r="H120" s="2">
        <v>11249.05</v>
      </c>
      <c r="I120" s="2">
        <v>12910.95</v>
      </c>
      <c r="J120" t="s">
        <v>22</v>
      </c>
      <c r="K120" t="s">
        <v>10</v>
      </c>
      <c r="L120" t="s">
        <v>19</v>
      </c>
      <c r="M120" t="s">
        <v>16</v>
      </c>
      <c r="N120" t="str">
        <f>IF(Table1[[#This Row],[Sales Amount]]&lt;0,"Loss","Income")</f>
        <v>Income</v>
      </c>
    </row>
    <row r="121" spans="1:14" x14ac:dyDescent="0.25">
      <c r="A121" s="1">
        <v>44681</v>
      </c>
      <c r="B121" s="1" t="str">
        <f>TEXT(Table1[[#This Row],[Sale Date]],"mmmm")</f>
        <v>April</v>
      </c>
      <c r="C121" s="11">
        <f>MONTH(Table1[[#This Row],[Sale Date]])</f>
        <v>4</v>
      </c>
      <c r="D121" s="11" t="str">
        <f>TEXT(WEEKDAY(Table1[[#This Row],[Sale Date]]),"dddd")</f>
        <v>Saturday</v>
      </c>
      <c r="E121" s="11">
        <f>WEEKDAY(Table1[[#This Row],[Sale Date]])</f>
        <v>7</v>
      </c>
      <c r="F121" s="11">
        <f>YEAR(Table1[[#This Row],[Sale Date]])</f>
        <v>2022</v>
      </c>
      <c r="G121" t="s">
        <v>17</v>
      </c>
      <c r="H121" s="2">
        <v>7127.54</v>
      </c>
      <c r="I121" s="2">
        <v>7008.48</v>
      </c>
      <c r="J121" t="s">
        <v>9</v>
      </c>
      <c r="K121" t="s">
        <v>10</v>
      </c>
      <c r="L121" t="s">
        <v>11</v>
      </c>
      <c r="M121" t="s">
        <v>29</v>
      </c>
      <c r="N121" t="str">
        <f>IF(Table1[[#This Row],[Sales Amount]]&lt;0,"Loss","Income")</f>
        <v>Income</v>
      </c>
    </row>
    <row r="122" spans="1:14" x14ac:dyDescent="0.25">
      <c r="A122" s="1">
        <v>44682</v>
      </c>
      <c r="B122" s="1" t="str">
        <f>TEXT(Table1[[#This Row],[Sale Date]],"mmmm")</f>
        <v>May</v>
      </c>
      <c r="C122" s="11">
        <f>MONTH(Table1[[#This Row],[Sale Date]])</f>
        <v>5</v>
      </c>
      <c r="D122" s="11" t="str">
        <f>TEXT(WEEKDAY(Table1[[#This Row],[Sale Date]]),"dddd")</f>
        <v>Sunday</v>
      </c>
      <c r="E122" s="11">
        <f>WEEKDAY(Table1[[#This Row],[Sale Date]])</f>
        <v>1</v>
      </c>
      <c r="F122" s="11">
        <f>YEAR(Table1[[#This Row],[Sale Date]])</f>
        <v>2022</v>
      </c>
      <c r="G122" t="s">
        <v>13</v>
      </c>
      <c r="H122" s="2">
        <v>2095.0700000000002</v>
      </c>
      <c r="I122" s="2">
        <v>2163.33</v>
      </c>
      <c r="J122" t="s">
        <v>14</v>
      </c>
      <c r="K122" t="s">
        <v>15</v>
      </c>
      <c r="L122" t="s">
        <v>11</v>
      </c>
      <c r="M122" t="s">
        <v>30</v>
      </c>
      <c r="N122" t="str">
        <f>IF(Table1[[#This Row],[Sales Amount]]&lt;0,"Loss","Income")</f>
        <v>Income</v>
      </c>
    </row>
    <row r="123" spans="1:14" x14ac:dyDescent="0.25">
      <c r="A123" s="1">
        <v>44683</v>
      </c>
      <c r="B123" s="1" t="str">
        <f>TEXT(Table1[[#This Row],[Sale Date]],"mmmm")</f>
        <v>May</v>
      </c>
      <c r="C123" s="11">
        <f>MONTH(Table1[[#This Row],[Sale Date]])</f>
        <v>5</v>
      </c>
      <c r="D123" s="11" t="str">
        <f>TEXT(WEEKDAY(Table1[[#This Row],[Sale Date]]),"dddd")</f>
        <v>Monday</v>
      </c>
      <c r="E123" s="11">
        <f>WEEKDAY(Table1[[#This Row],[Sale Date]])</f>
        <v>2</v>
      </c>
      <c r="F123" s="11">
        <f>YEAR(Table1[[#This Row],[Sale Date]])</f>
        <v>2022</v>
      </c>
      <c r="G123" t="s">
        <v>23</v>
      </c>
      <c r="H123" s="2">
        <v>16741.91</v>
      </c>
      <c r="I123" s="2">
        <v>17197.080000000002</v>
      </c>
      <c r="J123" t="s">
        <v>25</v>
      </c>
      <c r="K123" t="s">
        <v>10</v>
      </c>
      <c r="L123" t="s">
        <v>19</v>
      </c>
      <c r="M123" t="s">
        <v>12</v>
      </c>
      <c r="N123" t="str">
        <f>IF(Table1[[#This Row],[Sales Amount]]&lt;0,"Loss","Income")</f>
        <v>Income</v>
      </c>
    </row>
    <row r="124" spans="1:14" x14ac:dyDescent="0.25">
      <c r="A124" s="1">
        <v>44684</v>
      </c>
      <c r="B124" s="1" t="str">
        <f>TEXT(Table1[[#This Row],[Sale Date]],"mmmm")</f>
        <v>May</v>
      </c>
      <c r="C124" s="11">
        <f>MONTH(Table1[[#This Row],[Sale Date]])</f>
        <v>5</v>
      </c>
      <c r="D124" s="11" t="str">
        <f>TEXT(WEEKDAY(Table1[[#This Row],[Sale Date]]),"dddd")</f>
        <v>Tuesday</v>
      </c>
      <c r="E124" s="11">
        <f>WEEKDAY(Table1[[#This Row],[Sale Date]])</f>
        <v>3</v>
      </c>
      <c r="F124" s="11">
        <f>YEAR(Table1[[#This Row],[Sale Date]])</f>
        <v>2022</v>
      </c>
      <c r="G124" t="s">
        <v>23</v>
      </c>
      <c r="H124" s="2">
        <v>35.36</v>
      </c>
      <c r="I124" s="2">
        <v>31.33</v>
      </c>
      <c r="J124" t="s">
        <v>25</v>
      </c>
      <c r="K124" t="s">
        <v>18</v>
      </c>
      <c r="L124" t="s">
        <v>19</v>
      </c>
      <c r="M124" t="s">
        <v>26</v>
      </c>
      <c r="N124" t="str">
        <f>IF(Table1[[#This Row],[Sales Amount]]&lt;0,"Loss","Income")</f>
        <v>Income</v>
      </c>
    </row>
    <row r="125" spans="1:14" x14ac:dyDescent="0.25">
      <c r="A125" s="1">
        <v>44685</v>
      </c>
      <c r="B125" s="1" t="str">
        <f>TEXT(Table1[[#This Row],[Sale Date]],"mmmm")</f>
        <v>May</v>
      </c>
      <c r="C125" s="11">
        <f>MONTH(Table1[[#This Row],[Sale Date]])</f>
        <v>5</v>
      </c>
      <c r="D125" s="11" t="str">
        <f>TEXT(WEEKDAY(Table1[[#This Row],[Sale Date]]),"dddd")</f>
        <v>Wednesday</v>
      </c>
      <c r="E125" s="11">
        <f>WEEKDAY(Table1[[#This Row],[Sale Date]])</f>
        <v>4</v>
      </c>
      <c r="F125" s="11">
        <f>YEAR(Table1[[#This Row],[Sale Date]])</f>
        <v>2022</v>
      </c>
      <c r="G125" t="s">
        <v>8</v>
      </c>
      <c r="H125" s="2">
        <v>3653.57</v>
      </c>
      <c r="I125" s="2">
        <v>3183.69</v>
      </c>
      <c r="J125" t="s">
        <v>9</v>
      </c>
      <c r="K125" t="s">
        <v>15</v>
      </c>
      <c r="L125" t="s">
        <v>11</v>
      </c>
      <c r="M125" t="s">
        <v>30</v>
      </c>
      <c r="N125" t="str">
        <f>IF(Table1[[#This Row],[Sales Amount]]&lt;0,"Loss","Income")</f>
        <v>Income</v>
      </c>
    </row>
    <row r="126" spans="1:14" x14ac:dyDescent="0.25">
      <c r="A126" s="1">
        <v>44686</v>
      </c>
      <c r="B126" s="1" t="str">
        <f>TEXT(Table1[[#This Row],[Sale Date]],"mmmm")</f>
        <v>May</v>
      </c>
      <c r="C126" s="11">
        <f>MONTH(Table1[[#This Row],[Sale Date]])</f>
        <v>5</v>
      </c>
      <c r="D126" s="11" t="str">
        <f>TEXT(WEEKDAY(Table1[[#This Row],[Sale Date]]),"dddd")</f>
        <v>Thursday</v>
      </c>
      <c r="E126" s="11">
        <f>WEEKDAY(Table1[[#This Row],[Sale Date]])</f>
        <v>5</v>
      </c>
      <c r="F126" s="11">
        <f>YEAR(Table1[[#This Row],[Sale Date]])</f>
        <v>2022</v>
      </c>
      <c r="G126" t="s">
        <v>8</v>
      </c>
      <c r="H126" s="2">
        <v>7075.3</v>
      </c>
      <c r="I126" s="2">
        <v>6737.4</v>
      </c>
      <c r="J126" t="s">
        <v>25</v>
      </c>
      <c r="K126" t="s">
        <v>15</v>
      </c>
      <c r="L126" t="s">
        <v>19</v>
      </c>
      <c r="M126" t="s">
        <v>30</v>
      </c>
      <c r="N126" t="str">
        <f>IF(Table1[[#This Row],[Sales Amount]]&lt;0,"Loss","Income")</f>
        <v>Income</v>
      </c>
    </row>
    <row r="127" spans="1:14" x14ac:dyDescent="0.25">
      <c r="A127" s="1">
        <v>44687</v>
      </c>
      <c r="B127" s="1" t="str">
        <f>TEXT(Table1[[#This Row],[Sale Date]],"mmmm")</f>
        <v>May</v>
      </c>
      <c r="C127" s="11">
        <f>MONTH(Table1[[#This Row],[Sale Date]])</f>
        <v>5</v>
      </c>
      <c r="D127" s="11" t="str">
        <f>TEXT(WEEKDAY(Table1[[#This Row],[Sale Date]]),"dddd")</f>
        <v>Friday</v>
      </c>
      <c r="E127" s="11">
        <f>WEEKDAY(Table1[[#This Row],[Sale Date]])</f>
        <v>6</v>
      </c>
      <c r="F127" s="11">
        <f>YEAR(Table1[[#This Row],[Sale Date]])</f>
        <v>2022</v>
      </c>
      <c r="G127" t="s">
        <v>17</v>
      </c>
      <c r="H127" s="2">
        <v>1566.39</v>
      </c>
      <c r="I127" s="2">
        <v>1411.74</v>
      </c>
      <c r="J127" t="s">
        <v>25</v>
      </c>
      <c r="K127" t="s">
        <v>24</v>
      </c>
      <c r="L127" t="s">
        <v>21</v>
      </c>
      <c r="M127" t="s">
        <v>28</v>
      </c>
      <c r="N127" t="str">
        <f>IF(Table1[[#This Row],[Sales Amount]]&lt;0,"Loss","Income")</f>
        <v>Income</v>
      </c>
    </row>
    <row r="128" spans="1:14" x14ac:dyDescent="0.25">
      <c r="A128" s="1">
        <v>44688</v>
      </c>
      <c r="B128" s="1" t="str">
        <f>TEXT(Table1[[#This Row],[Sale Date]],"mmmm")</f>
        <v>May</v>
      </c>
      <c r="C128" s="11">
        <f>MONTH(Table1[[#This Row],[Sale Date]])</f>
        <v>5</v>
      </c>
      <c r="D128" s="11" t="str">
        <f>TEXT(WEEKDAY(Table1[[#This Row],[Sale Date]]),"dddd")</f>
        <v>Saturday</v>
      </c>
      <c r="E128" s="11">
        <f>WEEKDAY(Table1[[#This Row],[Sale Date]])</f>
        <v>7</v>
      </c>
      <c r="F128" s="11">
        <f>YEAR(Table1[[#This Row],[Sale Date]])</f>
        <v>2022</v>
      </c>
      <c r="G128" t="s">
        <v>8</v>
      </c>
      <c r="H128" s="2">
        <v>14930.39</v>
      </c>
      <c r="I128" s="2">
        <v>15154.34</v>
      </c>
      <c r="J128" t="s">
        <v>14</v>
      </c>
      <c r="K128" t="s">
        <v>18</v>
      </c>
      <c r="L128" t="s">
        <v>11</v>
      </c>
      <c r="M128" t="s">
        <v>30</v>
      </c>
      <c r="N128" t="str">
        <f>IF(Table1[[#This Row],[Sales Amount]]&lt;0,"Loss","Income")</f>
        <v>Income</v>
      </c>
    </row>
    <row r="129" spans="1:14" x14ac:dyDescent="0.25">
      <c r="A129" s="1">
        <v>44689</v>
      </c>
      <c r="B129" s="1" t="str">
        <f>TEXT(Table1[[#This Row],[Sale Date]],"mmmm")</f>
        <v>May</v>
      </c>
      <c r="C129" s="11">
        <f>MONTH(Table1[[#This Row],[Sale Date]])</f>
        <v>5</v>
      </c>
      <c r="D129" s="11" t="str">
        <f>TEXT(WEEKDAY(Table1[[#This Row],[Sale Date]]),"dddd")</f>
        <v>Sunday</v>
      </c>
      <c r="E129" s="11">
        <f>WEEKDAY(Table1[[#This Row],[Sale Date]])</f>
        <v>1</v>
      </c>
      <c r="F129" s="11">
        <f>YEAR(Table1[[#This Row],[Sale Date]])</f>
        <v>2022</v>
      </c>
      <c r="G129" t="s">
        <v>13</v>
      </c>
      <c r="H129" s="2">
        <v>2618.9699999999998</v>
      </c>
      <c r="I129" s="2">
        <v>2767.12</v>
      </c>
      <c r="J129" t="s">
        <v>9</v>
      </c>
      <c r="K129" t="s">
        <v>18</v>
      </c>
      <c r="L129" t="s">
        <v>19</v>
      </c>
      <c r="M129" t="s">
        <v>31</v>
      </c>
      <c r="N129" t="str">
        <f>IF(Table1[[#This Row],[Sales Amount]]&lt;0,"Loss","Income")</f>
        <v>Income</v>
      </c>
    </row>
    <row r="130" spans="1:14" x14ac:dyDescent="0.25">
      <c r="A130" s="1">
        <v>44690</v>
      </c>
      <c r="B130" s="1" t="str">
        <f>TEXT(Table1[[#This Row],[Sale Date]],"mmmm")</f>
        <v>May</v>
      </c>
      <c r="C130" s="11">
        <f>MONTH(Table1[[#This Row],[Sale Date]])</f>
        <v>5</v>
      </c>
      <c r="D130" s="11" t="str">
        <f>TEXT(WEEKDAY(Table1[[#This Row],[Sale Date]]),"dddd")</f>
        <v>Monday</v>
      </c>
      <c r="E130" s="11">
        <f>WEEKDAY(Table1[[#This Row],[Sale Date]])</f>
        <v>2</v>
      </c>
      <c r="F130" s="11">
        <f>YEAR(Table1[[#This Row],[Sale Date]])</f>
        <v>2022</v>
      </c>
      <c r="G130" t="s">
        <v>13</v>
      </c>
      <c r="H130" s="2">
        <v>4372.83</v>
      </c>
      <c r="I130" s="2">
        <v>4547.1899999999996</v>
      </c>
      <c r="J130" t="s">
        <v>9</v>
      </c>
      <c r="K130" t="s">
        <v>15</v>
      </c>
      <c r="L130" t="s">
        <v>21</v>
      </c>
      <c r="M130" t="s">
        <v>29</v>
      </c>
      <c r="N130" t="str">
        <f>IF(Table1[[#This Row],[Sales Amount]]&lt;0,"Loss","Income")</f>
        <v>Income</v>
      </c>
    </row>
    <row r="131" spans="1:14" x14ac:dyDescent="0.25">
      <c r="A131" s="1">
        <v>44691</v>
      </c>
      <c r="B131" s="1" t="str">
        <f>TEXT(Table1[[#This Row],[Sale Date]],"mmmm")</f>
        <v>May</v>
      </c>
      <c r="C131" s="11">
        <f>MONTH(Table1[[#This Row],[Sale Date]])</f>
        <v>5</v>
      </c>
      <c r="D131" s="11" t="str">
        <f>TEXT(WEEKDAY(Table1[[#This Row],[Sale Date]]),"dddd")</f>
        <v>Tuesday</v>
      </c>
      <c r="E131" s="11">
        <f>WEEKDAY(Table1[[#This Row],[Sale Date]])</f>
        <v>3</v>
      </c>
      <c r="F131" s="11">
        <f>YEAR(Table1[[#This Row],[Sale Date]])</f>
        <v>2022</v>
      </c>
      <c r="G131" t="s">
        <v>20</v>
      </c>
      <c r="H131" s="2">
        <v>11656.49</v>
      </c>
      <c r="I131" s="2">
        <v>11882.58</v>
      </c>
      <c r="J131" t="s">
        <v>9</v>
      </c>
      <c r="K131" t="s">
        <v>24</v>
      </c>
      <c r="L131" t="s">
        <v>19</v>
      </c>
      <c r="M131" t="s">
        <v>27</v>
      </c>
      <c r="N131" t="str">
        <f>IF(Table1[[#This Row],[Sales Amount]]&lt;0,"Loss","Income")</f>
        <v>Income</v>
      </c>
    </row>
    <row r="132" spans="1:14" x14ac:dyDescent="0.25">
      <c r="A132" s="1">
        <v>44692</v>
      </c>
      <c r="B132" s="1" t="str">
        <f>TEXT(Table1[[#This Row],[Sale Date]],"mmmm")</f>
        <v>May</v>
      </c>
      <c r="C132" s="11">
        <f>MONTH(Table1[[#This Row],[Sale Date]])</f>
        <v>5</v>
      </c>
      <c r="D132" s="11" t="str">
        <f>TEXT(WEEKDAY(Table1[[#This Row],[Sale Date]]),"dddd")</f>
        <v>Wednesday</v>
      </c>
      <c r="E132" s="11">
        <f>WEEKDAY(Table1[[#This Row],[Sale Date]])</f>
        <v>4</v>
      </c>
      <c r="F132" s="11">
        <f>YEAR(Table1[[#This Row],[Sale Date]])</f>
        <v>2022</v>
      </c>
      <c r="G132" t="s">
        <v>13</v>
      </c>
      <c r="H132" s="2">
        <v>17821.18</v>
      </c>
      <c r="I132" s="2">
        <v>20232.189999999999</v>
      </c>
      <c r="J132" t="s">
        <v>14</v>
      </c>
      <c r="K132" t="s">
        <v>10</v>
      </c>
      <c r="L132" t="s">
        <v>21</v>
      </c>
      <c r="M132" t="s">
        <v>30</v>
      </c>
      <c r="N132" t="str">
        <f>IF(Table1[[#This Row],[Sales Amount]]&lt;0,"Loss","Income")</f>
        <v>Income</v>
      </c>
    </row>
    <row r="133" spans="1:14" x14ac:dyDescent="0.25">
      <c r="A133" s="1">
        <v>44693</v>
      </c>
      <c r="B133" s="1" t="str">
        <f>TEXT(Table1[[#This Row],[Sale Date]],"mmmm")</f>
        <v>May</v>
      </c>
      <c r="C133" s="11">
        <f>MONTH(Table1[[#This Row],[Sale Date]])</f>
        <v>5</v>
      </c>
      <c r="D133" s="11" t="str">
        <f>TEXT(WEEKDAY(Table1[[#This Row],[Sale Date]]),"dddd")</f>
        <v>Thursday</v>
      </c>
      <c r="E133" s="11">
        <f>WEEKDAY(Table1[[#This Row],[Sale Date]])</f>
        <v>5</v>
      </c>
      <c r="F133" s="11">
        <f>YEAR(Table1[[#This Row],[Sale Date]])</f>
        <v>2022</v>
      </c>
      <c r="G133" t="s">
        <v>17</v>
      </c>
      <c r="H133" s="2">
        <v>15627.31</v>
      </c>
      <c r="I133" s="2">
        <v>13667.5</v>
      </c>
      <c r="J133" t="s">
        <v>22</v>
      </c>
      <c r="K133" t="s">
        <v>24</v>
      </c>
      <c r="L133" t="s">
        <v>21</v>
      </c>
      <c r="M133" t="s">
        <v>12</v>
      </c>
      <c r="N133" t="str">
        <f>IF(Table1[[#This Row],[Sales Amount]]&lt;0,"Loss","Income")</f>
        <v>Income</v>
      </c>
    </row>
    <row r="134" spans="1:14" x14ac:dyDescent="0.25">
      <c r="A134" s="1">
        <v>44694</v>
      </c>
      <c r="B134" s="1" t="str">
        <f>TEXT(Table1[[#This Row],[Sale Date]],"mmmm")</f>
        <v>May</v>
      </c>
      <c r="C134" s="11">
        <f>MONTH(Table1[[#This Row],[Sale Date]])</f>
        <v>5</v>
      </c>
      <c r="D134" s="11" t="str">
        <f>TEXT(WEEKDAY(Table1[[#This Row],[Sale Date]]),"dddd")</f>
        <v>Friday</v>
      </c>
      <c r="E134" s="11">
        <f>WEEKDAY(Table1[[#This Row],[Sale Date]])</f>
        <v>6</v>
      </c>
      <c r="F134" s="11">
        <f>YEAR(Table1[[#This Row],[Sale Date]])</f>
        <v>2022</v>
      </c>
      <c r="G134" t="s">
        <v>20</v>
      </c>
      <c r="H134" s="2">
        <v>4441.72</v>
      </c>
      <c r="I134" s="2">
        <v>4391.32</v>
      </c>
      <c r="J134" t="s">
        <v>9</v>
      </c>
      <c r="K134" t="s">
        <v>10</v>
      </c>
      <c r="L134" t="s">
        <v>11</v>
      </c>
      <c r="M134" t="s">
        <v>31</v>
      </c>
      <c r="N134" t="str">
        <f>IF(Table1[[#This Row],[Sales Amount]]&lt;0,"Loss","Income")</f>
        <v>Income</v>
      </c>
    </row>
    <row r="135" spans="1:14" x14ac:dyDescent="0.25">
      <c r="A135" s="1">
        <v>44695</v>
      </c>
      <c r="B135" s="1" t="str">
        <f>TEXT(Table1[[#This Row],[Sale Date]],"mmmm")</f>
        <v>May</v>
      </c>
      <c r="C135" s="11">
        <f>MONTH(Table1[[#This Row],[Sale Date]])</f>
        <v>5</v>
      </c>
      <c r="D135" s="11" t="str">
        <f>TEXT(WEEKDAY(Table1[[#This Row],[Sale Date]]),"dddd")</f>
        <v>Saturday</v>
      </c>
      <c r="E135" s="11">
        <f>WEEKDAY(Table1[[#This Row],[Sale Date]])</f>
        <v>7</v>
      </c>
      <c r="F135" s="11">
        <f>YEAR(Table1[[#This Row],[Sale Date]])</f>
        <v>2022</v>
      </c>
      <c r="G135" t="s">
        <v>20</v>
      </c>
      <c r="H135" s="2">
        <v>11596.22</v>
      </c>
      <c r="I135" s="2">
        <v>12983.19</v>
      </c>
      <c r="J135" t="s">
        <v>9</v>
      </c>
      <c r="K135" t="s">
        <v>10</v>
      </c>
      <c r="L135" t="s">
        <v>19</v>
      </c>
      <c r="M135" t="s">
        <v>27</v>
      </c>
      <c r="N135" t="str">
        <f>IF(Table1[[#This Row],[Sales Amount]]&lt;0,"Loss","Income")</f>
        <v>Income</v>
      </c>
    </row>
    <row r="136" spans="1:14" x14ac:dyDescent="0.25">
      <c r="A136" s="1">
        <v>44696</v>
      </c>
      <c r="B136" s="1" t="str">
        <f>TEXT(Table1[[#This Row],[Sale Date]],"mmmm")</f>
        <v>May</v>
      </c>
      <c r="C136" s="11">
        <f>MONTH(Table1[[#This Row],[Sale Date]])</f>
        <v>5</v>
      </c>
      <c r="D136" s="11" t="str">
        <f>TEXT(WEEKDAY(Table1[[#This Row],[Sale Date]]),"dddd")</f>
        <v>Sunday</v>
      </c>
      <c r="E136" s="11">
        <f>WEEKDAY(Table1[[#This Row],[Sale Date]])</f>
        <v>1</v>
      </c>
      <c r="F136" s="11">
        <f>YEAR(Table1[[#This Row],[Sale Date]])</f>
        <v>2022</v>
      </c>
      <c r="G136" t="s">
        <v>13</v>
      </c>
      <c r="H136" s="2">
        <v>14687.83</v>
      </c>
      <c r="I136" s="2">
        <v>12860.04</v>
      </c>
      <c r="J136" t="s">
        <v>22</v>
      </c>
      <c r="K136" t="s">
        <v>18</v>
      </c>
      <c r="L136" t="s">
        <v>19</v>
      </c>
      <c r="M136" t="s">
        <v>28</v>
      </c>
      <c r="N136" t="str">
        <f>IF(Table1[[#This Row],[Sales Amount]]&lt;0,"Loss","Income")</f>
        <v>Income</v>
      </c>
    </row>
    <row r="137" spans="1:14" x14ac:dyDescent="0.25">
      <c r="A137" s="1">
        <v>44697</v>
      </c>
      <c r="B137" s="1" t="str">
        <f>TEXT(Table1[[#This Row],[Sale Date]],"mmmm")</f>
        <v>May</v>
      </c>
      <c r="C137" s="11">
        <f>MONTH(Table1[[#This Row],[Sale Date]])</f>
        <v>5</v>
      </c>
      <c r="D137" s="11" t="str">
        <f>TEXT(WEEKDAY(Table1[[#This Row],[Sale Date]]),"dddd")</f>
        <v>Monday</v>
      </c>
      <c r="E137" s="11">
        <f>WEEKDAY(Table1[[#This Row],[Sale Date]])</f>
        <v>2</v>
      </c>
      <c r="F137" s="11">
        <f>YEAR(Table1[[#This Row],[Sale Date]])</f>
        <v>2022</v>
      </c>
      <c r="G137" t="s">
        <v>8</v>
      </c>
      <c r="H137" s="2">
        <v>13910.23</v>
      </c>
      <c r="I137" s="2">
        <v>14507.7</v>
      </c>
      <c r="J137" t="s">
        <v>14</v>
      </c>
      <c r="K137" t="s">
        <v>18</v>
      </c>
      <c r="L137" t="s">
        <v>19</v>
      </c>
      <c r="M137" t="s">
        <v>26</v>
      </c>
      <c r="N137" t="str">
        <f>IF(Table1[[#This Row],[Sales Amount]]&lt;0,"Loss","Income")</f>
        <v>Income</v>
      </c>
    </row>
    <row r="138" spans="1:14" x14ac:dyDescent="0.25">
      <c r="A138" s="1">
        <v>44698</v>
      </c>
      <c r="B138" s="1" t="str">
        <f>TEXT(Table1[[#This Row],[Sale Date]],"mmmm")</f>
        <v>May</v>
      </c>
      <c r="C138" s="11">
        <f>MONTH(Table1[[#This Row],[Sale Date]])</f>
        <v>5</v>
      </c>
      <c r="D138" s="11" t="str">
        <f>TEXT(WEEKDAY(Table1[[#This Row],[Sale Date]]),"dddd")</f>
        <v>Tuesday</v>
      </c>
      <c r="E138" s="11">
        <f>WEEKDAY(Table1[[#This Row],[Sale Date]])</f>
        <v>3</v>
      </c>
      <c r="F138" s="11">
        <f>YEAR(Table1[[#This Row],[Sale Date]])</f>
        <v>2022</v>
      </c>
      <c r="G138" t="s">
        <v>13</v>
      </c>
      <c r="H138" s="2">
        <v>1292.56</v>
      </c>
      <c r="I138" s="2">
        <v>1288.1400000000001</v>
      </c>
      <c r="J138" t="s">
        <v>14</v>
      </c>
      <c r="K138" t="s">
        <v>15</v>
      </c>
      <c r="L138" t="s">
        <v>21</v>
      </c>
      <c r="M138" t="s">
        <v>26</v>
      </c>
      <c r="N138" t="str">
        <f>IF(Table1[[#This Row],[Sales Amount]]&lt;0,"Loss","Income")</f>
        <v>Income</v>
      </c>
    </row>
    <row r="139" spans="1:14" x14ac:dyDescent="0.25">
      <c r="A139" s="1">
        <v>44699</v>
      </c>
      <c r="B139" s="1" t="str">
        <f>TEXT(Table1[[#This Row],[Sale Date]],"mmmm")</f>
        <v>May</v>
      </c>
      <c r="C139" s="11">
        <f>MONTH(Table1[[#This Row],[Sale Date]])</f>
        <v>5</v>
      </c>
      <c r="D139" s="11" t="str">
        <f>TEXT(WEEKDAY(Table1[[#This Row],[Sale Date]]),"dddd")</f>
        <v>Wednesday</v>
      </c>
      <c r="E139" s="11">
        <f>WEEKDAY(Table1[[#This Row],[Sale Date]])</f>
        <v>4</v>
      </c>
      <c r="F139" s="11">
        <f>YEAR(Table1[[#This Row],[Sale Date]])</f>
        <v>2022</v>
      </c>
      <c r="G139" t="s">
        <v>17</v>
      </c>
      <c r="H139" s="2">
        <v>-9009.44</v>
      </c>
      <c r="I139" s="2">
        <v>-9144.1</v>
      </c>
      <c r="J139" t="s">
        <v>22</v>
      </c>
      <c r="K139" t="s">
        <v>10</v>
      </c>
      <c r="L139" t="s">
        <v>19</v>
      </c>
      <c r="M139" t="s">
        <v>12</v>
      </c>
      <c r="N139" t="str">
        <f>IF(Table1[[#This Row],[Sales Amount]]&lt;0,"Loss","Income")</f>
        <v>Loss</v>
      </c>
    </row>
    <row r="140" spans="1:14" x14ac:dyDescent="0.25">
      <c r="A140" s="1">
        <v>44700</v>
      </c>
      <c r="B140" s="1" t="str">
        <f>TEXT(Table1[[#This Row],[Sale Date]],"mmmm")</f>
        <v>May</v>
      </c>
      <c r="C140" s="11">
        <f>MONTH(Table1[[#This Row],[Sale Date]])</f>
        <v>5</v>
      </c>
      <c r="D140" s="11" t="str">
        <f>TEXT(WEEKDAY(Table1[[#This Row],[Sale Date]]),"dddd")</f>
        <v>Thursday</v>
      </c>
      <c r="E140" s="11">
        <f>WEEKDAY(Table1[[#This Row],[Sale Date]])</f>
        <v>5</v>
      </c>
      <c r="F140" s="11">
        <f>YEAR(Table1[[#This Row],[Sale Date]])</f>
        <v>2022</v>
      </c>
      <c r="G140" t="s">
        <v>23</v>
      </c>
      <c r="H140" s="2">
        <v>-2319.1799999999998</v>
      </c>
      <c r="I140" s="2">
        <v>-2102.17</v>
      </c>
      <c r="J140" t="s">
        <v>14</v>
      </c>
      <c r="K140" t="s">
        <v>10</v>
      </c>
      <c r="L140" t="s">
        <v>19</v>
      </c>
      <c r="M140" t="s">
        <v>29</v>
      </c>
      <c r="N140" t="str">
        <f>IF(Table1[[#This Row],[Sales Amount]]&lt;0,"Loss","Income")</f>
        <v>Loss</v>
      </c>
    </row>
    <row r="141" spans="1:14" x14ac:dyDescent="0.25">
      <c r="A141" s="1">
        <v>44701</v>
      </c>
      <c r="B141" s="1" t="str">
        <f>TEXT(Table1[[#This Row],[Sale Date]],"mmmm")</f>
        <v>May</v>
      </c>
      <c r="C141" s="11">
        <f>MONTH(Table1[[#This Row],[Sale Date]])</f>
        <v>5</v>
      </c>
      <c r="D141" s="11" t="str">
        <f>TEXT(WEEKDAY(Table1[[#This Row],[Sale Date]]),"dddd")</f>
        <v>Friday</v>
      </c>
      <c r="E141" s="11">
        <f>WEEKDAY(Table1[[#This Row],[Sale Date]])</f>
        <v>6</v>
      </c>
      <c r="F141" s="11">
        <f>YEAR(Table1[[#This Row],[Sale Date]])</f>
        <v>2022</v>
      </c>
      <c r="G141" t="s">
        <v>23</v>
      </c>
      <c r="H141" s="2">
        <v>7333.45</v>
      </c>
      <c r="I141" s="2">
        <v>7833.47</v>
      </c>
      <c r="J141" t="s">
        <v>25</v>
      </c>
      <c r="K141" t="s">
        <v>18</v>
      </c>
      <c r="L141" t="s">
        <v>19</v>
      </c>
      <c r="M141" t="s">
        <v>16</v>
      </c>
      <c r="N141" t="str">
        <f>IF(Table1[[#This Row],[Sales Amount]]&lt;0,"Loss","Income")</f>
        <v>Income</v>
      </c>
    </row>
    <row r="142" spans="1:14" x14ac:dyDescent="0.25">
      <c r="A142" s="1">
        <v>44702</v>
      </c>
      <c r="B142" s="1" t="str">
        <f>TEXT(Table1[[#This Row],[Sale Date]],"mmmm")</f>
        <v>May</v>
      </c>
      <c r="C142" s="11">
        <f>MONTH(Table1[[#This Row],[Sale Date]])</f>
        <v>5</v>
      </c>
      <c r="D142" s="11" t="str">
        <f>TEXT(WEEKDAY(Table1[[#This Row],[Sale Date]]),"dddd")</f>
        <v>Saturday</v>
      </c>
      <c r="E142" s="11">
        <f>WEEKDAY(Table1[[#This Row],[Sale Date]])</f>
        <v>7</v>
      </c>
      <c r="F142" s="11">
        <f>YEAR(Table1[[#This Row],[Sale Date]])</f>
        <v>2022</v>
      </c>
      <c r="G142" t="s">
        <v>23</v>
      </c>
      <c r="H142" s="2">
        <v>10659.52</v>
      </c>
      <c r="I142" s="2">
        <v>10751.54</v>
      </c>
      <c r="J142" t="s">
        <v>25</v>
      </c>
      <c r="K142" t="s">
        <v>15</v>
      </c>
      <c r="L142" t="s">
        <v>21</v>
      </c>
      <c r="M142" t="s">
        <v>31</v>
      </c>
      <c r="N142" t="str">
        <f>IF(Table1[[#This Row],[Sales Amount]]&lt;0,"Loss","Income")</f>
        <v>Income</v>
      </c>
    </row>
    <row r="143" spans="1:14" x14ac:dyDescent="0.25">
      <c r="A143" s="1">
        <v>44703</v>
      </c>
      <c r="B143" s="1" t="str">
        <f>TEXT(Table1[[#This Row],[Sale Date]],"mmmm")</f>
        <v>May</v>
      </c>
      <c r="C143" s="11">
        <f>MONTH(Table1[[#This Row],[Sale Date]])</f>
        <v>5</v>
      </c>
      <c r="D143" s="11" t="str">
        <f>TEXT(WEEKDAY(Table1[[#This Row],[Sale Date]]),"dddd")</f>
        <v>Sunday</v>
      </c>
      <c r="E143" s="11">
        <f>WEEKDAY(Table1[[#This Row],[Sale Date]])</f>
        <v>1</v>
      </c>
      <c r="F143" s="11">
        <f>YEAR(Table1[[#This Row],[Sale Date]])</f>
        <v>2022</v>
      </c>
      <c r="G143" t="s">
        <v>13</v>
      </c>
      <c r="H143" s="2">
        <v>11437.51</v>
      </c>
      <c r="I143" s="2">
        <v>10246.86</v>
      </c>
      <c r="J143" t="s">
        <v>25</v>
      </c>
      <c r="K143" t="s">
        <v>10</v>
      </c>
      <c r="L143" t="s">
        <v>11</v>
      </c>
      <c r="M143" t="s">
        <v>16</v>
      </c>
      <c r="N143" t="str">
        <f>IF(Table1[[#This Row],[Sales Amount]]&lt;0,"Loss","Income")</f>
        <v>Income</v>
      </c>
    </row>
    <row r="144" spans="1:14" x14ac:dyDescent="0.25">
      <c r="A144" s="1">
        <v>44704</v>
      </c>
      <c r="B144" s="1" t="str">
        <f>TEXT(Table1[[#This Row],[Sale Date]],"mmmm")</f>
        <v>May</v>
      </c>
      <c r="C144" s="11">
        <f>MONTH(Table1[[#This Row],[Sale Date]])</f>
        <v>5</v>
      </c>
      <c r="D144" s="11" t="str">
        <f>TEXT(WEEKDAY(Table1[[#This Row],[Sale Date]]),"dddd")</f>
        <v>Monday</v>
      </c>
      <c r="E144" s="11">
        <f>WEEKDAY(Table1[[#This Row],[Sale Date]])</f>
        <v>2</v>
      </c>
      <c r="F144" s="11">
        <f>YEAR(Table1[[#This Row],[Sale Date]])</f>
        <v>2022</v>
      </c>
      <c r="G144" t="s">
        <v>20</v>
      </c>
      <c r="H144" s="2">
        <v>11425.25</v>
      </c>
      <c r="I144" s="2">
        <v>11439.82</v>
      </c>
      <c r="J144" t="s">
        <v>9</v>
      </c>
      <c r="K144" t="s">
        <v>18</v>
      </c>
      <c r="L144" t="s">
        <v>19</v>
      </c>
      <c r="M144" t="s">
        <v>29</v>
      </c>
      <c r="N144" t="str">
        <f>IF(Table1[[#This Row],[Sales Amount]]&lt;0,"Loss","Income")</f>
        <v>Income</v>
      </c>
    </row>
    <row r="145" spans="1:14" x14ac:dyDescent="0.25">
      <c r="A145" s="1">
        <v>44705</v>
      </c>
      <c r="B145" s="1" t="str">
        <f>TEXT(Table1[[#This Row],[Sale Date]],"mmmm")</f>
        <v>May</v>
      </c>
      <c r="C145" s="11">
        <f>MONTH(Table1[[#This Row],[Sale Date]])</f>
        <v>5</v>
      </c>
      <c r="D145" s="11" t="str">
        <f>TEXT(WEEKDAY(Table1[[#This Row],[Sale Date]]),"dddd")</f>
        <v>Tuesday</v>
      </c>
      <c r="E145" s="11">
        <f>WEEKDAY(Table1[[#This Row],[Sale Date]])</f>
        <v>3</v>
      </c>
      <c r="F145" s="11">
        <f>YEAR(Table1[[#This Row],[Sale Date]])</f>
        <v>2022</v>
      </c>
      <c r="G145" t="s">
        <v>8</v>
      </c>
      <c r="H145" s="2">
        <v>12488.21</v>
      </c>
      <c r="I145" s="2">
        <v>12179.67</v>
      </c>
      <c r="J145" t="s">
        <v>9</v>
      </c>
      <c r="K145" t="s">
        <v>15</v>
      </c>
      <c r="L145" t="s">
        <v>21</v>
      </c>
      <c r="M145" t="s">
        <v>12</v>
      </c>
      <c r="N145" t="str">
        <f>IF(Table1[[#This Row],[Sales Amount]]&lt;0,"Loss","Income")</f>
        <v>Income</v>
      </c>
    </row>
    <row r="146" spans="1:14" x14ac:dyDescent="0.25">
      <c r="A146" s="1">
        <v>44706</v>
      </c>
      <c r="B146" s="1" t="str">
        <f>TEXT(Table1[[#This Row],[Sale Date]],"mmmm")</f>
        <v>May</v>
      </c>
      <c r="C146" s="11">
        <f>MONTH(Table1[[#This Row],[Sale Date]])</f>
        <v>5</v>
      </c>
      <c r="D146" s="11" t="str">
        <f>TEXT(WEEKDAY(Table1[[#This Row],[Sale Date]]),"dddd")</f>
        <v>Wednesday</v>
      </c>
      <c r="E146" s="11">
        <f>WEEKDAY(Table1[[#This Row],[Sale Date]])</f>
        <v>4</v>
      </c>
      <c r="F146" s="11">
        <f>YEAR(Table1[[#This Row],[Sale Date]])</f>
        <v>2022</v>
      </c>
      <c r="G146" t="s">
        <v>23</v>
      </c>
      <c r="H146" s="2">
        <v>-639.79999999999995</v>
      </c>
      <c r="I146" s="2">
        <v>-573.17999999999995</v>
      </c>
      <c r="J146" t="s">
        <v>25</v>
      </c>
      <c r="K146" t="s">
        <v>24</v>
      </c>
      <c r="L146" t="s">
        <v>19</v>
      </c>
      <c r="M146" t="s">
        <v>29</v>
      </c>
      <c r="N146" t="str">
        <f>IF(Table1[[#This Row],[Sales Amount]]&lt;0,"Loss","Income")</f>
        <v>Loss</v>
      </c>
    </row>
    <row r="147" spans="1:14" x14ac:dyDescent="0.25">
      <c r="A147" s="1">
        <v>44707</v>
      </c>
      <c r="B147" s="1" t="str">
        <f>TEXT(Table1[[#This Row],[Sale Date]],"mmmm")</f>
        <v>May</v>
      </c>
      <c r="C147" s="11">
        <f>MONTH(Table1[[#This Row],[Sale Date]])</f>
        <v>5</v>
      </c>
      <c r="D147" s="11" t="str">
        <f>TEXT(WEEKDAY(Table1[[#This Row],[Sale Date]]),"dddd")</f>
        <v>Thursday</v>
      </c>
      <c r="E147" s="11">
        <f>WEEKDAY(Table1[[#This Row],[Sale Date]])</f>
        <v>5</v>
      </c>
      <c r="F147" s="11">
        <f>YEAR(Table1[[#This Row],[Sale Date]])</f>
        <v>2022</v>
      </c>
      <c r="G147" t="s">
        <v>23</v>
      </c>
      <c r="H147" s="2">
        <v>13241.55</v>
      </c>
      <c r="I147" s="2">
        <v>13759.8</v>
      </c>
      <c r="J147" t="s">
        <v>22</v>
      </c>
      <c r="K147" t="s">
        <v>18</v>
      </c>
      <c r="L147" t="s">
        <v>11</v>
      </c>
      <c r="M147" t="s">
        <v>30</v>
      </c>
      <c r="N147" t="str">
        <f>IF(Table1[[#This Row],[Sales Amount]]&lt;0,"Loss","Income")</f>
        <v>Income</v>
      </c>
    </row>
    <row r="148" spans="1:14" x14ac:dyDescent="0.25">
      <c r="A148" s="1">
        <v>44708</v>
      </c>
      <c r="B148" s="1" t="str">
        <f>TEXT(Table1[[#This Row],[Sale Date]],"mmmm")</f>
        <v>May</v>
      </c>
      <c r="C148" s="11">
        <f>MONTH(Table1[[#This Row],[Sale Date]])</f>
        <v>5</v>
      </c>
      <c r="D148" s="11" t="str">
        <f>TEXT(WEEKDAY(Table1[[#This Row],[Sale Date]]),"dddd")</f>
        <v>Friday</v>
      </c>
      <c r="E148" s="11">
        <f>WEEKDAY(Table1[[#This Row],[Sale Date]])</f>
        <v>6</v>
      </c>
      <c r="F148" s="11">
        <f>YEAR(Table1[[#This Row],[Sale Date]])</f>
        <v>2022</v>
      </c>
      <c r="G148" t="s">
        <v>23</v>
      </c>
      <c r="H148" s="2">
        <v>-4004.11</v>
      </c>
      <c r="I148" s="2">
        <v>-3998.06</v>
      </c>
      <c r="J148" t="s">
        <v>9</v>
      </c>
      <c r="K148" t="s">
        <v>18</v>
      </c>
      <c r="L148" t="s">
        <v>21</v>
      </c>
      <c r="M148" t="s">
        <v>26</v>
      </c>
      <c r="N148" t="str">
        <f>IF(Table1[[#This Row],[Sales Amount]]&lt;0,"Loss","Income")</f>
        <v>Loss</v>
      </c>
    </row>
    <row r="149" spans="1:14" x14ac:dyDescent="0.25">
      <c r="A149" s="1">
        <v>44709</v>
      </c>
      <c r="B149" s="1" t="str">
        <f>TEXT(Table1[[#This Row],[Sale Date]],"mmmm")</f>
        <v>May</v>
      </c>
      <c r="C149" s="11">
        <f>MONTH(Table1[[#This Row],[Sale Date]])</f>
        <v>5</v>
      </c>
      <c r="D149" s="11" t="str">
        <f>TEXT(WEEKDAY(Table1[[#This Row],[Sale Date]]),"dddd")</f>
        <v>Saturday</v>
      </c>
      <c r="E149" s="11">
        <f>WEEKDAY(Table1[[#This Row],[Sale Date]])</f>
        <v>7</v>
      </c>
      <c r="F149" s="11">
        <f>YEAR(Table1[[#This Row],[Sale Date]])</f>
        <v>2022</v>
      </c>
      <c r="G149" t="s">
        <v>13</v>
      </c>
      <c r="H149" s="2">
        <v>-3722.59</v>
      </c>
      <c r="I149" s="2">
        <v>-3968.74</v>
      </c>
      <c r="J149" t="s">
        <v>9</v>
      </c>
      <c r="K149" t="s">
        <v>24</v>
      </c>
      <c r="L149" t="s">
        <v>19</v>
      </c>
      <c r="M149" t="s">
        <v>29</v>
      </c>
      <c r="N149" t="str">
        <f>IF(Table1[[#This Row],[Sales Amount]]&lt;0,"Loss","Income")</f>
        <v>Loss</v>
      </c>
    </row>
    <row r="150" spans="1:14" x14ac:dyDescent="0.25">
      <c r="A150" s="1">
        <v>44710</v>
      </c>
      <c r="B150" s="1" t="str">
        <f>TEXT(Table1[[#This Row],[Sale Date]],"mmmm")</f>
        <v>May</v>
      </c>
      <c r="C150" s="11">
        <f>MONTH(Table1[[#This Row],[Sale Date]])</f>
        <v>5</v>
      </c>
      <c r="D150" s="11" t="str">
        <f>TEXT(WEEKDAY(Table1[[#This Row],[Sale Date]]),"dddd")</f>
        <v>Sunday</v>
      </c>
      <c r="E150" s="11">
        <f>WEEKDAY(Table1[[#This Row],[Sale Date]])</f>
        <v>1</v>
      </c>
      <c r="F150" s="11">
        <f>YEAR(Table1[[#This Row],[Sale Date]])</f>
        <v>2022</v>
      </c>
      <c r="G150" t="s">
        <v>20</v>
      </c>
      <c r="H150" s="2">
        <v>5463.64</v>
      </c>
      <c r="I150" s="2">
        <v>5257.66</v>
      </c>
      <c r="J150" t="s">
        <v>14</v>
      </c>
      <c r="K150" t="s">
        <v>18</v>
      </c>
      <c r="L150" t="s">
        <v>21</v>
      </c>
      <c r="M150" t="s">
        <v>31</v>
      </c>
      <c r="N150" t="str">
        <f>IF(Table1[[#This Row],[Sales Amount]]&lt;0,"Loss","Income")</f>
        <v>Income</v>
      </c>
    </row>
    <row r="151" spans="1:14" x14ac:dyDescent="0.25">
      <c r="A151" s="1">
        <v>44711</v>
      </c>
      <c r="B151" s="1" t="str">
        <f>TEXT(Table1[[#This Row],[Sale Date]],"mmmm")</f>
        <v>May</v>
      </c>
      <c r="C151" s="11">
        <f>MONTH(Table1[[#This Row],[Sale Date]])</f>
        <v>5</v>
      </c>
      <c r="D151" s="11" t="str">
        <f>TEXT(WEEKDAY(Table1[[#This Row],[Sale Date]]),"dddd")</f>
        <v>Monday</v>
      </c>
      <c r="E151" s="11">
        <f>WEEKDAY(Table1[[#This Row],[Sale Date]])</f>
        <v>2</v>
      </c>
      <c r="F151" s="11">
        <f>YEAR(Table1[[#This Row],[Sale Date]])</f>
        <v>2022</v>
      </c>
      <c r="G151" t="s">
        <v>8</v>
      </c>
      <c r="H151" s="2">
        <v>7044.84</v>
      </c>
      <c r="I151" s="2">
        <v>5704.4</v>
      </c>
      <c r="J151" t="s">
        <v>9</v>
      </c>
      <c r="K151" t="s">
        <v>10</v>
      </c>
      <c r="L151" t="s">
        <v>19</v>
      </c>
      <c r="M151" t="s">
        <v>28</v>
      </c>
      <c r="N151" t="str">
        <f>IF(Table1[[#This Row],[Sales Amount]]&lt;0,"Loss","Income")</f>
        <v>Income</v>
      </c>
    </row>
    <row r="152" spans="1:14" x14ac:dyDescent="0.25">
      <c r="A152" s="1">
        <v>44712</v>
      </c>
      <c r="B152" s="1" t="str">
        <f>TEXT(Table1[[#This Row],[Sale Date]],"mmmm")</f>
        <v>May</v>
      </c>
      <c r="C152" s="11">
        <f>MONTH(Table1[[#This Row],[Sale Date]])</f>
        <v>5</v>
      </c>
      <c r="D152" s="11" t="str">
        <f>TEXT(WEEKDAY(Table1[[#This Row],[Sale Date]]),"dddd")</f>
        <v>Tuesday</v>
      </c>
      <c r="E152" s="11">
        <f>WEEKDAY(Table1[[#This Row],[Sale Date]])</f>
        <v>3</v>
      </c>
      <c r="F152" s="11">
        <f>YEAR(Table1[[#This Row],[Sale Date]])</f>
        <v>2022</v>
      </c>
      <c r="G152" t="s">
        <v>23</v>
      </c>
      <c r="H152" s="2">
        <v>5376.98</v>
      </c>
      <c r="I152" s="2">
        <v>5196.37</v>
      </c>
      <c r="J152" t="s">
        <v>9</v>
      </c>
      <c r="K152" t="s">
        <v>18</v>
      </c>
      <c r="L152" t="s">
        <v>19</v>
      </c>
      <c r="M152" t="s">
        <v>28</v>
      </c>
      <c r="N152" t="str">
        <f>IF(Table1[[#This Row],[Sales Amount]]&lt;0,"Loss","Income")</f>
        <v>Income</v>
      </c>
    </row>
    <row r="153" spans="1:14" x14ac:dyDescent="0.25">
      <c r="A153" s="1">
        <v>44713</v>
      </c>
      <c r="B153" s="1" t="str">
        <f>TEXT(Table1[[#This Row],[Sale Date]],"mmmm")</f>
        <v>June</v>
      </c>
      <c r="C153" s="11">
        <f>MONTH(Table1[[#This Row],[Sale Date]])</f>
        <v>6</v>
      </c>
      <c r="D153" s="11" t="str">
        <f>TEXT(WEEKDAY(Table1[[#This Row],[Sale Date]]),"dddd")</f>
        <v>Wednesday</v>
      </c>
      <c r="E153" s="11">
        <f>WEEKDAY(Table1[[#This Row],[Sale Date]])</f>
        <v>4</v>
      </c>
      <c r="F153" s="11">
        <f>YEAR(Table1[[#This Row],[Sale Date]])</f>
        <v>2022</v>
      </c>
      <c r="G153" t="s">
        <v>20</v>
      </c>
      <c r="H153" s="2">
        <v>1197.1500000000001</v>
      </c>
      <c r="I153" s="2">
        <v>1297.9100000000001</v>
      </c>
      <c r="J153" t="s">
        <v>22</v>
      </c>
      <c r="K153" t="s">
        <v>24</v>
      </c>
      <c r="L153" t="s">
        <v>19</v>
      </c>
      <c r="M153" t="s">
        <v>12</v>
      </c>
      <c r="N153" t="str">
        <f>IF(Table1[[#This Row],[Sales Amount]]&lt;0,"Loss","Income")</f>
        <v>Income</v>
      </c>
    </row>
    <row r="154" spans="1:14" x14ac:dyDescent="0.25">
      <c r="A154" s="1">
        <v>44714</v>
      </c>
      <c r="B154" s="1" t="str">
        <f>TEXT(Table1[[#This Row],[Sale Date]],"mmmm")</f>
        <v>June</v>
      </c>
      <c r="C154" s="11">
        <f>MONTH(Table1[[#This Row],[Sale Date]])</f>
        <v>6</v>
      </c>
      <c r="D154" s="11" t="str">
        <f>TEXT(WEEKDAY(Table1[[#This Row],[Sale Date]]),"dddd")</f>
        <v>Thursday</v>
      </c>
      <c r="E154" s="11">
        <f>WEEKDAY(Table1[[#This Row],[Sale Date]])</f>
        <v>5</v>
      </c>
      <c r="F154" s="11">
        <f>YEAR(Table1[[#This Row],[Sale Date]])</f>
        <v>2022</v>
      </c>
      <c r="G154" t="s">
        <v>13</v>
      </c>
      <c r="H154" s="2">
        <v>-2227.8000000000002</v>
      </c>
      <c r="I154" s="2">
        <v>-2209.19</v>
      </c>
      <c r="J154" t="s">
        <v>22</v>
      </c>
      <c r="K154" t="s">
        <v>18</v>
      </c>
      <c r="L154" t="s">
        <v>21</v>
      </c>
      <c r="M154" t="s">
        <v>29</v>
      </c>
      <c r="N154" t="str">
        <f>IF(Table1[[#This Row],[Sales Amount]]&lt;0,"Loss","Income")</f>
        <v>Loss</v>
      </c>
    </row>
    <row r="155" spans="1:14" x14ac:dyDescent="0.25">
      <c r="A155" s="1">
        <v>44715</v>
      </c>
      <c r="B155" s="1" t="str">
        <f>TEXT(Table1[[#This Row],[Sale Date]],"mmmm")</f>
        <v>June</v>
      </c>
      <c r="C155" s="11">
        <f>MONTH(Table1[[#This Row],[Sale Date]])</f>
        <v>6</v>
      </c>
      <c r="D155" s="11" t="str">
        <f>TEXT(WEEKDAY(Table1[[#This Row],[Sale Date]]),"dddd")</f>
        <v>Friday</v>
      </c>
      <c r="E155" s="11">
        <f>WEEKDAY(Table1[[#This Row],[Sale Date]])</f>
        <v>6</v>
      </c>
      <c r="F155" s="11">
        <f>YEAR(Table1[[#This Row],[Sale Date]])</f>
        <v>2022</v>
      </c>
      <c r="G155" t="s">
        <v>23</v>
      </c>
      <c r="H155" s="2">
        <v>10538.15</v>
      </c>
      <c r="I155" s="2">
        <v>9429.34</v>
      </c>
      <c r="J155" t="s">
        <v>25</v>
      </c>
      <c r="K155" t="s">
        <v>24</v>
      </c>
      <c r="L155" t="s">
        <v>21</v>
      </c>
      <c r="M155" t="s">
        <v>12</v>
      </c>
      <c r="N155" t="str">
        <f>IF(Table1[[#This Row],[Sales Amount]]&lt;0,"Loss","Income")</f>
        <v>Income</v>
      </c>
    </row>
    <row r="156" spans="1:14" x14ac:dyDescent="0.25">
      <c r="A156" s="1">
        <v>44716</v>
      </c>
      <c r="B156" s="1" t="str">
        <f>TEXT(Table1[[#This Row],[Sale Date]],"mmmm")</f>
        <v>June</v>
      </c>
      <c r="C156" s="11">
        <f>MONTH(Table1[[#This Row],[Sale Date]])</f>
        <v>6</v>
      </c>
      <c r="D156" s="11" t="str">
        <f>TEXT(WEEKDAY(Table1[[#This Row],[Sale Date]]),"dddd")</f>
        <v>Saturday</v>
      </c>
      <c r="E156" s="11">
        <f>WEEKDAY(Table1[[#This Row],[Sale Date]])</f>
        <v>7</v>
      </c>
      <c r="F156" s="11">
        <f>YEAR(Table1[[#This Row],[Sale Date]])</f>
        <v>2022</v>
      </c>
      <c r="G156" t="s">
        <v>13</v>
      </c>
      <c r="H156" s="2">
        <v>15290.49</v>
      </c>
      <c r="I156" s="2">
        <v>15730.99</v>
      </c>
      <c r="J156" t="s">
        <v>9</v>
      </c>
      <c r="K156" t="s">
        <v>10</v>
      </c>
      <c r="L156" t="s">
        <v>21</v>
      </c>
      <c r="M156" t="s">
        <v>26</v>
      </c>
      <c r="N156" t="str">
        <f>IF(Table1[[#This Row],[Sales Amount]]&lt;0,"Loss","Income")</f>
        <v>Income</v>
      </c>
    </row>
    <row r="157" spans="1:14" x14ac:dyDescent="0.25">
      <c r="A157" s="1">
        <v>44717</v>
      </c>
      <c r="B157" s="1" t="str">
        <f>TEXT(Table1[[#This Row],[Sale Date]],"mmmm")</f>
        <v>June</v>
      </c>
      <c r="C157" s="11">
        <f>MONTH(Table1[[#This Row],[Sale Date]])</f>
        <v>6</v>
      </c>
      <c r="D157" s="11" t="str">
        <f>TEXT(WEEKDAY(Table1[[#This Row],[Sale Date]]),"dddd")</f>
        <v>Sunday</v>
      </c>
      <c r="E157" s="11">
        <f>WEEKDAY(Table1[[#This Row],[Sale Date]])</f>
        <v>1</v>
      </c>
      <c r="F157" s="11">
        <f>YEAR(Table1[[#This Row],[Sale Date]])</f>
        <v>2022</v>
      </c>
      <c r="G157" t="s">
        <v>23</v>
      </c>
      <c r="H157" s="2">
        <v>-5069.93</v>
      </c>
      <c r="I157" s="2">
        <v>-5252.59</v>
      </c>
      <c r="J157" t="s">
        <v>9</v>
      </c>
      <c r="K157" t="s">
        <v>10</v>
      </c>
      <c r="L157" t="s">
        <v>21</v>
      </c>
      <c r="M157" t="s">
        <v>28</v>
      </c>
      <c r="N157" t="str">
        <f>IF(Table1[[#This Row],[Sales Amount]]&lt;0,"Loss","Income")</f>
        <v>Loss</v>
      </c>
    </row>
    <row r="158" spans="1:14" x14ac:dyDescent="0.25">
      <c r="A158" s="1">
        <v>44718</v>
      </c>
      <c r="B158" s="1" t="str">
        <f>TEXT(Table1[[#This Row],[Sale Date]],"mmmm")</f>
        <v>June</v>
      </c>
      <c r="C158" s="11">
        <f>MONTH(Table1[[#This Row],[Sale Date]])</f>
        <v>6</v>
      </c>
      <c r="D158" s="11" t="str">
        <f>TEXT(WEEKDAY(Table1[[#This Row],[Sale Date]]),"dddd")</f>
        <v>Monday</v>
      </c>
      <c r="E158" s="11">
        <f>WEEKDAY(Table1[[#This Row],[Sale Date]])</f>
        <v>2</v>
      </c>
      <c r="F158" s="11">
        <f>YEAR(Table1[[#This Row],[Sale Date]])</f>
        <v>2022</v>
      </c>
      <c r="G158" t="s">
        <v>23</v>
      </c>
      <c r="H158" s="2">
        <v>-2696.15</v>
      </c>
      <c r="I158" s="2">
        <v>-2539.36</v>
      </c>
      <c r="J158" t="s">
        <v>14</v>
      </c>
      <c r="K158" t="s">
        <v>18</v>
      </c>
      <c r="L158" t="s">
        <v>11</v>
      </c>
      <c r="M158" t="s">
        <v>31</v>
      </c>
      <c r="N158" t="str">
        <f>IF(Table1[[#This Row],[Sales Amount]]&lt;0,"Loss","Income")</f>
        <v>Loss</v>
      </c>
    </row>
    <row r="159" spans="1:14" x14ac:dyDescent="0.25">
      <c r="A159" s="1">
        <v>44719</v>
      </c>
      <c r="B159" s="1" t="str">
        <f>TEXT(Table1[[#This Row],[Sale Date]],"mmmm")</f>
        <v>June</v>
      </c>
      <c r="C159" s="11">
        <f>MONTH(Table1[[#This Row],[Sale Date]])</f>
        <v>6</v>
      </c>
      <c r="D159" s="11" t="str">
        <f>TEXT(WEEKDAY(Table1[[#This Row],[Sale Date]]),"dddd")</f>
        <v>Tuesday</v>
      </c>
      <c r="E159" s="11">
        <f>WEEKDAY(Table1[[#This Row],[Sale Date]])</f>
        <v>3</v>
      </c>
      <c r="F159" s="11">
        <f>YEAR(Table1[[#This Row],[Sale Date]])</f>
        <v>2022</v>
      </c>
      <c r="G159" t="s">
        <v>13</v>
      </c>
      <c r="H159" s="2">
        <v>11595.6</v>
      </c>
      <c r="I159" s="2">
        <v>10986.05</v>
      </c>
      <c r="J159" t="s">
        <v>9</v>
      </c>
      <c r="K159" t="s">
        <v>18</v>
      </c>
      <c r="L159" t="s">
        <v>21</v>
      </c>
      <c r="M159" t="s">
        <v>31</v>
      </c>
      <c r="N159" t="str">
        <f>IF(Table1[[#This Row],[Sales Amount]]&lt;0,"Loss","Income")</f>
        <v>Income</v>
      </c>
    </row>
    <row r="160" spans="1:14" x14ac:dyDescent="0.25">
      <c r="A160" s="1">
        <v>44720</v>
      </c>
      <c r="B160" s="1" t="str">
        <f>TEXT(Table1[[#This Row],[Sale Date]],"mmmm")</f>
        <v>June</v>
      </c>
      <c r="C160" s="11">
        <f>MONTH(Table1[[#This Row],[Sale Date]])</f>
        <v>6</v>
      </c>
      <c r="D160" s="11" t="str">
        <f>TEXT(WEEKDAY(Table1[[#This Row],[Sale Date]]),"dddd")</f>
        <v>Wednesday</v>
      </c>
      <c r="E160" s="11">
        <f>WEEKDAY(Table1[[#This Row],[Sale Date]])</f>
        <v>4</v>
      </c>
      <c r="F160" s="11">
        <f>YEAR(Table1[[#This Row],[Sale Date]])</f>
        <v>2022</v>
      </c>
      <c r="G160" t="s">
        <v>8</v>
      </c>
      <c r="H160" s="2">
        <v>5175.74</v>
      </c>
      <c r="I160" s="2">
        <v>4953.4399999999996</v>
      </c>
      <c r="J160" t="s">
        <v>14</v>
      </c>
      <c r="K160" t="s">
        <v>10</v>
      </c>
      <c r="L160" t="s">
        <v>11</v>
      </c>
      <c r="M160" t="s">
        <v>26</v>
      </c>
      <c r="N160" t="str">
        <f>IF(Table1[[#This Row],[Sales Amount]]&lt;0,"Loss","Income")</f>
        <v>Income</v>
      </c>
    </row>
    <row r="161" spans="1:14" x14ac:dyDescent="0.25">
      <c r="A161" s="1">
        <v>44721</v>
      </c>
      <c r="B161" s="1" t="str">
        <f>TEXT(Table1[[#This Row],[Sale Date]],"mmmm")</f>
        <v>June</v>
      </c>
      <c r="C161" s="11">
        <f>MONTH(Table1[[#This Row],[Sale Date]])</f>
        <v>6</v>
      </c>
      <c r="D161" s="11" t="str">
        <f>TEXT(WEEKDAY(Table1[[#This Row],[Sale Date]]),"dddd")</f>
        <v>Thursday</v>
      </c>
      <c r="E161" s="11">
        <f>WEEKDAY(Table1[[#This Row],[Sale Date]])</f>
        <v>5</v>
      </c>
      <c r="F161" s="11">
        <f>YEAR(Table1[[#This Row],[Sale Date]])</f>
        <v>2022</v>
      </c>
      <c r="G161" t="s">
        <v>23</v>
      </c>
      <c r="H161" s="2">
        <v>9900.74</v>
      </c>
      <c r="I161" s="2">
        <v>10237.09</v>
      </c>
      <c r="J161" t="s">
        <v>9</v>
      </c>
      <c r="K161" t="s">
        <v>18</v>
      </c>
      <c r="L161" t="s">
        <v>19</v>
      </c>
      <c r="M161" t="s">
        <v>26</v>
      </c>
      <c r="N161" t="str">
        <f>IF(Table1[[#This Row],[Sales Amount]]&lt;0,"Loss","Income")</f>
        <v>Income</v>
      </c>
    </row>
    <row r="162" spans="1:14" x14ac:dyDescent="0.25">
      <c r="A162" s="1">
        <v>44722</v>
      </c>
      <c r="B162" s="1" t="str">
        <f>TEXT(Table1[[#This Row],[Sale Date]],"mmmm")</f>
        <v>June</v>
      </c>
      <c r="C162" s="11">
        <f>MONTH(Table1[[#This Row],[Sale Date]])</f>
        <v>6</v>
      </c>
      <c r="D162" s="11" t="str">
        <f>TEXT(WEEKDAY(Table1[[#This Row],[Sale Date]]),"dddd")</f>
        <v>Friday</v>
      </c>
      <c r="E162" s="11">
        <f>WEEKDAY(Table1[[#This Row],[Sale Date]])</f>
        <v>6</v>
      </c>
      <c r="F162" s="11">
        <f>YEAR(Table1[[#This Row],[Sale Date]])</f>
        <v>2022</v>
      </c>
      <c r="G162" t="s">
        <v>23</v>
      </c>
      <c r="H162" s="2">
        <v>4452.8</v>
      </c>
      <c r="I162" s="2">
        <v>4257.54</v>
      </c>
      <c r="J162" t="s">
        <v>25</v>
      </c>
      <c r="K162" t="s">
        <v>18</v>
      </c>
      <c r="L162" t="s">
        <v>11</v>
      </c>
      <c r="M162" t="s">
        <v>12</v>
      </c>
      <c r="N162" t="str">
        <f>IF(Table1[[#This Row],[Sales Amount]]&lt;0,"Loss","Income")</f>
        <v>Income</v>
      </c>
    </row>
    <row r="163" spans="1:14" x14ac:dyDescent="0.25">
      <c r="A163" s="1">
        <v>44723</v>
      </c>
      <c r="B163" s="1" t="str">
        <f>TEXT(Table1[[#This Row],[Sale Date]],"mmmm")</f>
        <v>June</v>
      </c>
      <c r="C163" s="11">
        <f>MONTH(Table1[[#This Row],[Sale Date]])</f>
        <v>6</v>
      </c>
      <c r="D163" s="11" t="str">
        <f>TEXT(WEEKDAY(Table1[[#This Row],[Sale Date]]),"dddd")</f>
        <v>Saturday</v>
      </c>
      <c r="E163" s="11">
        <f>WEEKDAY(Table1[[#This Row],[Sale Date]])</f>
        <v>7</v>
      </c>
      <c r="F163" s="11">
        <f>YEAR(Table1[[#This Row],[Sale Date]])</f>
        <v>2022</v>
      </c>
      <c r="G163" t="s">
        <v>13</v>
      </c>
      <c r="H163" s="2">
        <v>373.69</v>
      </c>
      <c r="I163" s="2">
        <v>396.56</v>
      </c>
      <c r="J163" t="s">
        <v>9</v>
      </c>
      <c r="K163" t="s">
        <v>24</v>
      </c>
      <c r="L163" t="s">
        <v>21</v>
      </c>
      <c r="M163" t="s">
        <v>28</v>
      </c>
      <c r="N163" t="str">
        <f>IF(Table1[[#This Row],[Sales Amount]]&lt;0,"Loss","Income")</f>
        <v>Income</v>
      </c>
    </row>
    <row r="164" spans="1:14" x14ac:dyDescent="0.25">
      <c r="A164" s="1">
        <v>44724</v>
      </c>
      <c r="B164" s="1" t="str">
        <f>TEXT(Table1[[#This Row],[Sale Date]],"mmmm")</f>
        <v>June</v>
      </c>
      <c r="C164" s="11">
        <f>MONTH(Table1[[#This Row],[Sale Date]])</f>
        <v>6</v>
      </c>
      <c r="D164" s="11" t="str">
        <f>TEXT(WEEKDAY(Table1[[#This Row],[Sale Date]]),"dddd")</f>
        <v>Sunday</v>
      </c>
      <c r="E164" s="11">
        <f>WEEKDAY(Table1[[#This Row],[Sale Date]])</f>
        <v>1</v>
      </c>
      <c r="F164" s="11">
        <f>YEAR(Table1[[#This Row],[Sale Date]])</f>
        <v>2022</v>
      </c>
      <c r="G164" t="s">
        <v>17</v>
      </c>
      <c r="H164" s="2">
        <v>11946.25</v>
      </c>
      <c r="I164" s="2">
        <v>10368.33</v>
      </c>
      <c r="J164" t="s">
        <v>9</v>
      </c>
      <c r="K164" t="s">
        <v>18</v>
      </c>
      <c r="L164" t="s">
        <v>21</v>
      </c>
      <c r="M164" t="s">
        <v>26</v>
      </c>
      <c r="N164" t="str">
        <f>IF(Table1[[#This Row],[Sales Amount]]&lt;0,"Loss","Income")</f>
        <v>Income</v>
      </c>
    </row>
    <row r="165" spans="1:14" x14ac:dyDescent="0.25">
      <c r="A165" s="1">
        <v>44725</v>
      </c>
      <c r="B165" s="1" t="str">
        <f>TEXT(Table1[[#This Row],[Sale Date]],"mmmm")</f>
        <v>June</v>
      </c>
      <c r="C165" s="11">
        <f>MONTH(Table1[[#This Row],[Sale Date]])</f>
        <v>6</v>
      </c>
      <c r="D165" s="11" t="str">
        <f>TEXT(WEEKDAY(Table1[[#This Row],[Sale Date]]),"dddd")</f>
        <v>Monday</v>
      </c>
      <c r="E165" s="11">
        <f>WEEKDAY(Table1[[#This Row],[Sale Date]])</f>
        <v>2</v>
      </c>
      <c r="F165" s="11">
        <f>YEAR(Table1[[#This Row],[Sale Date]])</f>
        <v>2022</v>
      </c>
      <c r="G165" t="s">
        <v>17</v>
      </c>
      <c r="H165" s="2">
        <v>14613.14</v>
      </c>
      <c r="I165" s="2">
        <v>15380.21</v>
      </c>
      <c r="J165" t="s">
        <v>14</v>
      </c>
      <c r="K165" t="s">
        <v>18</v>
      </c>
      <c r="L165" t="s">
        <v>21</v>
      </c>
      <c r="M165" t="s">
        <v>31</v>
      </c>
      <c r="N165" t="str">
        <f>IF(Table1[[#This Row],[Sales Amount]]&lt;0,"Loss","Income")</f>
        <v>Income</v>
      </c>
    </row>
    <row r="166" spans="1:14" x14ac:dyDescent="0.25">
      <c r="A166" s="1">
        <v>44726</v>
      </c>
      <c r="B166" s="1" t="str">
        <f>TEXT(Table1[[#This Row],[Sale Date]],"mmmm")</f>
        <v>June</v>
      </c>
      <c r="C166" s="11">
        <f>MONTH(Table1[[#This Row],[Sale Date]])</f>
        <v>6</v>
      </c>
      <c r="D166" s="11" t="str">
        <f>TEXT(WEEKDAY(Table1[[#This Row],[Sale Date]]),"dddd")</f>
        <v>Tuesday</v>
      </c>
      <c r="E166" s="11">
        <f>WEEKDAY(Table1[[#This Row],[Sale Date]])</f>
        <v>3</v>
      </c>
      <c r="F166" s="11">
        <f>YEAR(Table1[[#This Row],[Sale Date]])</f>
        <v>2022</v>
      </c>
      <c r="G166" t="s">
        <v>23</v>
      </c>
      <c r="H166" s="2">
        <v>-4303.03</v>
      </c>
      <c r="I166" s="2">
        <v>-3823.48</v>
      </c>
      <c r="J166" t="s">
        <v>22</v>
      </c>
      <c r="K166" t="s">
        <v>18</v>
      </c>
      <c r="L166" t="s">
        <v>19</v>
      </c>
      <c r="M166" t="s">
        <v>12</v>
      </c>
      <c r="N166" t="str">
        <f>IF(Table1[[#This Row],[Sales Amount]]&lt;0,"Loss","Income")</f>
        <v>Loss</v>
      </c>
    </row>
    <row r="167" spans="1:14" x14ac:dyDescent="0.25">
      <c r="A167" s="1">
        <v>44727</v>
      </c>
      <c r="B167" s="1" t="str">
        <f>TEXT(Table1[[#This Row],[Sale Date]],"mmmm")</f>
        <v>June</v>
      </c>
      <c r="C167" s="11">
        <f>MONTH(Table1[[#This Row],[Sale Date]])</f>
        <v>6</v>
      </c>
      <c r="D167" s="11" t="str">
        <f>TEXT(WEEKDAY(Table1[[#This Row],[Sale Date]]),"dddd")</f>
        <v>Wednesday</v>
      </c>
      <c r="E167" s="11">
        <f>WEEKDAY(Table1[[#This Row],[Sale Date]])</f>
        <v>4</v>
      </c>
      <c r="F167" s="11">
        <f>YEAR(Table1[[#This Row],[Sale Date]])</f>
        <v>2022</v>
      </c>
      <c r="G167" t="s">
        <v>23</v>
      </c>
      <c r="H167" s="2">
        <v>5444.86</v>
      </c>
      <c r="I167" s="2">
        <v>5720.69</v>
      </c>
      <c r="J167" t="s">
        <v>25</v>
      </c>
      <c r="K167" t="s">
        <v>15</v>
      </c>
      <c r="L167" t="s">
        <v>21</v>
      </c>
      <c r="M167" t="s">
        <v>27</v>
      </c>
      <c r="N167" t="str">
        <f>IF(Table1[[#This Row],[Sales Amount]]&lt;0,"Loss","Income")</f>
        <v>Income</v>
      </c>
    </row>
    <row r="168" spans="1:14" x14ac:dyDescent="0.25">
      <c r="A168" s="1">
        <v>44728</v>
      </c>
      <c r="B168" s="1" t="str">
        <f>TEXT(Table1[[#This Row],[Sale Date]],"mmmm")</f>
        <v>June</v>
      </c>
      <c r="C168" s="11">
        <f>MONTH(Table1[[#This Row],[Sale Date]])</f>
        <v>6</v>
      </c>
      <c r="D168" s="11" t="str">
        <f>TEXT(WEEKDAY(Table1[[#This Row],[Sale Date]]),"dddd")</f>
        <v>Thursday</v>
      </c>
      <c r="E168" s="11">
        <f>WEEKDAY(Table1[[#This Row],[Sale Date]])</f>
        <v>5</v>
      </c>
      <c r="F168" s="11">
        <f>YEAR(Table1[[#This Row],[Sale Date]])</f>
        <v>2022</v>
      </c>
      <c r="G168" t="s">
        <v>17</v>
      </c>
      <c r="H168" s="2">
        <v>23814.15</v>
      </c>
      <c r="I168" s="2">
        <v>24730.880000000001</v>
      </c>
      <c r="J168" t="s">
        <v>14</v>
      </c>
      <c r="K168" t="s">
        <v>15</v>
      </c>
      <c r="L168" t="s">
        <v>19</v>
      </c>
      <c r="M168" t="s">
        <v>12</v>
      </c>
      <c r="N168" t="str">
        <f>IF(Table1[[#This Row],[Sales Amount]]&lt;0,"Loss","Income")</f>
        <v>Income</v>
      </c>
    </row>
    <row r="169" spans="1:14" x14ac:dyDescent="0.25">
      <c r="A169" s="1">
        <v>44729</v>
      </c>
      <c r="B169" s="1" t="str">
        <f>TEXT(Table1[[#This Row],[Sale Date]],"mmmm")</f>
        <v>June</v>
      </c>
      <c r="C169" s="11">
        <f>MONTH(Table1[[#This Row],[Sale Date]])</f>
        <v>6</v>
      </c>
      <c r="D169" s="11" t="str">
        <f>TEXT(WEEKDAY(Table1[[#This Row],[Sale Date]]),"dddd")</f>
        <v>Friday</v>
      </c>
      <c r="E169" s="11">
        <f>WEEKDAY(Table1[[#This Row],[Sale Date]])</f>
        <v>6</v>
      </c>
      <c r="F169" s="11">
        <f>YEAR(Table1[[#This Row],[Sale Date]])</f>
        <v>2022</v>
      </c>
      <c r="G169" t="s">
        <v>8</v>
      </c>
      <c r="H169" s="2">
        <v>6207.36</v>
      </c>
      <c r="I169" s="2">
        <v>6088.46</v>
      </c>
      <c r="J169" t="s">
        <v>25</v>
      </c>
      <c r="K169" t="s">
        <v>10</v>
      </c>
      <c r="L169" t="s">
        <v>11</v>
      </c>
      <c r="M169" t="s">
        <v>28</v>
      </c>
      <c r="N169" t="str">
        <f>IF(Table1[[#This Row],[Sales Amount]]&lt;0,"Loss","Income")</f>
        <v>Income</v>
      </c>
    </row>
    <row r="170" spans="1:14" x14ac:dyDescent="0.25">
      <c r="A170" s="1">
        <v>44730</v>
      </c>
      <c r="B170" s="1" t="str">
        <f>TEXT(Table1[[#This Row],[Sale Date]],"mmmm")</f>
        <v>June</v>
      </c>
      <c r="C170" s="11">
        <f>MONTH(Table1[[#This Row],[Sale Date]])</f>
        <v>6</v>
      </c>
      <c r="D170" s="11" t="str">
        <f>TEXT(WEEKDAY(Table1[[#This Row],[Sale Date]]),"dddd")</f>
        <v>Saturday</v>
      </c>
      <c r="E170" s="11">
        <f>WEEKDAY(Table1[[#This Row],[Sale Date]])</f>
        <v>7</v>
      </c>
      <c r="F170" s="11">
        <f>YEAR(Table1[[#This Row],[Sale Date]])</f>
        <v>2022</v>
      </c>
      <c r="G170" t="s">
        <v>17</v>
      </c>
      <c r="H170" s="2">
        <v>9350.24</v>
      </c>
      <c r="I170" s="2">
        <v>8932.67</v>
      </c>
      <c r="J170" t="s">
        <v>9</v>
      </c>
      <c r="K170" t="s">
        <v>24</v>
      </c>
      <c r="L170" t="s">
        <v>19</v>
      </c>
      <c r="M170" t="s">
        <v>26</v>
      </c>
      <c r="N170" t="str">
        <f>IF(Table1[[#This Row],[Sales Amount]]&lt;0,"Loss","Income")</f>
        <v>Income</v>
      </c>
    </row>
    <row r="171" spans="1:14" x14ac:dyDescent="0.25">
      <c r="A171" s="1">
        <v>44731</v>
      </c>
      <c r="B171" s="1" t="str">
        <f>TEXT(Table1[[#This Row],[Sale Date]],"mmmm")</f>
        <v>June</v>
      </c>
      <c r="C171" s="11">
        <f>MONTH(Table1[[#This Row],[Sale Date]])</f>
        <v>6</v>
      </c>
      <c r="D171" s="11" t="str">
        <f>TEXT(WEEKDAY(Table1[[#This Row],[Sale Date]]),"dddd")</f>
        <v>Sunday</v>
      </c>
      <c r="E171" s="11">
        <f>WEEKDAY(Table1[[#This Row],[Sale Date]])</f>
        <v>1</v>
      </c>
      <c r="F171" s="11">
        <f>YEAR(Table1[[#This Row],[Sale Date]])</f>
        <v>2022</v>
      </c>
      <c r="G171" t="s">
        <v>17</v>
      </c>
      <c r="H171" s="2">
        <v>4373.37</v>
      </c>
      <c r="I171" s="2">
        <v>3949.06</v>
      </c>
      <c r="J171" t="s">
        <v>14</v>
      </c>
      <c r="K171" t="s">
        <v>10</v>
      </c>
      <c r="L171" t="s">
        <v>21</v>
      </c>
      <c r="M171" t="s">
        <v>16</v>
      </c>
      <c r="N171" t="str">
        <f>IF(Table1[[#This Row],[Sales Amount]]&lt;0,"Loss","Income")</f>
        <v>Income</v>
      </c>
    </row>
    <row r="172" spans="1:14" x14ac:dyDescent="0.25">
      <c r="A172" s="1">
        <v>44732</v>
      </c>
      <c r="B172" s="1" t="str">
        <f>TEXT(Table1[[#This Row],[Sale Date]],"mmmm")</f>
        <v>June</v>
      </c>
      <c r="C172" s="11">
        <f>MONTH(Table1[[#This Row],[Sale Date]])</f>
        <v>6</v>
      </c>
      <c r="D172" s="11" t="str">
        <f>TEXT(WEEKDAY(Table1[[#This Row],[Sale Date]]),"dddd")</f>
        <v>Monday</v>
      </c>
      <c r="E172" s="11">
        <f>WEEKDAY(Table1[[#This Row],[Sale Date]])</f>
        <v>2</v>
      </c>
      <c r="F172" s="11">
        <f>YEAR(Table1[[#This Row],[Sale Date]])</f>
        <v>2022</v>
      </c>
      <c r="G172" t="s">
        <v>23</v>
      </c>
      <c r="H172" s="2">
        <v>8194.18</v>
      </c>
      <c r="I172" s="2">
        <v>8545.25</v>
      </c>
      <c r="J172" t="s">
        <v>22</v>
      </c>
      <c r="K172" t="s">
        <v>24</v>
      </c>
      <c r="L172" t="s">
        <v>11</v>
      </c>
      <c r="M172" t="s">
        <v>31</v>
      </c>
      <c r="N172" t="str">
        <f>IF(Table1[[#This Row],[Sales Amount]]&lt;0,"Loss","Income")</f>
        <v>Income</v>
      </c>
    </row>
    <row r="173" spans="1:14" x14ac:dyDescent="0.25">
      <c r="A173" s="1">
        <v>44733</v>
      </c>
      <c r="B173" s="1" t="str">
        <f>TEXT(Table1[[#This Row],[Sale Date]],"mmmm")</f>
        <v>June</v>
      </c>
      <c r="C173" s="11">
        <f>MONTH(Table1[[#This Row],[Sale Date]])</f>
        <v>6</v>
      </c>
      <c r="D173" s="11" t="str">
        <f>TEXT(WEEKDAY(Table1[[#This Row],[Sale Date]]),"dddd")</f>
        <v>Tuesday</v>
      </c>
      <c r="E173" s="11">
        <f>WEEKDAY(Table1[[#This Row],[Sale Date]])</f>
        <v>3</v>
      </c>
      <c r="F173" s="11">
        <f>YEAR(Table1[[#This Row],[Sale Date]])</f>
        <v>2022</v>
      </c>
      <c r="G173" t="s">
        <v>23</v>
      </c>
      <c r="H173" s="2">
        <v>3094.46</v>
      </c>
      <c r="I173" s="2">
        <v>2903.03</v>
      </c>
      <c r="J173" t="s">
        <v>9</v>
      </c>
      <c r="K173" t="s">
        <v>10</v>
      </c>
      <c r="L173" t="s">
        <v>21</v>
      </c>
      <c r="M173" t="s">
        <v>12</v>
      </c>
      <c r="N173" t="str">
        <f>IF(Table1[[#This Row],[Sales Amount]]&lt;0,"Loss","Income")</f>
        <v>Income</v>
      </c>
    </row>
    <row r="174" spans="1:14" x14ac:dyDescent="0.25">
      <c r="A174" s="1">
        <v>44734</v>
      </c>
      <c r="B174" s="1" t="str">
        <f>TEXT(Table1[[#This Row],[Sale Date]],"mmmm")</f>
        <v>June</v>
      </c>
      <c r="C174" s="11">
        <f>MONTH(Table1[[#This Row],[Sale Date]])</f>
        <v>6</v>
      </c>
      <c r="D174" s="11" t="str">
        <f>TEXT(WEEKDAY(Table1[[#This Row],[Sale Date]]),"dddd")</f>
        <v>Wednesday</v>
      </c>
      <c r="E174" s="11">
        <f>WEEKDAY(Table1[[#This Row],[Sale Date]])</f>
        <v>4</v>
      </c>
      <c r="F174" s="11">
        <f>YEAR(Table1[[#This Row],[Sale Date]])</f>
        <v>2022</v>
      </c>
      <c r="G174" t="s">
        <v>8</v>
      </c>
      <c r="H174" s="2">
        <v>14274.71</v>
      </c>
      <c r="I174" s="2">
        <v>14591.57</v>
      </c>
      <c r="J174" t="s">
        <v>22</v>
      </c>
      <c r="K174" t="s">
        <v>10</v>
      </c>
      <c r="L174" t="s">
        <v>21</v>
      </c>
      <c r="M174" t="s">
        <v>28</v>
      </c>
      <c r="N174" t="str">
        <f>IF(Table1[[#This Row],[Sales Amount]]&lt;0,"Loss","Income")</f>
        <v>Income</v>
      </c>
    </row>
    <row r="175" spans="1:14" x14ac:dyDescent="0.25">
      <c r="A175" s="1">
        <v>44735</v>
      </c>
      <c r="B175" s="1" t="str">
        <f>TEXT(Table1[[#This Row],[Sale Date]],"mmmm")</f>
        <v>June</v>
      </c>
      <c r="C175" s="11">
        <f>MONTH(Table1[[#This Row],[Sale Date]])</f>
        <v>6</v>
      </c>
      <c r="D175" s="11" t="str">
        <f>TEXT(WEEKDAY(Table1[[#This Row],[Sale Date]]),"dddd")</f>
        <v>Thursday</v>
      </c>
      <c r="E175" s="11">
        <f>WEEKDAY(Table1[[#This Row],[Sale Date]])</f>
        <v>5</v>
      </c>
      <c r="F175" s="11">
        <f>YEAR(Table1[[#This Row],[Sale Date]])</f>
        <v>2022</v>
      </c>
      <c r="G175" t="s">
        <v>8</v>
      </c>
      <c r="H175" s="2">
        <v>7919.09</v>
      </c>
      <c r="I175" s="2">
        <v>7492.11</v>
      </c>
      <c r="J175" t="s">
        <v>22</v>
      </c>
      <c r="K175" t="s">
        <v>15</v>
      </c>
      <c r="L175" t="s">
        <v>19</v>
      </c>
      <c r="M175" t="s">
        <v>30</v>
      </c>
      <c r="N175" t="str">
        <f>IF(Table1[[#This Row],[Sales Amount]]&lt;0,"Loss","Income")</f>
        <v>Income</v>
      </c>
    </row>
    <row r="176" spans="1:14" x14ac:dyDescent="0.25">
      <c r="A176" s="1">
        <v>44736</v>
      </c>
      <c r="B176" s="1" t="str">
        <f>TEXT(Table1[[#This Row],[Sale Date]],"mmmm")</f>
        <v>June</v>
      </c>
      <c r="C176" s="11">
        <f>MONTH(Table1[[#This Row],[Sale Date]])</f>
        <v>6</v>
      </c>
      <c r="D176" s="11" t="str">
        <f>TEXT(WEEKDAY(Table1[[#This Row],[Sale Date]]),"dddd")</f>
        <v>Friday</v>
      </c>
      <c r="E176" s="11">
        <f>WEEKDAY(Table1[[#This Row],[Sale Date]])</f>
        <v>6</v>
      </c>
      <c r="F176" s="11">
        <f>YEAR(Table1[[#This Row],[Sale Date]])</f>
        <v>2022</v>
      </c>
      <c r="G176" t="s">
        <v>13</v>
      </c>
      <c r="H176" s="2">
        <v>4925.54</v>
      </c>
      <c r="I176" s="2">
        <v>5131.29</v>
      </c>
      <c r="J176" t="s">
        <v>9</v>
      </c>
      <c r="K176" t="s">
        <v>18</v>
      </c>
      <c r="L176" t="s">
        <v>19</v>
      </c>
      <c r="M176" t="s">
        <v>28</v>
      </c>
      <c r="N176" t="str">
        <f>IF(Table1[[#This Row],[Sales Amount]]&lt;0,"Loss","Income")</f>
        <v>Income</v>
      </c>
    </row>
    <row r="177" spans="1:14" x14ac:dyDescent="0.25">
      <c r="A177" s="1">
        <v>44737</v>
      </c>
      <c r="B177" s="1" t="str">
        <f>TEXT(Table1[[#This Row],[Sale Date]],"mmmm")</f>
        <v>June</v>
      </c>
      <c r="C177" s="11">
        <f>MONTH(Table1[[#This Row],[Sale Date]])</f>
        <v>6</v>
      </c>
      <c r="D177" s="11" t="str">
        <f>TEXT(WEEKDAY(Table1[[#This Row],[Sale Date]]),"dddd")</f>
        <v>Saturday</v>
      </c>
      <c r="E177" s="11">
        <f>WEEKDAY(Table1[[#This Row],[Sale Date]])</f>
        <v>7</v>
      </c>
      <c r="F177" s="11">
        <f>YEAR(Table1[[#This Row],[Sale Date]])</f>
        <v>2022</v>
      </c>
      <c r="G177" t="s">
        <v>13</v>
      </c>
      <c r="H177" s="2">
        <v>-2328.2800000000002</v>
      </c>
      <c r="I177" s="2">
        <v>-2343.73</v>
      </c>
      <c r="J177" t="s">
        <v>25</v>
      </c>
      <c r="K177" t="s">
        <v>24</v>
      </c>
      <c r="L177" t="s">
        <v>11</v>
      </c>
      <c r="M177" t="s">
        <v>31</v>
      </c>
      <c r="N177" t="str">
        <f>IF(Table1[[#This Row],[Sales Amount]]&lt;0,"Loss","Income")</f>
        <v>Loss</v>
      </c>
    </row>
    <row r="178" spans="1:14" x14ac:dyDescent="0.25">
      <c r="A178" s="1">
        <v>44738</v>
      </c>
      <c r="B178" s="1" t="str">
        <f>TEXT(Table1[[#This Row],[Sale Date]],"mmmm")</f>
        <v>June</v>
      </c>
      <c r="C178" s="11">
        <f>MONTH(Table1[[#This Row],[Sale Date]])</f>
        <v>6</v>
      </c>
      <c r="D178" s="11" t="str">
        <f>TEXT(WEEKDAY(Table1[[#This Row],[Sale Date]]),"dddd")</f>
        <v>Sunday</v>
      </c>
      <c r="E178" s="11">
        <f>WEEKDAY(Table1[[#This Row],[Sale Date]])</f>
        <v>1</v>
      </c>
      <c r="F178" s="11">
        <f>YEAR(Table1[[#This Row],[Sale Date]])</f>
        <v>2022</v>
      </c>
      <c r="G178" t="s">
        <v>8</v>
      </c>
      <c r="H178" s="2">
        <v>7360.14</v>
      </c>
      <c r="I178" s="2">
        <v>7365.34</v>
      </c>
      <c r="J178" t="s">
        <v>22</v>
      </c>
      <c r="K178" t="s">
        <v>18</v>
      </c>
      <c r="L178" t="s">
        <v>19</v>
      </c>
      <c r="M178" t="s">
        <v>27</v>
      </c>
      <c r="N178" t="str">
        <f>IF(Table1[[#This Row],[Sales Amount]]&lt;0,"Loss","Income")</f>
        <v>Income</v>
      </c>
    </row>
    <row r="179" spans="1:14" x14ac:dyDescent="0.25">
      <c r="A179" s="1">
        <v>44739</v>
      </c>
      <c r="B179" s="1" t="str">
        <f>TEXT(Table1[[#This Row],[Sale Date]],"mmmm")</f>
        <v>June</v>
      </c>
      <c r="C179" s="11">
        <f>MONTH(Table1[[#This Row],[Sale Date]])</f>
        <v>6</v>
      </c>
      <c r="D179" s="11" t="str">
        <f>TEXT(WEEKDAY(Table1[[#This Row],[Sale Date]]),"dddd")</f>
        <v>Monday</v>
      </c>
      <c r="E179" s="11">
        <f>WEEKDAY(Table1[[#This Row],[Sale Date]])</f>
        <v>2</v>
      </c>
      <c r="F179" s="11">
        <f>YEAR(Table1[[#This Row],[Sale Date]])</f>
        <v>2022</v>
      </c>
      <c r="G179" t="s">
        <v>17</v>
      </c>
      <c r="H179" s="2">
        <v>-5017.1499999999996</v>
      </c>
      <c r="I179" s="2">
        <v>-4603.4799999999996</v>
      </c>
      <c r="J179" t="s">
        <v>25</v>
      </c>
      <c r="K179" t="s">
        <v>18</v>
      </c>
      <c r="L179" t="s">
        <v>19</v>
      </c>
      <c r="M179" t="s">
        <v>31</v>
      </c>
      <c r="N179" t="str">
        <f>IF(Table1[[#This Row],[Sales Amount]]&lt;0,"Loss","Income")</f>
        <v>Loss</v>
      </c>
    </row>
    <row r="180" spans="1:14" x14ac:dyDescent="0.25">
      <c r="A180" s="1">
        <v>44740</v>
      </c>
      <c r="B180" s="1" t="str">
        <f>TEXT(Table1[[#This Row],[Sale Date]],"mmmm")</f>
        <v>June</v>
      </c>
      <c r="C180" s="11">
        <f>MONTH(Table1[[#This Row],[Sale Date]])</f>
        <v>6</v>
      </c>
      <c r="D180" s="11" t="str">
        <f>TEXT(WEEKDAY(Table1[[#This Row],[Sale Date]]),"dddd")</f>
        <v>Tuesday</v>
      </c>
      <c r="E180" s="11">
        <f>WEEKDAY(Table1[[#This Row],[Sale Date]])</f>
        <v>3</v>
      </c>
      <c r="F180" s="11">
        <f>YEAR(Table1[[#This Row],[Sale Date]])</f>
        <v>2022</v>
      </c>
      <c r="G180" t="s">
        <v>23</v>
      </c>
      <c r="H180" s="2">
        <v>3358.77</v>
      </c>
      <c r="I180" s="2">
        <v>3450.58</v>
      </c>
      <c r="J180" t="s">
        <v>25</v>
      </c>
      <c r="K180" t="s">
        <v>10</v>
      </c>
      <c r="L180" t="s">
        <v>19</v>
      </c>
      <c r="M180" t="s">
        <v>29</v>
      </c>
      <c r="N180" t="str">
        <f>IF(Table1[[#This Row],[Sales Amount]]&lt;0,"Loss","Income")</f>
        <v>Income</v>
      </c>
    </row>
    <row r="181" spans="1:14" x14ac:dyDescent="0.25">
      <c r="A181" s="1">
        <v>44741</v>
      </c>
      <c r="B181" s="1" t="str">
        <f>TEXT(Table1[[#This Row],[Sale Date]],"mmmm")</f>
        <v>June</v>
      </c>
      <c r="C181" s="11">
        <f>MONTH(Table1[[#This Row],[Sale Date]])</f>
        <v>6</v>
      </c>
      <c r="D181" s="11" t="str">
        <f>TEXT(WEEKDAY(Table1[[#This Row],[Sale Date]]),"dddd")</f>
        <v>Wednesday</v>
      </c>
      <c r="E181" s="11">
        <f>WEEKDAY(Table1[[#This Row],[Sale Date]])</f>
        <v>4</v>
      </c>
      <c r="F181" s="11">
        <f>YEAR(Table1[[#This Row],[Sale Date]])</f>
        <v>2022</v>
      </c>
      <c r="G181" t="s">
        <v>17</v>
      </c>
      <c r="H181" s="2">
        <v>-2111.19</v>
      </c>
      <c r="I181" s="2">
        <v>-1851.38</v>
      </c>
      <c r="J181" t="s">
        <v>14</v>
      </c>
      <c r="K181" t="s">
        <v>15</v>
      </c>
      <c r="L181" t="s">
        <v>21</v>
      </c>
      <c r="M181" t="s">
        <v>29</v>
      </c>
      <c r="N181" t="str">
        <f>IF(Table1[[#This Row],[Sales Amount]]&lt;0,"Loss","Income")</f>
        <v>Loss</v>
      </c>
    </row>
    <row r="182" spans="1:14" x14ac:dyDescent="0.25">
      <c r="A182" s="1">
        <v>44742</v>
      </c>
      <c r="B182" s="1" t="str">
        <f>TEXT(Table1[[#This Row],[Sale Date]],"mmmm")</f>
        <v>June</v>
      </c>
      <c r="C182" s="11">
        <f>MONTH(Table1[[#This Row],[Sale Date]])</f>
        <v>6</v>
      </c>
      <c r="D182" s="11" t="str">
        <f>TEXT(WEEKDAY(Table1[[#This Row],[Sale Date]]),"dddd")</f>
        <v>Thursday</v>
      </c>
      <c r="E182" s="11">
        <f>WEEKDAY(Table1[[#This Row],[Sale Date]])</f>
        <v>5</v>
      </c>
      <c r="F182" s="11">
        <f>YEAR(Table1[[#This Row],[Sale Date]])</f>
        <v>2022</v>
      </c>
      <c r="G182" t="s">
        <v>23</v>
      </c>
      <c r="H182" s="2">
        <v>10339.64</v>
      </c>
      <c r="I182" s="2">
        <v>10665.22</v>
      </c>
      <c r="J182" t="s">
        <v>22</v>
      </c>
      <c r="K182" t="s">
        <v>15</v>
      </c>
      <c r="L182" t="s">
        <v>21</v>
      </c>
      <c r="M182" t="s">
        <v>31</v>
      </c>
      <c r="N182" t="str">
        <f>IF(Table1[[#This Row],[Sales Amount]]&lt;0,"Loss","Income")</f>
        <v>Income</v>
      </c>
    </row>
    <row r="183" spans="1:14" x14ac:dyDescent="0.25">
      <c r="A183" s="1">
        <v>44743</v>
      </c>
      <c r="B183" s="1" t="str">
        <f>TEXT(Table1[[#This Row],[Sale Date]],"mmmm")</f>
        <v>July</v>
      </c>
      <c r="C183" s="11">
        <f>MONTH(Table1[[#This Row],[Sale Date]])</f>
        <v>7</v>
      </c>
      <c r="D183" s="11" t="str">
        <f>TEXT(WEEKDAY(Table1[[#This Row],[Sale Date]]),"dddd")</f>
        <v>Friday</v>
      </c>
      <c r="E183" s="11">
        <f>WEEKDAY(Table1[[#This Row],[Sale Date]])</f>
        <v>6</v>
      </c>
      <c r="F183" s="11">
        <f>YEAR(Table1[[#This Row],[Sale Date]])</f>
        <v>2022</v>
      </c>
      <c r="G183" t="s">
        <v>8</v>
      </c>
      <c r="H183" s="2">
        <v>8267.8799999999992</v>
      </c>
      <c r="I183" s="2">
        <v>7057.68</v>
      </c>
      <c r="J183" t="s">
        <v>22</v>
      </c>
      <c r="K183" t="s">
        <v>18</v>
      </c>
      <c r="L183" t="s">
        <v>19</v>
      </c>
      <c r="M183" t="s">
        <v>26</v>
      </c>
      <c r="N183" t="str">
        <f>IF(Table1[[#This Row],[Sales Amount]]&lt;0,"Loss","Income")</f>
        <v>Income</v>
      </c>
    </row>
    <row r="184" spans="1:14" x14ac:dyDescent="0.25">
      <c r="A184" s="1">
        <v>44744</v>
      </c>
      <c r="B184" s="1" t="str">
        <f>TEXT(Table1[[#This Row],[Sale Date]],"mmmm")</f>
        <v>July</v>
      </c>
      <c r="C184" s="11">
        <f>MONTH(Table1[[#This Row],[Sale Date]])</f>
        <v>7</v>
      </c>
      <c r="D184" s="11" t="str">
        <f>TEXT(WEEKDAY(Table1[[#This Row],[Sale Date]]),"dddd")</f>
        <v>Saturday</v>
      </c>
      <c r="E184" s="11">
        <f>WEEKDAY(Table1[[#This Row],[Sale Date]])</f>
        <v>7</v>
      </c>
      <c r="F184" s="11">
        <f>YEAR(Table1[[#This Row],[Sale Date]])</f>
        <v>2022</v>
      </c>
      <c r="G184" t="s">
        <v>23</v>
      </c>
      <c r="H184" s="2">
        <v>-6502.01</v>
      </c>
      <c r="I184" s="2">
        <v>-6162.55</v>
      </c>
      <c r="J184" t="s">
        <v>14</v>
      </c>
      <c r="K184" t="s">
        <v>18</v>
      </c>
      <c r="L184" t="s">
        <v>21</v>
      </c>
      <c r="M184" t="s">
        <v>28</v>
      </c>
      <c r="N184" t="str">
        <f>IF(Table1[[#This Row],[Sales Amount]]&lt;0,"Loss","Income")</f>
        <v>Loss</v>
      </c>
    </row>
    <row r="185" spans="1:14" x14ac:dyDescent="0.25">
      <c r="A185" s="1">
        <v>44745</v>
      </c>
      <c r="B185" s="1" t="str">
        <f>TEXT(Table1[[#This Row],[Sale Date]],"mmmm")</f>
        <v>July</v>
      </c>
      <c r="C185" s="11">
        <f>MONTH(Table1[[#This Row],[Sale Date]])</f>
        <v>7</v>
      </c>
      <c r="D185" s="11" t="str">
        <f>TEXT(WEEKDAY(Table1[[#This Row],[Sale Date]]),"dddd")</f>
        <v>Sunday</v>
      </c>
      <c r="E185" s="11">
        <f>WEEKDAY(Table1[[#This Row],[Sale Date]])</f>
        <v>1</v>
      </c>
      <c r="F185" s="11">
        <f>YEAR(Table1[[#This Row],[Sale Date]])</f>
        <v>2022</v>
      </c>
      <c r="G185" t="s">
        <v>20</v>
      </c>
      <c r="H185" s="2">
        <v>-1148.58</v>
      </c>
      <c r="I185" s="2">
        <v>-1075.01</v>
      </c>
      <c r="J185" t="s">
        <v>25</v>
      </c>
      <c r="K185" t="s">
        <v>15</v>
      </c>
      <c r="L185" t="s">
        <v>19</v>
      </c>
      <c r="M185" t="s">
        <v>31</v>
      </c>
      <c r="N185" t="str">
        <f>IF(Table1[[#This Row],[Sales Amount]]&lt;0,"Loss","Income")</f>
        <v>Loss</v>
      </c>
    </row>
    <row r="186" spans="1:14" x14ac:dyDescent="0.25">
      <c r="A186" s="1">
        <v>44746</v>
      </c>
      <c r="B186" s="1" t="str">
        <f>TEXT(Table1[[#This Row],[Sale Date]],"mmmm")</f>
        <v>July</v>
      </c>
      <c r="C186" s="11">
        <f>MONTH(Table1[[#This Row],[Sale Date]])</f>
        <v>7</v>
      </c>
      <c r="D186" s="11" t="str">
        <f>TEXT(WEEKDAY(Table1[[#This Row],[Sale Date]]),"dddd")</f>
        <v>Monday</v>
      </c>
      <c r="E186" s="11">
        <f>WEEKDAY(Table1[[#This Row],[Sale Date]])</f>
        <v>2</v>
      </c>
      <c r="F186" s="11">
        <f>YEAR(Table1[[#This Row],[Sale Date]])</f>
        <v>2022</v>
      </c>
      <c r="G186" t="s">
        <v>8</v>
      </c>
      <c r="H186" s="2">
        <v>13547.62</v>
      </c>
      <c r="I186" s="2">
        <v>12798.51</v>
      </c>
      <c r="J186" t="s">
        <v>14</v>
      </c>
      <c r="K186" t="s">
        <v>24</v>
      </c>
      <c r="L186" t="s">
        <v>19</v>
      </c>
      <c r="M186" t="s">
        <v>31</v>
      </c>
      <c r="N186" t="str">
        <f>IF(Table1[[#This Row],[Sales Amount]]&lt;0,"Loss","Income")</f>
        <v>Income</v>
      </c>
    </row>
    <row r="187" spans="1:14" x14ac:dyDescent="0.25">
      <c r="A187" s="1">
        <v>44747</v>
      </c>
      <c r="B187" s="1" t="str">
        <f>TEXT(Table1[[#This Row],[Sale Date]],"mmmm")</f>
        <v>July</v>
      </c>
      <c r="C187" s="11">
        <f>MONTH(Table1[[#This Row],[Sale Date]])</f>
        <v>7</v>
      </c>
      <c r="D187" s="11" t="str">
        <f>TEXT(WEEKDAY(Table1[[#This Row],[Sale Date]]),"dddd")</f>
        <v>Tuesday</v>
      </c>
      <c r="E187" s="11">
        <f>WEEKDAY(Table1[[#This Row],[Sale Date]])</f>
        <v>3</v>
      </c>
      <c r="F187" s="11">
        <f>YEAR(Table1[[#This Row],[Sale Date]])</f>
        <v>2022</v>
      </c>
      <c r="G187" t="s">
        <v>23</v>
      </c>
      <c r="H187" s="2">
        <v>11400.04</v>
      </c>
      <c r="I187" s="2">
        <v>12110.68</v>
      </c>
      <c r="J187" t="s">
        <v>14</v>
      </c>
      <c r="K187" t="s">
        <v>15</v>
      </c>
      <c r="L187" t="s">
        <v>21</v>
      </c>
      <c r="M187" t="s">
        <v>16</v>
      </c>
      <c r="N187" t="str">
        <f>IF(Table1[[#This Row],[Sales Amount]]&lt;0,"Loss","Income")</f>
        <v>Income</v>
      </c>
    </row>
    <row r="188" spans="1:14" x14ac:dyDescent="0.25">
      <c r="A188" s="1">
        <v>44748</v>
      </c>
      <c r="B188" s="1" t="str">
        <f>TEXT(Table1[[#This Row],[Sale Date]],"mmmm")</f>
        <v>July</v>
      </c>
      <c r="C188" s="11">
        <f>MONTH(Table1[[#This Row],[Sale Date]])</f>
        <v>7</v>
      </c>
      <c r="D188" s="11" t="str">
        <f>TEXT(WEEKDAY(Table1[[#This Row],[Sale Date]]),"dddd")</f>
        <v>Wednesday</v>
      </c>
      <c r="E188" s="11">
        <f>WEEKDAY(Table1[[#This Row],[Sale Date]])</f>
        <v>4</v>
      </c>
      <c r="F188" s="11">
        <f>YEAR(Table1[[#This Row],[Sale Date]])</f>
        <v>2022</v>
      </c>
      <c r="G188" t="s">
        <v>13</v>
      </c>
      <c r="H188" s="2">
        <v>13420.03</v>
      </c>
      <c r="I188" s="2">
        <v>12670.74</v>
      </c>
      <c r="J188" t="s">
        <v>9</v>
      </c>
      <c r="K188" t="s">
        <v>15</v>
      </c>
      <c r="L188" t="s">
        <v>19</v>
      </c>
      <c r="M188" t="s">
        <v>29</v>
      </c>
      <c r="N188" t="str">
        <f>IF(Table1[[#This Row],[Sales Amount]]&lt;0,"Loss","Income")</f>
        <v>Income</v>
      </c>
    </row>
    <row r="189" spans="1:14" x14ac:dyDescent="0.25">
      <c r="A189" s="1">
        <v>44749</v>
      </c>
      <c r="B189" s="1" t="str">
        <f>TEXT(Table1[[#This Row],[Sale Date]],"mmmm")</f>
        <v>July</v>
      </c>
      <c r="C189" s="11">
        <f>MONTH(Table1[[#This Row],[Sale Date]])</f>
        <v>7</v>
      </c>
      <c r="D189" s="11" t="str">
        <f>TEXT(WEEKDAY(Table1[[#This Row],[Sale Date]]),"dddd")</f>
        <v>Thursday</v>
      </c>
      <c r="E189" s="11">
        <f>WEEKDAY(Table1[[#This Row],[Sale Date]])</f>
        <v>5</v>
      </c>
      <c r="F189" s="11">
        <f>YEAR(Table1[[#This Row],[Sale Date]])</f>
        <v>2022</v>
      </c>
      <c r="G189" t="s">
        <v>13</v>
      </c>
      <c r="H189" s="2">
        <v>5813.5</v>
      </c>
      <c r="I189" s="2">
        <v>5873.14</v>
      </c>
      <c r="J189" t="s">
        <v>22</v>
      </c>
      <c r="K189" t="s">
        <v>10</v>
      </c>
      <c r="L189" t="s">
        <v>11</v>
      </c>
      <c r="M189" t="s">
        <v>30</v>
      </c>
      <c r="N189" t="str">
        <f>IF(Table1[[#This Row],[Sales Amount]]&lt;0,"Loss","Income")</f>
        <v>Income</v>
      </c>
    </row>
    <row r="190" spans="1:14" x14ac:dyDescent="0.25">
      <c r="A190" s="1">
        <v>44750</v>
      </c>
      <c r="B190" s="1" t="str">
        <f>TEXT(Table1[[#This Row],[Sale Date]],"mmmm")</f>
        <v>July</v>
      </c>
      <c r="C190" s="11">
        <f>MONTH(Table1[[#This Row],[Sale Date]])</f>
        <v>7</v>
      </c>
      <c r="D190" s="11" t="str">
        <f>TEXT(WEEKDAY(Table1[[#This Row],[Sale Date]]),"dddd")</f>
        <v>Friday</v>
      </c>
      <c r="E190" s="11">
        <f>WEEKDAY(Table1[[#This Row],[Sale Date]])</f>
        <v>6</v>
      </c>
      <c r="F190" s="11">
        <f>YEAR(Table1[[#This Row],[Sale Date]])</f>
        <v>2022</v>
      </c>
      <c r="G190" t="s">
        <v>17</v>
      </c>
      <c r="H190" s="2">
        <v>5246.92</v>
      </c>
      <c r="I190" s="2">
        <v>4985.6400000000003</v>
      </c>
      <c r="J190" t="s">
        <v>14</v>
      </c>
      <c r="K190" t="s">
        <v>18</v>
      </c>
      <c r="L190" t="s">
        <v>11</v>
      </c>
      <c r="M190" t="s">
        <v>26</v>
      </c>
      <c r="N190" t="str">
        <f>IF(Table1[[#This Row],[Sales Amount]]&lt;0,"Loss","Income")</f>
        <v>Income</v>
      </c>
    </row>
    <row r="191" spans="1:14" x14ac:dyDescent="0.25">
      <c r="A191" s="1">
        <v>44751</v>
      </c>
      <c r="B191" s="1" t="str">
        <f>TEXT(Table1[[#This Row],[Sale Date]],"mmmm")</f>
        <v>July</v>
      </c>
      <c r="C191" s="11">
        <f>MONTH(Table1[[#This Row],[Sale Date]])</f>
        <v>7</v>
      </c>
      <c r="D191" s="11" t="str">
        <f>TEXT(WEEKDAY(Table1[[#This Row],[Sale Date]]),"dddd")</f>
        <v>Saturday</v>
      </c>
      <c r="E191" s="11">
        <f>WEEKDAY(Table1[[#This Row],[Sale Date]])</f>
        <v>7</v>
      </c>
      <c r="F191" s="11">
        <f>YEAR(Table1[[#This Row],[Sale Date]])</f>
        <v>2022</v>
      </c>
      <c r="G191" t="s">
        <v>17</v>
      </c>
      <c r="H191" s="2">
        <v>14359.36</v>
      </c>
      <c r="I191" s="2">
        <v>15152.15</v>
      </c>
      <c r="J191" t="s">
        <v>22</v>
      </c>
      <c r="K191" t="s">
        <v>24</v>
      </c>
      <c r="L191" t="s">
        <v>19</v>
      </c>
      <c r="M191" t="s">
        <v>31</v>
      </c>
      <c r="N191" t="str">
        <f>IF(Table1[[#This Row],[Sales Amount]]&lt;0,"Loss","Income")</f>
        <v>Income</v>
      </c>
    </row>
    <row r="192" spans="1:14" x14ac:dyDescent="0.25">
      <c r="A192" s="1">
        <v>44752</v>
      </c>
      <c r="B192" s="1" t="str">
        <f>TEXT(Table1[[#This Row],[Sale Date]],"mmmm")</f>
        <v>July</v>
      </c>
      <c r="C192" s="11">
        <f>MONTH(Table1[[#This Row],[Sale Date]])</f>
        <v>7</v>
      </c>
      <c r="D192" s="11" t="str">
        <f>TEXT(WEEKDAY(Table1[[#This Row],[Sale Date]]),"dddd")</f>
        <v>Sunday</v>
      </c>
      <c r="E192" s="11">
        <f>WEEKDAY(Table1[[#This Row],[Sale Date]])</f>
        <v>1</v>
      </c>
      <c r="F192" s="11">
        <f>YEAR(Table1[[#This Row],[Sale Date]])</f>
        <v>2022</v>
      </c>
      <c r="G192" t="s">
        <v>17</v>
      </c>
      <c r="H192" s="2">
        <v>12024.27</v>
      </c>
      <c r="I192" s="2">
        <v>12900.34</v>
      </c>
      <c r="J192" t="s">
        <v>9</v>
      </c>
      <c r="K192" t="s">
        <v>15</v>
      </c>
      <c r="L192" t="s">
        <v>11</v>
      </c>
      <c r="M192" t="s">
        <v>28</v>
      </c>
      <c r="N192" t="str">
        <f>IF(Table1[[#This Row],[Sales Amount]]&lt;0,"Loss","Income")</f>
        <v>Income</v>
      </c>
    </row>
    <row r="193" spans="1:14" x14ac:dyDescent="0.25">
      <c r="A193" s="1">
        <v>44753</v>
      </c>
      <c r="B193" s="1" t="str">
        <f>TEXT(Table1[[#This Row],[Sale Date]],"mmmm")</f>
        <v>July</v>
      </c>
      <c r="C193" s="11">
        <f>MONTH(Table1[[#This Row],[Sale Date]])</f>
        <v>7</v>
      </c>
      <c r="D193" s="11" t="str">
        <f>TEXT(WEEKDAY(Table1[[#This Row],[Sale Date]]),"dddd")</f>
        <v>Monday</v>
      </c>
      <c r="E193" s="11">
        <f>WEEKDAY(Table1[[#This Row],[Sale Date]])</f>
        <v>2</v>
      </c>
      <c r="F193" s="11">
        <f>YEAR(Table1[[#This Row],[Sale Date]])</f>
        <v>2022</v>
      </c>
      <c r="G193" t="s">
        <v>23</v>
      </c>
      <c r="H193" s="2">
        <v>7539.56</v>
      </c>
      <c r="I193" s="2">
        <v>6814.3</v>
      </c>
      <c r="J193" t="s">
        <v>9</v>
      </c>
      <c r="K193" t="s">
        <v>24</v>
      </c>
      <c r="L193" t="s">
        <v>21</v>
      </c>
      <c r="M193" t="s">
        <v>28</v>
      </c>
      <c r="N193" t="str">
        <f>IF(Table1[[#This Row],[Sales Amount]]&lt;0,"Loss","Income")</f>
        <v>Income</v>
      </c>
    </row>
    <row r="194" spans="1:14" x14ac:dyDescent="0.25">
      <c r="A194" s="1">
        <v>44754</v>
      </c>
      <c r="B194" s="1" t="str">
        <f>TEXT(Table1[[#This Row],[Sale Date]],"mmmm")</f>
        <v>July</v>
      </c>
      <c r="C194" s="11">
        <f>MONTH(Table1[[#This Row],[Sale Date]])</f>
        <v>7</v>
      </c>
      <c r="D194" s="11" t="str">
        <f>TEXT(WEEKDAY(Table1[[#This Row],[Sale Date]]),"dddd")</f>
        <v>Tuesday</v>
      </c>
      <c r="E194" s="11">
        <f>WEEKDAY(Table1[[#This Row],[Sale Date]])</f>
        <v>3</v>
      </c>
      <c r="F194" s="11">
        <f>YEAR(Table1[[#This Row],[Sale Date]])</f>
        <v>2022</v>
      </c>
      <c r="G194" t="s">
        <v>8</v>
      </c>
      <c r="H194" s="2">
        <v>13797.54</v>
      </c>
      <c r="I194" s="2">
        <v>11908.3</v>
      </c>
      <c r="J194" t="s">
        <v>22</v>
      </c>
      <c r="K194" t="s">
        <v>10</v>
      </c>
      <c r="L194" t="s">
        <v>11</v>
      </c>
      <c r="M194" t="s">
        <v>12</v>
      </c>
      <c r="N194" t="str">
        <f>IF(Table1[[#This Row],[Sales Amount]]&lt;0,"Loss","Income")</f>
        <v>Income</v>
      </c>
    </row>
    <row r="195" spans="1:14" x14ac:dyDescent="0.25">
      <c r="A195" s="1">
        <v>44755</v>
      </c>
      <c r="B195" s="1" t="str">
        <f>TEXT(Table1[[#This Row],[Sale Date]],"mmmm")</f>
        <v>July</v>
      </c>
      <c r="C195" s="11">
        <f>MONTH(Table1[[#This Row],[Sale Date]])</f>
        <v>7</v>
      </c>
      <c r="D195" s="11" t="str">
        <f>TEXT(WEEKDAY(Table1[[#This Row],[Sale Date]]),"dddd")</f>
        <v>Wednesday</v>
      </c>
      <c r="E195" s="11">
        <f>WEEKDAY(Table1[[#This Row],[Sale Date]])</f>
        <v>4</v>
      </c>
      <c r="F195" s="11">
        <f>YEAR(Table1[[#This Row],[Sale Date]])</f>
        <v>2022</v>
      </c>
      <c r="G195" t="s">
        <v>20</v>
      </c>
      <c r="H195" s="2">
        <v>244.78</v>
      </c>
      <c r="I195" s="2">
        <v>265.14</v>
      </c>
      <c r="J195" t="s">
        <v>9</v>
      </c>
      <c r="K195" t="s">
        <v>15</v>
      </c>
      <c r="L195" t="s">
        <v>21</v>
      </c>
      <c r="M195" t="s">
        <v>29</v>
      </c>
      <c r="N195" t="str">
        <f>IF(Table1[[#This Row],[Sales Amount]]&lt;0,"Loss","Income")</f>
        <v>Income</v>
      </c>
    </row>
    <row r="196" spans="1:14" x14ac:dyDescent="0.25">
      <c r="A196" s="1">
        <v>44756</v>
      </c>
      <c r="B196" s="1" t="str">
        <f>TEXT(Table1[[#This Row],[Sale Date]],"mmmm")</f>
        <v>July</v>
      </c>
      <c r="C196" s="11">
        <f>MONTH(Table1[[#This Row],[Sale Date]])</f>
        <v>7</v>
      </c>
      <c r="D196" s="11" t="str">
        <f>TEXT(WEEKDAY(Table1[[#This Row],[Sale Date]]),"dddd")</f>
        <v>Thursday</v>
      </c>
      <c r="E196" s="11">
        <f>WEEKDAY(Table1[[#This Row],[Sale Date]])</f>
        <v>5</v>
      </c>
      <c r="F196" s="11">
        <f>YEAR(Table1[[#This Row],[Sale Date]])</f>
        <v>2022</v>
      </c>
      <c r="G196" t="s">
        <v>23</v>
      </c>
      <c r="H196" s="2">
        <v>7453.89</v>
      </c>
      <c r="I196" s="2">
        <v>7906.48</v>
      </c>
      <c r="J196" t="s">
        <v>25</v>
      </c>
      <c r="K196" t="s">
        <v>24</v>
      </c>
      <c r="L196" t="s">
        <v>11</v>
      </c>
      <c r="M196" t="s">
        <v>27</v>
      </c>
      <c r="N196" t="str">
        <f>IF(Table1[[#This Row],[Sales Amount]]&lt;0,"Loss","Income")</f>
        <v>Income</v>
      </c>
    </row>
    <row r="197" spans="1:14" x14ac:dyDescent="0.25">
      <c r="A197" s="1">
        <v>44757</v>
      </c>
      <c r="B197" s="1" t="str">
        <f>TEXT(Table1[[#This Row],[Sale Date]],"mmmm")</f>
        <v>July</v>
      </c>
      <c r="C197" s="11">
        <f>MONTH(Table1[[#This Row],[Sale Date]])</f>
        <v>7</v>
      </c>
      <c r="D197" s="11" t="str">
        <f>TEXT(WEEKDAY(Table1[[#This Row],[Sale Date]]),"dddd")</f>
        <v>Friday</v>
      </c>
      <c r="E197" s="11">
        <f>WEEKDAY(Table1[[#This Row],[Sale Date]])</f>
        <v>6</v>
      </c>
      <c r="F197" s="11">
        <f>YEAR(Table1[[#This Row],[Sale Date]])</f>
        <v>2022</v>
      </c>
      <c r="G197" t="s">
        <v>13</v>
      </c>
      <c r="H197" s="2">
        <v>12047.4</v>
      </c>
      <c r="I197" s="2">
        <v>10639.37</v>
      </c>
      <c r="J197" t="s">
        <v>9</v>
      </c>
      <c r="K197" t="s">
        <v>15</v>
      </c>
      <c r="L197" t="s">
        <v>19</v>
      </c>
      <c r="M197" t="s">
        <v>29</v>
      </c>
      <c r="N197" t="str">
        <f>IF(Table1[[#This Row],[Sales Amount]]&lt;0,"Loss","Income")</f>
        <v>Income</v>
      </c>
    </row>
    <row r="198" spans="1:14" x14ac:dyDescent="0.25">
      <c r="A198" s="1">
        <v>44758</v>
      </c>
      <c r="B198" s="1" t="str">
        <f>TEXT(Table1[[#This Row],[Sale Date]],"mmmm")</f>
        <v>July</v>
      </c>
      <c r="C198" s="11">
        <f>MONTH(Table1[[#This Row],[Sale Date]])</f>
        <v>7</v>
      </c>
      <c r="D198" s="11" t="str">
        <f>TEXT(WEEKDAY(Table1[[#This Row],[Sale Date]]),"dddd")</f>
        <v>Saturday</v>
      </c>
      <c r="E198" s="11">
        <f>WEEKDAY(Table1[[#This Row],[Sale Date]])</f>
        <v>7</v>
      </c>
      <c r="F198" s="11">
        <f>YEAR(Table1[[#This Row],[Sale Date]])</f>
        <v>2022</v>
      </c>
      <c r="G198" t="s">
        <v>17</v>
      </c>
      <c r="H198" s="2">
        <v>4722.5200000000004</v>
      </c>
      <c r="I198" s="2">
        <v>4381.3500000000004</v>
      </c>
      <c r="J198" t="s">
        <v>25</v>
      </c>
      <c r="K198" t="s">
        <v>15</v>
      </c>
      <c r="L198" t="s">
        <v>21</v>
      </c>
      <c r="M198" t="s">
        <v>27</v>
      </c>
      <c r="N198" t="str">
        <f>IF(Table1[[#This Row],[Sales Amount]]&lt;0,"Loss","Income")</f>
        <v>Income</v>
      </c>
    </row>
    <row r="199" spans="1:14" x14ac:dyDescent="0.25">
      <c r="A199" s="1">
        <v>44759</v>
      </c>
      <c r="B199" s="1" t="str">
        <f>TEXT(Table1[[#This Row],[Sale Date]],"mmmm")</f>
        <v>July</v>
      </c>
      <c r="C199" s="11">
        <f>MONTH(Table1[[#This Row],[Sale Date]])</f>
        <v>7</v>
      </c>
      <c r="D199" s="11" t="str">
        <f>TEXT(WEEKDAY(Table1[[#This Row],[Sale Date]]),"dddd")</f>
        <v>Sunday</v>
      </c>
      <c r="E199" s="11">
        <f>WEEKDAY(Table1[[#This Row],[Sale Date]])</f>
        <v>1</v>
      </c>
      <c r="F199" s="11">
        <f>YEAR(Table1[[#This Row],[Sale Date]])</f>
        <v>2022</v>
      </c>
      <c r="G199" t="s">
        <v>23</v>
      </c>
      <c r="H199" s="2">
        <v>11051.74</v>
      </c>
      <c r="I199" s="2">
        <v>11540.04</v>
      </c>
      <c r="J199" t="s">
        <v>14</v>
      </c>
      <c r="K199" t="s">
        <v>24</v>
      </c>
      <c r="L199" t="s">
        <v>21</v>
      </c>
      <c r="M199" t="s">
        <v>26</v>
      </c>
      <c r="N199" t="str">
        <f>IF(Table1[[#This Row],[Sales Amount]]&lt;0,"Loss","Income")</f>
        <v>Income</v>
      </c>
    </row>
    <row r="200" spans="1:14" x14ac:dyDescent="0.25">
      <c r="A200" s="1">
        <v>44760</v>
      </c>
      <c r="B200" s="1" t="str">
        <f>TEXT(Table1[[#This Row],[Sale Date]],"mmmm")</f>
        <v>July</v>
      </c>
      <c r="C200" s="11">
        <f>MONTH(Table1[[#This Row],[Sale Date]])</f>
        <v>7</v>
      </c>
      <c r="D200" s="11" t="str">
        <f>TEXT(WEEKDAY(Table1[[#This Row],[Sale Date]]),"dddd")</f>
        <v>Monday</v>
      </c>
      <c r="E200" s="11">
        <f>WEEKDAY(Table1[[#This Row],[Sale Date]])</f>
        <v>2</v>
      </c>
      <c r="F200" s="11">
        <f>YEAR(Table1[[#This Row],[Sale Date]])</f>
        <v>2022</v>
      </c>
      <c r="G200" t="s">
        <v>17</v>
      </c>
      <c r="H200" s="2">
        <v>11045.56</v>
      </c>
      <c r="I200" s="2">
        <v>12044.95</v>
      </c>
      <c r="J200" t="s">
        <v>9</v>
      </c>
      <c r="K200" t="s">
        <v>18</v>
      </c>
      <c r="L200" t="s">
        <v>21</v>
      </c>
      <c r="M200" t="s">
        <v>30</v>
      </c>
      <c r="N200" t="str">
        <f>IF(Table1[[#This Row],[Sales Amount]]&lt;0,"Loss","Income")</f>
        <v>Income</v>
      </c>
    </row>
    <row r="201" spans="1:14" x14ac:dyDescent="0.25">
      <c r="A201" s="1">
        <v>44761</v>
      </c>
      <c r="B201" s="1" t="str">
        <f>TEXT(Table1[[#This Row],[Sale Date]],"mmmm")</f>
        <v>July</v>
      </c>
      <c r="C201" s="11">
        <f>MONTH(Table1[[#This Row],[Sale Date]])</f>
        <v>7</v>
      </c>
      <c r="D201" s="11" t="str">
        <f>TEXT(WEEKDAY(Table1[[#This Row],[Sale Date]]),"dddd")</f>
        <v>Tuesday</v>
      </c>
      <c r="E201" s="11">
        <f>WEEKDAY(Table1[[#This Row],[Sale Date]])</f>
        <v>3</v>
      </c>
      <c r="F201" s="11">
        <f>YEAR(Table1[[#This Row],[Sale Date]])</f>
        <v>2022</v>
      </c>
      <c r="G201" t="s">
        <v>20</v>
      </c>
      <c r="H201" s="2">
        <v>7723.88</v>
      </c>
      <c r="I201" s="2">
        <v>7439.3</v>
      </c>
      <c r="J201" t="s">
        <v>14</v>
      </c>
      <c r="K201" t="s">
        <v>15</v>
      </c>
      <c r="L201" t="s">
        <v>11</v>
      </c>
      <c r="M201" t="s">
        <v>31</v>
      </c>
      <c r="N201" t="str">
        <f>IF(Table1[[#This Row],[Sales Amount]]&lt;0,"Loss","Income")</f>
        <v>Income</v>
      </c>
    </row>
    <row r="202" spans="1:14" x14ac:dyDescent="0.25">
      <c r="A202" s="1">
        <v>44762</v>
      </c>
      <c r="B202" s="1" t="str">
        <f>TEXT(Table1[[#This Row],[Sale Date]],"mmmm")</f>
        <v>July</v>
      </c>
      <c r="C202" s="11">
        <f>MONTH(Table1[[#This Row],[Sale Date]])</f>
        <v>7</v>
      </c>
      <c r="D202" s="11" t="str">
        <f>TEXT(WEEKDAY(Table1[[#This Row],[Sale Date]]),"dddd")</f>
        <v>Wednesday</v>
      </c>
      <c r="E202" s="11">
        <f>WEEKDAY(Table1[[#This Row],[Sale Date]])</f>
        <v>4</v>
      </c>
      <c r="F202" s="11">
        <f>YEAR(Table1[[#This Row],[Sale Date]])</f>
        <v>2022</v>
      </c>
      <c r="G202" t="s">
        <v>23</v>
      </c>
      <c r="H202" s="2">
        <v>18607.43</v>
      </c>
      <c r="I202" s="2">
        <v>19350.77</v>
      </c>
      <c r="J202" t="s">
        <v>25</v>
      </c>
      <c r="K202" t="s">
        <v>10</v>
      </c>
      <c r="L202" t="s">
        <v>19</v>
      </c>
      <c r="M202" t="s">
        <v>30</v>
      </c>
      <c r="N202" t="str">
        <f>IF(Table1[[#This Row],[Sales Amount]]&lt;0,"Loss","Income")</f>
        <v>Income</v>
      </c>
    </row>
    <row r="203" spans="1:14" x14ac:dyDescent="0.25">
      <c r="A203" s="1">
        <v>44763</v>
      </c>
      <c r="B203" s="1" t="str">
        <f>TEXT(Table1[[#This Row],[Sale Date]],"mmmm")</f>
        <v>July</v>
      </c>
      <c r="C203" s="11">
        <f>MONTH(Table1[[#This Row],[Sale Date]])</f>
        <v>7</v>
      </c>
      <c r="D203" s="11" t="str">
        <f>TEXT(WEEKDAY(Table1[[#This Row],[Sale Date]]),"dddd")</f>
        <v>Thursday</v>
      </c>
      <c r="E203" s="11">
        <f>WEEKDAY(Table1[[#This Row],[Sale Date]])</f>
        <v>5</v>
      </c>
      <c r="F203" s="11">
        <f>YEAR(Table1[[#This Row],[Sale Date]])</f>
        <v>2022</v>
      </c>
      <c r="G203" t="s">
        <v>23</v>
      </c>
      <c r="H203" s="2">
        <v>8077.31</v>
      </c>
      <c r="I203" s="2">
        <v>9217.89</v>
      </c>
      <c r="J203" t="s">
        <v>22</v>
      </c>
      <c r="K203" t="s">
        <v>18</v>
      </c>
      <c r="L203" t="s">
        <v>11</v>
      </c>
      <c r="M203" t="s">
        <v>27</v>
      </c>
      <c r="N203" t="str">
        <f>IF(Table1[[#This Row],[Sales Amount]]&lt;0,"Loss","Income")</f>
        <v>Income</v>
      </c>
    </row>
    <row r="204" spans="1:14" x14ac:dyDescent="0.25">
      <c r="A204" s="1">
        <v>44764</v>
      </c>
      <c r="B204" s="1" t="str">
        <f>TEXT(Table1[[#This Row],[Sale Date]],"mmmm")</f>
        <v>July</v>
      </c>
      <c r="C204" s="11">
        <f>MONTH(Table1[[#This Row],[Sale Date]])</f>
        <v>7</v>
      </c>
      <c r="D204" s="11" t="str">
        <f>TEXT(WEEKDAY(Table1[[#This Row],[Sale Date]]),"dddd")</f>
        <v>Friday</v>
      </c>
      <c r="E204" s="11">
        <f>WEEKDAY(Table1[[#This Row],[Sale Date]])</f>
        <v>6</v>
      </c>
      <c r="F204" s="11">
        <f>YEAR(Table1[[#This Row],[Sale Date]])</f>
        <v>2022</v>
      </c>
      <c r="G204" t="s">
        <v>13</v>
      </c>
      <c r="H204" s="2">
        <v>14821.29</v>
      </c>
      <c r="I204" s="2">
        <v>14382.12</v>
      </c>
      <c r="J204" t="s">
        <v>9</v>
      </c>
      <c r="K204" t="s">
        <v>15</v>
      </c>
      <c r="L204" t="s">
        <v>21</v>
      </c>
      <c r="M204" t="s">
        <v>31</v>
      </c>
      <c r="N204" t="str">
        <f>IF(Table1[[#This Row],[Sales Amount]]&lt;0,"Loss","Income")</f>
        <v>Income</v>
      </c>
    </row>
    <row r="205" spans="1:14" x14ac:dyDescent="0.25">
      <c r="A205" s="1">
        <v>44765</v>
      </c>
      <c r="B205" s="1" t="str">
        <f>TEXT(Table1[[#This Row],[Sale Date]],"mmmm")</f>
        <v>July</v>
      </c>
      <c r="C205" s="11">
        <f>MONTH(Table1[[#This Row],[Sale Date]])</f>
        <v>7</v>
      </c>
      <c r="D205" s="11" t="str">
        <f>TEXT(WEEKDAY(Table1[[#This Row],[Sale Date]]),"dddd")</f>
        <v>Saturday</v>
      </c>
      <c r="E205" s="11">
        <f>WEEKDAY(Table1[[#This Row],[Sale Date]])</f>
        <v>7</v>
      </c>
      <c r="F205" s="11">
        <f>YEAR(Table1[[#This Row],[Sale Date]])</f>
        <v>2022</v>
      </c>
      <c r="G205" t="s">
        <v>8</v>
      </c>
      <c r="H205" s="2">
        <v>9327.5499999999993</v>
      </c>
      <c r="I205" s="2">
        <v>9620.7900000000009</v>
      </c>
      <c r="J205" t="s">
        <v>25</v>
      </c>
      <c r="K205" t="s">
        <v>18</v>
      </c>
      <c r="L205" t="s">
        <v>11</v>
      </c>
      <c r="M205" t="s">
        <v>31</v>
      </c>
      <c r="N205" t="str">
        <f>IF(Table1[[#This Row],[Sales Amount]]&lt;0,"Loss","Income")</f>
        <v>Income</v>
      </c>
    </row>
    <row r="206" spans="1:14" x14ac:dyDescent="0.25">
      <c r="A206" s="1">
        <v>44766</v>
      </c>
      <c r="B206" s="1" t="str">
        <f>TEXT(Table1[[#This Row],[Sale Date]],"mmmm")</f>
        <v>July</v>
      </c>
      <c r="C206" s="11">
        <f>MONTH(Table1[[#This Row],[Sale Date]])</f>
        <v>7</v>
      </c>
      <c r="D206" s="11" t="str">
        <f>TEXT(WEEKDAY(Table1[[#This Row],[Sale Date]]),"dddd")</f>
        <v>Sunday</v>
      </c>
      <c r="E206" s="11">
        <f>WEEKDAY(Table1[[#This Row],[Sale Date]])</f>
        <v>1</v>
      </c>
      <c r="F206" s="11">
        <f>YEAR(Table1[[#This Row],[Sale Date]])</f>
        <v>2022</v>
      </c>
      <c r="G206" t="s">
        <v>8</v>
      </c>
      <c r="H206" s="2">
        <v>14562.71</v>
      </c>
      <c r="I206" s="2">
        <v>15477.55</v>
      </c>
      <c r="J206" t="s">
        <v>9</v>
      </c>
      <c r="K206" t="s">
        <v>18</v>
      </c>
      <c r="L206" t="s">
        <v>19</v>
      </c>
      <c r="M206" t="s">
        <v>31</v>
      </c>
      <c r="N206" t="str">
        <f>IF(Table1[[#This Row],[Sales Amount]]&lt;0,"Loss","Income")</f>
        <v>Income</v>
      </c>
    </row>
    <row r="207" spans="1:14" x14ac:dyDescent="0.25">
      <c r="A207" s="1">
        <v>44767</v>
      </c>
      <c r="B207" s="1" t="str">
        <f>TEXT(Table1[[#This Row],[Sale Date]],"mmmm")</f>
        <v>July</v>
      </c>
      <c r="C207" s="11">
        <f>MONTH(Table1[[#This Row],[Sale Date]])</f>
        <v>7</v>
      </c>
      <c r="D207" s="11" t="str">
        <f>TEXT(WEEKDAY(Table1[[#This Row],[Sale Date]]),"dddd")</f>
        <v>Monday</v>
      </c>
      <c r="E207" s="11">
        <f>WEEKDAY(Table1[[#This Row],[Sale Date]])</f>
        <v>2</v>
      </c>
      <c r="F207" s="11">
        <f>YEAR(Table1[[#This Row],[Sale Date]])</f>
        <v>2022</v>
      </c>
      <c r="G207" t="s">
        <v>17</v>
      </c>
      <c r="H207" s="2">
        <v>13124.83</v>
      </c>
      <c r="I207" s="2">
        <v>13480.48</v>
      </c>
      <c r="J207" t="s">
        <v>14</v>
      </c>
      <c r="K207" t="s">
        <v>15</v>
      </c>
      <c r="L207" t="s">
        <v>19</v>
      </c>
      <c r="M207" t="s">
        <v>31</v>
      </c>
      <c r="N207" t="str">
        <f>IF(Table1[[#This Row],[Sales Amount]]&lt;0,"Loss","Income")</f>
        <v>Income</v>
      </c>
    </row>
    <row r="208" spans="1:14" x14ac:dyDescent="0.25">
      <c r="A208" s="1">
        <v>44768</v>
      </c>
      <c r="B208" s="1" t="str">
        <f>TEXT(Table1[[#This Row],[Sale Date]],"mmmm")</f>
        <v>July</v>
      </c>
      <c r="C208" s="11">
        <f>MONTH(Table1[[#This Row],[Sale Date]])</f>
        <v>7</v>
      </c>
      <c r="D208" s="11" t="str">
        <f>TEXT(WEEKDAY(Table1[[#This Row],[Sale Date]]),"dddd")</f>
        <v>Tuesday</v>
      </c>
      <c r="E208" s="11">
        <f>WEEKDAY(Table1[[#This Row],[Sale Date]])</f>
        <v>3</v>
      </c>
      <c r="F208" s="11">
        <f>YEAR(Table1[[#This Row],[Sale Date]])</f>
        <v>2022</v>
      </c>
      <c r="G208" t="s">
        <v>23</v>
      </c>
      <c r="H208" s="2">
        <v>-7836.77</v>
      </c>
      <c r="I208" s="2">
        <v>-7371.56</v>
      </c>
      <c r="J208" t="s">
        <v>14</v>
      </c>
      <c r="K208" t="s">
        <v>24</v>
      </c>
      <c r="L208" t="s">
        <v>19</v>
      </c>
      <c r="M208" t="s">
        <v>16</v>
      </c>
      <c r="N208" t="str">
        <f>IF(Table1[[#This Row],[Sales Amount]]&lt;0,"Loss","Income")</f>
        <v>Loss</v>
      </c>
    </row>
    <row r="209" spans="1:14" x14ac:dyDescent="0.25">
      <c r="A209" s="1">
        <v>44769</v>
      </c>
      <c r="B209" s="1" t="str">
        <f>TEXT(Table1[[#This Row],[Sale Date]],"mmmm")</f>
        <v>July</v>
      </c>
      <c r="C209" s="11">
        <f>MONTH(Table1[[#This Row],[Sale Date]])</f>
        <v>7</v>
      </c>
      <c r="D209" s="11" t="str">
        <f>TEXT(WEEKDAY(Table1[[#This Row],[Sale Date]]),"dddd")</f>
        <v>Wednesday</v>
      </c>
      <c r="E209" s="11">
        <f>WEEKDAY(Table1[[#This Row],[Sale Date]])</f>
        <v>4</v>
      </c>
      <c r="F209" s="11">
        <f>YEAR(Table1[[#This Row],[Sale Date]])</f>
        <v>2022</v>
      </c>
      <c r="G209" t="s">
        <v>20</v>
      </c>
      <c r="H209" s="2">
        <v>14451.83</v>
      </c>
      <c r="I209" s="2">
        <v>14813.57</v>
      </c>
      <c r="J209" t="s">
        <v>14</v>
      </c>
      <c r="K209" t="s">
        <v>24</v>
      </c>
      <c r="L209" t="s">
        <v>11</v>
      </c>
      <c r="M209" t="s">
        <v>29</v>
      </c>
      <c r="N209" t="str">
        <f>IF(Table1[[#This Row],[Sales Amount]]&lt;0,"Loss","Income")</f>
        <v>Income</v>
      </c>
    </row>
    <row r="210" spans="1:14" x14ac:dyDescent="0.25">
      <c r="A210" s="1">
        <v>44770</v>
      </c>
      <c r="B210" s="1" t="str">
        <f>TEXT(Table1[[#This Row],[Sale Date]],"mmmm")</f>
        <v>July</v>
      </c>
      <c r="C210" s="11">
        <f>MONTH(Table1[[#This Row],[Sale Date]])</f>
        <v>7</v>
      </c>
      <c r="D210" s="11" t="str">
        <f>TEXT(WEEKDAY(Table1[[#This Row],[Sale Date]]),"dddd")</f>
        <v>Thursday</v>
      </c>
      <c r="E210" s="11">
        <f>WEEKDAY(Table1[[#This Row],[Sale Date]])</f>
        <v>5</v>
      </c>
      <c r="F210" s="11">
        <f>YEAR(Table1[[#This Row],[Sale Date]])</f>
        <v>2022</v>
      </c>
      <c r="G210" t="s">
        <v>20</v>
      </c>
      <c r="H210" s="2">
        <v>7694.18</v>
      </c>
      <c r="I210" s="2">
        <v>7736.89</v>
      </c>
      <c r="J210" t="s">
        <v>22</v>
      </c>
      <c r="K210" t="s">
        <v>15</v>
      </c>
      <c r="L210" t="s">
        <v>11</v>
      </c>
      <c r="M210" t="s">
        <v>29</v>
      </c>
      <c r="N210" t="str">
        <f>IF(Table1[[#This Row],[Sales Amount]]&lt;0,"Loss","Income")</f>
        <v>Income</v>
      </c>
    </row>
    <row r="211" spans="1:14" x14ac:dyDescent="0.25">
      <c r="A211" s="1">
        <v>44771</v>
      </c>
      <c r="B211" s="1" t="str">
        <f>TEXT(Table1[[#This Row],[Sale Date]],"mmmm")</f>
        <v>July</v>
      </c>
      <c r="C211" s="11">
        <f>MONTH(Table1[[#This Row],[Sale Date]])</f>
        <v>7</v>
      </c>
      <c r="D211" s="11" t="str">
        <f>TEXT(WEEKDAY(Table1[[#This Row],[Sale Date]]),"dddd")</f>
        <v>Friday</v>
      </c>
      <c r="E211" s="11">
        <f>WEEKDAY(Table1[[#This Row],[Sale Date]])</f>
        <v>6</v>
      </c>
      <c r="F211" s="11">
        <f>YEAR(Table1[[#This Row],[Sale Date]])</f>
        <v>2022</v>
      </c>
      <c r="G211" t="s">
        <v>8</v>
      </c>
      <c r="H211" s="2">
        <v>6845.01</v>
      </c>
      <c r="I211" s="2">
        <v>7383.51</v>
      </c>
      <c r="J211" t="s">
        <v>25</v>
      </c>
      <c r="K211" t="s">
        <v>24</v>
      </c>
      <c r="L211" t="s">
        <v>19</v>
      </c>
      <c r="M211" t="s">
        <v>16</v>
      </c>
      <c r="N211" t="str">
        <f>IF(Table1[[#This Row],[Sales Amount]]&lt;0,"Loss","Income")</f>
        <v>Income</v>
      </c>
    </row>
    <row r="212" spans="1:14" x14ac:dyDescent="0.25">
      <c r="A212" s="1">
        <v>44772</v>
      </c>
      <c r="B212" s="1" t="str">
        <f>TEXT(Table1[[#This Row],[Sale Date]],"mmmm")</f>
        <v>July</v>
      </c>
      <c r="C212" s="11">
        <f>MONTH(Table1[[#This Row],[Sale Date]])</f>
        <v>7</v>
      </c>
      <c r="D212" s="11" t="str">
        <f>TEXT(WEEKDAY(Table1[[#This Row],[Sale Date]]),"dddd")</f>
        <v>Saturday</v>
      </c>
      <c r="E212" s="11">
        <f>WEEKDAY(Table1[[#This Row],[Sale Date]])</f>
        <v>7</v>
      </c>
      <c r="F212" s="11">
        <f>YEAR(Table1[[#This Row],[Sale Date]])</f>
        <v>2022</v>
      </c>
      <c r="G212" t="s">
        <v>8</v>
      </c>
      <c r="H212" s="2">
        <v>21533.51</v>
      </c>
      <c r="I212" s="2">
        <v>22084.54</v>
      </c>
      <c r="J212" t="s">
        <v>25</v>
      </c>
      <c r="K212" t="s">
        <v>18</v>
      </c>
      <c r="L212" t="s">
        <v>19</v>
      </c>
      <c r="M212" t="s">
        <v>27</v>
      </c>
      <c r="N212" t="str">
        <f>IF(Table1[[#This Row],[Sales Amount]]&lt;0,"Loss","Income")</f>
        <v>Income</v>
      </c>
    </row>
    <row r="213" spans="1:14" x14ac:dyDescent="0.25">
      <c r="A213" s="1">
        <v>44773</v>
      </c>
      <c r="B213" s="1" t="str">
        <f>TEXT(Table1[[#This Row],[Sale Date]],"mmmm")</f>
        <v>July</v>
      </c>
      <c r="C213" s="11">
        <f>MONTH(Table1[[#This Row],[Sale Date]])</f>
        <v>7</v>
      </c>
      <c r="D213" s="11" t="str">
        <f>TEXT(WEEKDAY(Table1[[#This Row],[Sale Date]]),"dddd")</f>
        <v>Sunday</v>
      </c>
      <c r="E213" s="11">
        <f>WEEKDAY(Table1[[#This Row],[Sale Date]])</f>
        <v>1</v>
      </c>
      <c r="F213" s="11">
        <f>YEAR(Table1[[#This Row],[Sale Date]])</f>
        <v>2022</v>
      </c>
      <c r="G213" t="s">
        <v>23</v>
      </c>
      <c r="H213" s="2">
        <v>10274.99</v>
      </c>
      <c r="I213" s="2">
        <v>9502.43</v>
      </c>
      <c r="J213" t="s">
        <v>9</v>
      </c>
      <c r="K213" t="s">
        <v>15</v>
      </c>
      <c r="L213" t="s">
        <v>11</v>
      </c>
      <c r="M213" t="s">
        <v>28</v>
      </c>
      <c r="N213" t="str">
        <f>IF(Table1[[#This Row],[Sales Amount]]&lt;0,"Loss","Income")</f>
        <v>Income</v>
      </c>
    </row>
    <row r="214" spans="1:14" x14ac:dyDescent="0.25">
      <c r="A214" s="1">
        <v>44774</v>
      </c>
      <c r="B214" s="1" t="str">
        <f>TEXT(Table1[[#This Row],[Sale Date]],"mmmm")</f>
        <v>August</v>
      </c>
      <c r="C214" s="11">
        <f>MONTH(Table1[[#This Row],[Sale Date]])</f>
        <v>8</v>
      </c>
      <c r="D214" s="11" t="str">
        <f>TEXT(WEEKDAY(Table1[[#This Row],[Sale Date]]),"dddd")</f>
        <v>Monday</v>
      </c>
      <c r="E214" s="11">
        <f>WEEKDAY(Table1[[#This Row],[Sale Date]])</f>
        <v>2</v>
      </c>
      <c r="F214" s="11">
        <f>YEAR(Table1[[#This Row],[Sale Date]])</f>
        <v>2022</v>
      </c>
      <c r="G214" t="s">
        <v>20</v>
      </c>
      <c r="H214" s="2">
        <v>12662.05</v>
      </c>
      <c r="I214" s="2">
        <v>10869.56</v>
      </c>
      <c r="J214" t="s">
        <v>25</v>
      </c>
      <c r="K214" t="s">
        <v>18</v>
      </c>
      <c r="L214" t="s">
        <v>19</v>
      </c>
      <c r="M214" t="s">
        <v>30</v>
      </c>
      <c r="N214" t="str">
        <f>IF(Table1[[#This Row],[Sales Amount]]&lt;0,"Loss","Income")</f>
        <v>Income</v>
      </c>
    </row>
    <row r="215" spans="1:14" x14ac:dyDescent="0.25">
      <c r="A215" s="1">
        <v>44775</v>
      </c>
      <c r="B215" s="1" t="str">
        <f>TEXT(Table1[[#This Row],[Sale Date]],"mmmm")</f>
        <v>August</v>
      </c>
      <c r="C215" s="11">
        <f>MONTH(Table1[[#This Row],[Sale Date]])</f>
        <v>8</v>
      </c>
      <c r="D215" s="11" t="str">
        <f>TEXT(WEEKDAY(Table1[[#This Row],[Sale Date]]),"dddd")</f>
        <v>Tuesday</v>
      </c>
      <c r="E215" s="11">
        <f>WEEKDAY(Table1[[#This Row],[Sale Date]])</f>
        <v>3</v>
      </c>
      <c r="F215" s="11">
        <f>YEAR(Table1[[#This Row],[Sale Date]])</f>
        <v>2022</v>
      </c>
      <c r="G215" t="s">
        <v>13</v>
      </c>
      <c r="H215" s="2">
        <v>15987.44</v>
      </c>
      <c r="I215" s="2">
        <v>18159.12</v>
      </c>
      <c r="J215" t="s">
        <v>25</v>
      </c>
      <c r="K215" t="s">
        <v>18</v>
      </c>
      <c r="L215" t="s">
        <v>21</v>
      </c>
      <c r="M215" t="s">
        <v>29</v>
      </c>
      <c r="N215" t="str">
        <f>IF(Table1[[#This Row],[Sales Amount]]&lt;0,"Loss","Income")</f>
        <v>Income</v>
      </c>
    </row>
    <row r="216" spans="1:14" x14ac:dyDescent="0.25">
      <c r="A216" s="1">
        <v>44776</v>
      </c>
      <c r="B216" s="1" t="str">
        <f>TEXT(Table1[[#This Row],[Sale Date]],"mmmm")</f>
        <v>August</v>
      </c>
      <c r="C216" s="11">
        <f>MONTH(Table1[[#This Row],[Sale Date]])</f>
        <v>8</v>
      </c>
      <c r="D216" s="11" t="str">
        <f>TEXT(WEEKDAY(Table1[[#This Row],[Sale Date]]),"dddd")</f>
        <v>Wednesday</v>
      </c>
      <c r="E216" s="11">
        <f>WEEKDAY(Table1[[#This Row],[Sale Date]])</f>
        <v>4</v>
      </c>
      <c r="F216" s="11">
        <f>YEAR(Table1[[#This Row],[Sale Date]])</f>
        <v>2022</v>
      </c>
      <c r="G216" t="s">
        <v>8</v>
      </c>
      <c r="H216" s="2">
        <v>7246.55</v>
      </c>
      <c r="I216" s="2">
        <v>8218.3799999999992</v>
      </c>
      <c r="J216" t="s">
        <v>14</v>
      </c>
      <c r="K216" t="s">
        <v>15</v>
      </c>
      <c r="L216" t="s">
        <v>11</v>
      </c>
      <c r="M216" t="s">
        <v>28</v>
      </c>
      <c r="N216" t="str">
        <f>IF(Table1[[#This Row],[Sales Amount]]&lt;0,"Loss","Income")</f>
        <v>Income</v>
      </c>
    </row>
    <row r="217" spans="1:14" x14ac:dyDescent="0.25">
      <c r="A217" s="1">
        <v>44777</v>
      </c>
      <c r="B217" s="1" t="str">
        <f>TEXT(Table1[[#This Row],[Sale Date]],"mmmm")</f>
        <v>August</v>
      </c>
      <c r="C217" s="11">
        <f>MONTH(Table1[[#This Row],[Sale Date]])</f>
        <v>8</v>
      </c>
      <c r="D217" s="11" t="str">
        <f>TEXT(WEEKDAY(Table1[[#This Row],[Sale Date]]),"dddd")</f>
        <v>Thursday</v>
      </c>
      <c r="E217" s="11">
        <f>WEEKDAY(Table1[[#This Row],[Sale Date]])</f>
        <v>5</v>
      </c>
      <c r="F217" s="11">
        <f>YEAR(Table1[[#This Row],[Sale Date]])</f>
        <v>2022</v>
      </c>
      <c r="G217" t="s">
        <v>8</v>
      </c>
      <c r="H217" s="2">
        <v>-1775.81</v>
      </c>
      <c r="I217" s="2">
        <v>-1687.87</v>
      </c>
      <c r="J217" t="s">
        <v>14</v>
      </c>
      <c r="K217" t="s">
        <v>10</v>
      </c>
      <c r="L217" t="s">
        <v>21</v>
      </c>
      <c r="M217" t="s">
        <v>29</v>
      </c>
      <c r="N217" t="str">
        <f>IF(Table1[[#This Row],[Sales Amount]]&lt;0,"Loss","Income")</f>
        <v>Loss</v>
      </c>
    </row>
    <row r="218" spans="1:14" x14ac:dyDescent="0.25">
      <c r="A218" s="1">
        <v>44778</v>
      </c>
      <c r="B218" s="1" t="str">
        <f>TEXT(Table1[[#This Row],[Sale Date]],"mmmm")</f>
        <v>August</v>
      </c>
      <c r="C218" s="11">
        <f>MONTH(Table1[[#This Row],[Sale Date]])</f>
        <v>8</v>
      </c>
      <c r="D218" s="11" t="str">
        <f>TEXT(WEEKDAY(Table1[[#This Row],[Sale Date]]),"dddd")</f>
        <v>Friday</v>
      </c>
      <c r="E218" s="11">
        <f>WEEKDAY(Table1[[#This Row],[Sale Date]])</f>
        <v>6</v>
      </c>
      <c r="F218" s="11">
        <f>YEAR(Table1[[#This Row],[Sale Date]])</f>
        <v>2022</v>
      </c>
      <c r="G218" t="s">
        <v>20</v>
      </c>
      <c r="H218" s="2">
        <v>2020.56</v>
      </c>
      <c r="I218" s="2">
        <v>2055.88</v>
      </c>
      <c r="J218" t="s">
        <v>22</v>
      </c>
      <c r="K218" t="s">
        <v>18</v>
      </c>
      <c r="L218" t="s">
        <v>19</v>
      </c>
      <c r="M218" t="s">
        <v>26</v>
      </c>
      <c r="N218" t="str">
        <f>IF(Table1[[#This Row],[Sales Amount]]&lt;0,"Loss","Income")</f>
        <v>Income</v>
      </c>
    </row>
    <row r="219" spans="1:14" x14ac:dyDescent="0.25">
      <c r="A219" s="1">
        <v>44779</v>
      </c>
      <c r="B219" s="1" t="str">
        <f>TEXT(Table1[[#This Row],[Sale Date]],"mmmm")</f>
        <v>August</v>
      </c>
      <c r="C219" s="11">
        <f>MONTH(Table1[[#This Row],[Sale Date]])</f>
        <v>8</v>
      </c>
      <c r="D219" s="11" t="str">
        <f>TEXT(WEEKDAY(Table1[[#This Row],[Sale Date]]),"dddd")</f>
        <v>Saturday</v>
      </c>
      <c r="E219" s="11">
        <f>WEEKDAY(Table1[[#This Row],[Sale Date]])</f>
        <v>7</v>
      </c>
      <c r="F219" s="11">
        <f>YEAR(Table1[[#This Row],[Sale Date]])</f>
        <v>2022</v>
      </c>
      <c r="G219" t="s">
        <v>23</v>
      </c>
      <c r="H219" s="2">
        <v>-26.88</v>
      </c>
      <c r="I219" s="2">
        <v>-25.74</v>
      </c>
      <c r="J219" t="s">
        <v>25</v>
      </c>
      <c r="K219" t="s">
        <v>10</v>
      </c>
      <c r="L219" t="s">
        <v>19</v>
      </c>
      <c r="M219" t="s">
        <v>31</v>
      </c>
      <c r="N219" t="str">
        <f>IF(Table1[[#This Row],[Sales Amount]]&lt;0,"Loss","Income")</f>
        <v>Loss</v>
      </c>
    </row>
    <row r="220" spans="1:14" x14ac:dyDescent="0.25">
      <c r="A220" s="1">
        <v>44780</v>
      </c>
      <c r="B220" s="1" t="str">
        <f>TEXT(Table1[[#This Row],[Sale Date]],"mmmm")</f>
        <v>August</v>
      </c>
      <c r="C220" s="11">
        <f>MONTH(Table1[[#This Row],[Sale Date]])</f>
        <v>8</v>
      </c>
      <c r="D220" s="11" t="str">
        <f>TEXT(WEEKDAY(Table1[[#This Row],[Sale Date]]),"dddd")</f>
        <v>Sunday</v>
      </c>
      <c r="E220" s="11">
        <f>WEEKDAY(Table1[[#This Row],[Sale Date]])</f>
        <v>1</v>
      </c>
      <c r="F220" s="11">
        <f>YEAR(Table1[[#This Row],[Sale Date]])</f>
        <v>2022</v>
      </c>
      <c r="G220" t="s">
        <v>20</v>
      </c>
      <c r="H220" s="2">
        <v>-2591.3200000000002</v>
      </c>
      <c r="I220" s="2">
        <v>-2601.19</v>
      </c>
      <c r="J220" t="s">
        <v>25</v>
      </c>
      <c r="K220" t="s">
        <v>18</v>
      </c>
      <c r="L220" t="s">
        <v>19</v>
      </c>
      <c r="M220" t="s">
        <v>27</v>
      </c>
      <c r="N220" t="str">
        <f>IF(Table1[[#This Row],[Sales Amount]]&lt;0,"Loss","Income")</f>
        <v>Loss</v>
      </c>
    </row>
    <row r="221" spans="1:14" x14ac:dyDescent="0.25">
      <c r="A221" s="1">
        <v>44781</v>
      </c>
      <c r="B221" s="1" t="str">
        <f>TEXT(Table1[[#This Row],[Sale Date]],"mmmm")</f>
        <v>August</v>
      </c>
      <c r="C221" s="11">
        <f>MONTH(Table1[[#This Row],[Sale Date]])</f>
        <v>8</v>
      </c>
      <c r="D221" s="11" t="str">
        <f>TEXT(WEEKDAY(Table1[[#This Row],[Sale Date]]),"dddd")</f>
        <v>Monday</v>
      </c>
      <c r="E221" s="11">
        <f>WEEKDAY(Table1[[#This Row],[Sale Date]])</f>
        <v>2</v>
      </c>
      <c r="F221" s="11">
        <f>YEAR(Table1[[#This Row],[Sale Date]])</f>
        <v>2022</v>
      </c>
      <c r="G221" t="s">
        <v>8</v>
      </c>
      <c r="H221" s="2">
        <v>13461.37</v>
      </c>
      <c r="I221" s="2">
        <v>15616.49</v>
      </c>
      <c r="J221" t="s">
        <v>22</v>
      </c>
      <c r="K221" t="s">
        <v>10</v>
      </c>
      <c r="L221" t="s">
        <v>11</v>
      </c>
      <c r="M221" t="s">
        <v>26</v>
      </c>
      <c r="N221" t="str">
        <f>IF(Table1[[#This Row],[Sales Amount]]&lt;0,"Loss","Income")</f>
        <v>Income</v>
      </c>
    </row>
    <row r="222" spans="1:14" x14ac:dyDescent="0.25">
      <c r="A222" s="1">
        <v>44782</v>
      </c>
      <c r="B222" s="1" t="str">
        <f>TEXT(Table1[[#This Row],[Sale Date]],"mmmm")</f>
        <v>August</v>
      </c>
      <c r="C222" s="11">
        <f>MONTH(Table1[[#This Row],[Sale Date]])</f>
        <v>8</v>
      </c>
      <c r="D222" s="11" t="str">
        <f>TEXT(WEEKDAY(Table1[[#This Row],[Sale Date]]),"dddd")</f>
        <v>Tuesday</v>
      </c>
      <c r="E222" s="11">
        <f>WEEKDAY(Table1[[#This Row],[Sale Date]])</f>
        <v>3</v>
      </c>
      <c r="F222" s="11">
        <f>YEAR(Table1[[#This Row],[Sale Date]])</f>
        <v>2022</v>
      </c>
      <c r="G222" t="s">
        <v>20</v>
      </c>
      <c r="H222" s="2">
        <v>-7656.07</v>
      </c>
      <c r="I222" s="2">
        <v>-6343.45</v>
      </c>
      <c r="J222" t="s">
        <v>14</v>
      </c>
      <c r="K222" t="s">
        <v>15</v>
      </c>
      <c r="L222" t="s">
        <v>11</v>
      </c>
      <c r="M222" t="s">
        <v>29</v>
      </c>
      <c r="N222" t="str">
        <f>IF(Table1[[#This Row],[Sales Amount]]&lt;0,"Loss","Income")</f>
        <v>Loss</v>
      </c>
    </row>
    <row r="223" spans="1:14" x14ac:dyDescent="0.25">
      <c r="A223" s="1">
        <v>44783</v>
      </c>
      <c r="B223" s="1" t="str">
        <f>TEXT(Table1[[#This Row],[Sale Date]],"mmmm")</f>
        <v>August</v>
      </c>
      <c r="C223" s="11">
        <f>MONTH(Table1[[#This Row],[Sale Date]])</f>
        <v>8</v>
      </c>
      <c r="D223" s="11" t="str">
        <f>TEXT(WEEKDAY(Table1[[#This Row],[Sale Date]]),"dddd")</f>
        <v>Wednesday</v>
      </c>
      <c r="E223" s="11">
        <f>WEEKDAY(Table1[[#This Row],[Sale Date]])</f>
        <v>4</v>
      </c>
      <c r="F223" s="11">
        <f>YEAR(Table1[[#This Row],[Sale Date]])</f>
        <v>2022</v>
      </c>
      <c r="G223" t="s">
        <v>17</v>
      </c>
      <c r="H223" s="2">
        <v>706.02</v>
      </c>
      <c r="I223" s="2">
        <v>799.85</v>
      </c>
      <c r="J223" t="s">
        <v>22</v>
      </c>
      <c r="K223" t="s">
        <v>10</v>
      </c>
      <c r="L223" t="s">
        <v>21</v>
      </c>
      <c r="M223" t="s">
        <v>16</v>
      </c>
      <c r="N223" t="str">
        <f>IF(Table1[[#This Row],[Sales Amount]]&lt;0,"Loss","Income")</f>
        <v>Income</v>
      </c>
    </row>
    <row r="224" spans="1:14" x14ac:dyDescent="0.25">
      <c r="A224" s="1">
        <v>44784</v>
      </c>
      <c r="B224" s="1" t="str">
        <f>TEXT(Table1[[#This Row],[Sale Date]],"mmmm")</f>
        <v>August</v>
      </c>
      <c r="C224" s="11">
        <f>MONTH(Table1[[#This Row],[Sale Date]])</f>
        <v>8</v>
      </c>
      <c r="D224" s="11" t="str">
        <f>TEXT(WEEKDAY(Table1[[#This Row],[Sale Date]]),"dddd")</f>
        <v>Thursday</v>
      </c>
      <c r="E224" s="11">
        <f>WEEKDAY(Table1[[#This Row],[Sale Date]])</f>
        <v>5</v>
      </c>
      <c r="F224" s="11">
        <f>YEAR(Table1[[#This Row],[Sale Date]])</f>
        <v>2022</v>
      </c>
      <c r="G224" t="s">
        <v>8</v>
      </c>
      <c r="H224" s="2">
        <v>4837.97</v>
      </c>
      <c r="I224" s="2">
        <v>5448.42</v>
      </c>
      <c r="J224" t="s">
        <v>14</v>
      </c>
      <c r="K224" t="s">
        <v>18</v>
      </c>
      <c r="L224" t="s">
        <v>21</v>
      </c>
      <c r="M224" t="s">
        <v>16</v>
      </c>
      <c r="N224" t="str">
        <f>IF(Table1[[#This Row],[Sales Amount]]&lt;0,"Loss","Income")</f>
        <v>Income</v>
      </c>
    </row>
    <row r="225" spans="1:14" x14ac:dyDescent="0.25">
      <c r="A225" s="1">
        <v>44785</v>
      </c>
      <c r="B225" s="1" t="str">
        <f>TEXT(Table1[[#This Row],[Sale Date]],"mmmm")</f>
        <v>August</v>
      </c>
      <c r="C225" s="11">
        <f>MONTH(Table1[[#This Row],[Sale Date]])</f>
        <v>8</v>
      </c>
      <c r="D225" s="11" t="str">
        <f>TEXT(WEEKDAY(Table1[[#This Row],[Sale Date]]),"dddd")</f>
        <v>Friday</v>
      </c>
      <c r="E225" s="11">
        <f>WEEKDAY(Table1[[#This Row],[Sale Date]])</f>
        <v>6</v>
      </c>
      <c r="F225" s="11">
        <f>YEAR(Table1[[#This Row],[Sale Date]])</f>
        <v>2022</v>
      </c>
      <c r="G225" t="s">
        <v>20</v>
      </c>
      <c r="H225" s="2">
        <v>5195.3500000000004</v>
      </c>
      <c r="I225" s="2">
        <v>4950.47</v>
      </c>
      <c r="J225" t="s">
        <v>22</v>
      </c>
      <c r="K225" t="s">
        <v>15</v>
      </c>
      <c r="L225" t="s">
        <v>11</v>
      </c>
      <c r="M225" t="s">
        <v>16</v>
      </c>
      <c r="N225" t="str">
        <f>IF(Table1[[#This Row],[Sales Amount]]&lt;0,"Loss","Income")</f>
        <v>Income</v>
      </c>
    </row>
    <row r="226" spans="1:14" x14ac:dyDescent="0.25">
      <c r="A226" s="1">
        <v>44786</v>
      </c>
      <c r="B226" s="1" t="str">
        <f>TEXT(Table1[[#This Row],[Sale Date]],"mmmm")</f>
        <v>August</v>
      </c>
      <c r="C226" s="11">
        <f>MONTH(Table1[[#This Row],[Sale Date]])</f>
        <v>8</v>
      </c>
      <c r="D226" s="11" t="str">
        <f>TEXT(WEEKDAY(Table1[[#This Row],[Sale Date]]),"dddd")</f>
        <v>Saturday</v>
      </c>
      <c r="E226" s="11">
        <f>WEEKDAY(Table1[[#This Row],[Sale Date]])</f>
        <v>7</v>
      </c>
      <c r="F226" s="11">
        <f>YEAR(Table1[[#This Row],[Sale Date]])</f>
        <v>2022</v>
      </c>
      <c r="G226" t="s">
        <v>20</v>
      </c>
      <c r="H226" s="2">
        <v>-939.75</v>
      </c>
      <c r="I226" s="2">
        <v>-926.97</v>
      </c>
      <c r="J226" t="s">
        <v>22</v>
      </c>
      <c r="K226" t="s">
        <v>18</v>
      </c>
      <c r="L226" t="s">
        <v>19</v>
      </c>
      <c r="M226" t="s">
        <v>26</v>
      </c>
      <c r="N226" t="str">
        <f>IF(Table1[[#This Row],[Sales Amount]]&lt;0,"Loss","Income")</f>
        <v>Loss</v>
      </c>
    </row>
    <row r="227" spans="1:14" x14ac:dyDescent="0.25">
      <c r="A227" s="1">
        <v>44787</v>
      </c>
      <c r="B227" s="1" t="str">
        <f>TEXT(Table1[[#This Row],[Sale Date]],"mmmm")</f>
        <v>August</v>
      </c>
      <c r="C227" s="11">
        <f>MONTH(Table1[[#This Row],[Sale Date]])</f>
        <v>8</v>
      </c>
      <c r="D227" s="11" t="str">
        <f>TEXT(WEEKDAY(Table1[[#This Row],[Sale Date]]),"dddd")</f>
        <v>Sunday</v>
      </c>
      <c r="E227" s="11">
        <f>WEEKDAY(Table1[[#This Row],[Sale Date]])</f>
        <v>1</v>
      </c>
      <c r="F227" s="11">
        <f>YEAR(Table1[[#This Row],[Sale Date]])</f>
        <v>2022</v>
      </c>
      <c r="G227" t="s">
        <v>20</v>
      </c>
      <c r="H227" s="2">
        <v>4818.45</v>
      </c>
      <c r="I227" s="2">
        <v>4918.26</v>
      </c>
      <c r="J227" t="s">
        <v>9</v>
      </c>
      <c r="K227" t="s">
        <v>18</v>
      </c>
      <c r="L227" t="s">
        <v>11</v>
      </c>
      <c r="M227" t="s">
        <v>26</v>
      </c>
      <c r="N227" t="str">
        <f>IF(Table1[[#This Row],[Sales Amount]]&lt;0,"Loss","Income")</f>
        <v>Income</v>
      </c>
    </row>
    <row r="228" spans="1:14" x14ac:dyDescent="0.25">
      <c r="A228" s="1">
        <v>44788</v>
      </c>
      <c r="B228" s="1" t="str">
        <f>TEXT(Table1[[#This Row],[Sale Date]],"mmmm")</f>
        <v>August</v>
      </c>
      <c r="C228" s="11">
        <f>MONTH(Table1[[#This Row],[Sale Date]])</f>
        <v>8</v>
      </c>
      <c r="D228" s="11" t="str">
        <f>TEXT(WEEKDAY(Table1[[#This Row],[Sale Date]]),"dddd")</f>
        <v>Monday</v>
      </c>
      <c r="E228" s="11">
        <f>WEEKDAY(Table1[[#This Row],[Sale Date]])</f>
        <v>2</v>
      </c>
      <c r="F228" s="11">
        <f>YEAR(Table1[[#This Row],[Sale Date]])</f>
        <v>2022</v>
      </c>
      <c r="G228" t="s">
        <v>8</v>
      </c>
      <c r="H228" s="2">
        <v>7464.19</v>
      </c>
      <c r="I228" s="2">
        <v>7662.4</v>
      </c>
      <c r="J228" t="s">
        <v>22</v>
      </c>
      <c r="K228" t="s">
        <v>10</v>
      </c>
      <c r="L228" t="s">
        <v>21</v>
      </c>
      <c r="M228" t="s">
        <v>29</v>
      </c>
      <c r="N228" t="str">
        <f>IF(Table1[[#This Row],[Sales Amount]]&lt;0,"Loss","Income")</f>
        <v>Income</v>
      </c>
    </row>
    <row r="229" spans="1:14" x14ac:dyDescent="0.25">
      <c r="A229" s="1">
        <v>44789</v>
      </c>
      <c r="B229" s="1" t="str">
        <f>TEXT(Table1[[#This Row],[Sale Date]],"mmmm")</f>
        <v>August</v>
      </c>
      <c r="C229" s="11">
        <f>MONTH(Table1[[#This Row],[Sale Date]])</f>
        <v>8</v>
      </c>
      <c r="D229" s="11" t="str">
        <f>TEXT(WEEKDAY(Table1[[#This Row],[Sale Date]]),"dddd")</f>
        <v>Tuesday</v>
      </c>
      <c r="E229" s="11">
        <f>WEEKDAY(Table1[[#This Row],[Sale Date]])</f>
        <v>3</v>
      </c>
      <c r="F229" s="11">
        <f>YEAR(Table1[[#This Row],[Sale Date]])</f>
        <v>2022</v>
      </c>
      <c r="G229" t="s">
        <v>20</v>
      </c>
      <c r="H229" s="2">
        <v>1911.63</v>
      </c>
      <c r="I229" s="2">
        <v>1946</v>
      </c>
      <c r="J229" t="s">
        <v>14</v>
      </c>
      <c r="K229" t="s">
        <v>10</v>
      </c>
      <c r="L229" t="s">
        <v>11</v>
      </c>
      <c r="M229" t="s">
        <v>12</v>
      </c>
      <c r="N229" t="str">
        <f>IF(Table1[[#This Row],[Sales Amount]]&lt;0,"Loss","Income")</f>
        <v>Income</v>
      </c>
    </row>
    <row r="230" spans="1:14" x14ac:dyDescent="0.25">
      <c r="A230" s="1">
        <v>44790</v>
      </c>
      <c r="B230" s="1" t="str">
        <f>TEXT(Table1[[#This Row],[Sale Date]],"mmmm")</f>
        <v>August</v>
      </c>
      <c r="C230" s="11">
        <f>MONTH(Table1[[#This Row],[Sale Date]])</f>
        <v>8</v>
      </c>
      <c r="D230" s="11" t="str">
        <f>TEXT(WEEKDAY(Table1[[#This Row],[Sale Date]]),"dddd")</f>
        <v>Wednesday</v>
      </c>
      <c r="E230" s="11">
        <f>WEEKDAY(Table1[[#This Row],[Sale Date]])</f>
        <v>4</v>
      </c>
      <c r="F230" s="11">
        <f>YEAR(Table1[[#This Row],[Sale Date]])</f>
        <v>2022</v>
      </c>
      <c r="G230" t="s">
        <v>17</v>
      </c>
      <c r="H230" s="2">
        <v>17764.52</v>
      </c>
      <c r="I230" s="2">
        <v>15162.87</v>
      </c>
      <c r="J230" t="s">
        <v>25</v>
      </c>
      <c r="K230" t="s">
        <v>15</v>
      </c>
      <c r="L230" t="s">
        <v>11</v>
      </c>
      <c r="M230" t="s">
        <v>16</v>
      </c>
      <c r="N230" t="str">
        <f>IF(Table1[[#This Row],[Sales Amount]]&lt;0,"Loss","Income")</f>
        <v>Income</v>
      </c>
    </row>
    <row r="231" spans="1:14" x14ac:dyDescent="0.25">
      <c r="A231" s="1">
        <v>44791</v>
      </c>
      <c r="B231" s="1" t="str">
        <f>TEXT(Table1[[#This Row],[Sale Date]],"mmmm")</f>
        <v>August</v>
      </c>
      <c r="C231" s="11">
        <f>MONTH(Table1[[#This Row],[Sale Date]])</f>
        <v>8</v>
      </c>
      <c r="D231" s="11" t="str">
        <f>TEXT(WEEKDAY(Table1[[#This Row],[Sale Date]]),"dddd")</f>
        <v>Thursday</v>
      </c>
      <c r="E231" s="11">
        <f>WEEKDAY(Table1[[#This Row],[Sale Date]])</f>
        <v>5</v>
      </c>
      <c r="F231" s="11">
        <f>YEAR(Table1[[#This Row],[Sale Date]])</f>
        <v>2022</v>
      </c>
      <c r="G231" t="s">
        <v>20</v>
      </c>
      <c r="H231" s="2">
        <v>-3905.36</v>
      </c>
      <c r="I231" s="2">
        <v>-3955.56</v>
      </c>
      <c r="J231" t="s">
        <v>9</v>
      </c>
      <c r="K231" t="s">
        <v>18</v>
      </c>
      <c r="L231" t="s">
        <v>19</v>
      </c>
      <c r="M231" t="s">
        <v>26</v>
      </c>
      <c r="N231" t="str">
        <f>IF(Table1[[#This Row],[Sales Amount]]&lt;0,"Loss","Income")</f>
        <v>Loss</v>
      </c>
    </row>
    <row r="232" spans="1:14" x14ac:dyDescent="0.25">
      <c r="A232" s="1">
        <v>44792</v>
      </c>
      <c r="B232" s="1" t="str">
        <f>TEXT(Table1[[#This Row],[Sale Date]],"mmmm")</f>
        <v>August</v>
      </c>
      <c r="C232" s="11">
        <f>MONTH(Table1[[#This Row],[Sale Date]])</f>
        <v>8</v>
      </c>
      <c r="D232" s="11" t="str">
        <f>TEXT(WEEKDAY(Table1[[#This Row],[Sale Date]]),"dddd")</f>
        <v>Friday</v>
      </c>
      <c r="E232" s="11">
        <f>WEEKDAY(Table1[[#This Row],[Sale Date]])</f>
        <v>6</v>
      </c>
      <c r="F232" s="11">
        <f>YEAR(Table1[[#This Row],[Sale Date]])</f>
        <v>2022</v>
      </c>
      <c r="G232" t="s">
        <v>20</v>
      </c>
      <c r="H232" s="2">
        <v>13643.83</v>
      </c>
      <c r="I232" s="2">
        <v>15765.95</v>
      </c>
      <c r="J232" t="s">
        <v>14</v>
      </c>
      <c r="K232" t="s">
        <v>18</v>
      </c>
      <c r="L232" t="s">
        <v>21</v>
      </c>
      <c r="M232" t="s">
        <v>29</v>
      </c>
      <c r="N232" t="str">
        <f>IF(Table1[[#This Row],[Sales Amount]]&lt;0,"Loss","Income")</f>
        <v>Income</v>
      </c>
    </row>
    <row r="233" spans="1:14" x14ac:dyDescent="0.25">
      <c r="A233" s="1">
        <v>44793</v>
      </c>
      <c r="B233" s="1" t="str">
        <f>TEXT(Table1[[#This Row],[Sale Date]],"mmmm")</f>
        <v>August</v>
      </c>
      <c r="C233" s="11">
        <f>MONTH(Table1[[#This Row],[Sale Date]])</f>
        <v>8</v>
      </c>
      <c r="D233" s="11" t="str">
        <f>TEXT(WEEKDAY(Table1[[#This Row],[Sale Date]]),"dddd")</f>
        <v>Saturday</v>
      </c>
      <c r="E233" s="11">
        <f>WEEKDAY(Table1[[#This Row],[Sale Date]])</f>
        <v>7</v>
      </c>
      <c r="F233" s="11">
        <f>YEAR(Table1[[#This Row],[Sale Date]])</f>
        <v>2022</v>
      </c>
      <c r="G233" t="s">
        <v>17</v>
      </c>
      <c r="H233" s="2">
        <v>2405.42</v>
      </c>
      <c r="I233" s="2">
        <v>2390.58</v>
      </c>
      <c r="J233" t="s">
        <v>14</v>
      </c>
      <c r="K233" t="s">
        <v>18</v>
      </c>
      <c r="L233" t="s">
        <v>19</v>
      </c>
      <c r="M233" t="s">
        <v>16</v>
      </c>
      <c r="N233" t="str">
        <f>IF(Table1[[#This Row],[Sales Amount]]&lt;0,"Loss","Income")</f>
        <v>Income</v>
      </c>
    </row>
    <row r="234" spans="1:14" x14ac:dyDescent="0.25">
      <c r="A234" s="1">
        <v>44794</v>
      </c>
      <c r="B234" s="1" t="str">
        <f>TEXT(Table1[[#This Row],[Sale Date]],"mmmm")</f>
        <v>August</v>
      </c>
      <c r="C234" s="11">
        <f>MONTH(Table1[[#This Row],[Sale Date]])</f>
        <v>8</v>
      </c>
      <c r="D234" s="11" t="str">
        <f>TEXT(WEEKDAY(Table1[[#This Row],[Sale Date]]),"dddd")</f>
        <v>Sunday</v>
      </c>
      <c r="E234" s="11">
        <f>WEEKDAY(Table1[[#This Row],[Sale Date]])</f>
        <v>1</v>
      </c>
      <c r="F234" s="11">
        <f>YEAR(Table1[[#This Row],[Sale Date]])</f>
        <v>2022</v>
      </c>
      <c r="G234" t="s">
        <v>13</v>
      </c>
      <c r="H234" s="2">
        <v>8052.93</v>
      </c>
      <c r="I234" s="2">
        <v>7957.63</v>
      </c>
      <c r="J234" t="s">
        <v>9</v>
      </c>
      <c r="K234" t="s">
        <v>10</v>
      </c>
      <c r="L234" t="s">
        <v>21</v>
      </c>
      <c r="M234" t="s">
        <v>16</v>
      </c>
      <c r="N234" t="str">
        <f>IF(Table1[[#This Row],[Sales Amount]]&lt;0,"Loss","Income")</f>
        <v>Income</v>
      </c>
    </row>
    <row r="235" spans="1:14" x14ac:dyDescent="0.25">
      <c r="A235" s="1">
        <v>44795</v>
      </c>
      <c r="B235" s="1" t="str">
        <f>TEXT(Table1[[#This Row],[Sale Date]],"mmmm")</f>
        <v>August</v>
      </c>
      <c r="C235" s="11">
        <f>MONTH(Table1[[#This Row],[Sale Date]])</f>
        <v>8</v>
      </c>
      <c r="D235" s="11" t="str">
        <f>TEXT(WEEKDAY(Table1[[#This Row],[Sale Date]]),"dddd")</f>
        <v>Monday</v>
      </c>
      <c r="E235" s="11">
        <f>WEEKDAY(Table1[[#This Row],[Sale Date]])</f>
        <v>2</v>
      </c>
      <c r="F235" s="11">
        <f>YEAR(Table1[[#This Row],[Sale Date]])</f>
        <v>2022</v>
      </c>
      <c r="G235" t="s">
        <v>23</v>
      </c>
      <c r="H235" s="2">
        <v>7600.51</v>
      </c>
      <c r="I235" s="2">
        <v>7486.63</v>
      </c>
      <c r="J235" t="s">
        <v>25</v>
      </c>
      <c r="K235" t="s">
        <v>15</v>
      </c>
      <c r="L235" t="s">
        <v>21</v>
      </c>
      <c r="M235" t="s">
        <v>27</v>
      </c>
      <c r="N235" t="str">
        <f>IF(Table1[[#This Row],[Sales Amount]]&lt;0,"Loss","Income")</f>
        <v>Income</v>
      </c>
    </row>
    <row r="236" spans="1:14" x14ac:dyDescent="0.25">
      <c r="A236" s="1">
        <v>44796</v>
      </c>
      <c r="B236" s="1" t="str">
        <f>TEXT(Table1[[#This Row],[Sale Date]],"mmmm")</f>
        <v>August</v>
      </c>
      <c r="C236" s="11">
        <f>MONTH(Table1[[#This Row],[Sale Date]])</f>
        <v>8</v>
      </c>
      <c r="D236" s="11" t="str">
        <f>TEXT(WEEKDAY(Table1[[#This Row],[Sale Date]]),"dddd")</f>
        <v>Tuesday</v>
      </c>
      <c r="E236" s="11">
        <f>WEEKDAY(Table1[[#This Row],[Sale Date]])</f>
        <v>3</v>
      </c>
      <c r="F236" s="11">
        <f>YEAR(Table1[[#This Row],[Sale Date]])</f>
        <v>2022</v>
      </c>
      <c r="G236" t="s">
        <v>8</v>
      </c>
      <c r="H236" s="2">
        <v>2457.81</v>
      </c>
      <c r="I236" s="2">
        <v>2489.56</v>
      </c>
      <c r="J236" t="s">
        <v>25</v>
      </c>
      <c r="K236" t="s">
        <v>10</v>
      </c>
      <c r="L236" t="s">
        <v>19</v>
      </c>
      <c r="M236" t="s">
        <v>12</v>
      </c>
      <c r="N236" t="str">
        <f>IF(Table1[[#This Row],[Sales Amount]]&lt;0,"Loss","Income")</f>
        <v>Income</v>
      </c>
    </row>
    <row r="237" spans="1:14" x14ac:dyDescent="0.25">
      <c r="A237" s="1">
        <v>44797</v>
      </c>
      <c r="B237" s="1" t="str">
        <f>TEXT(Table1[[#This Row],[Sale Date]],"mmmm")</f>
        <v>August</v>
      </c>
      <c r="C237" s="11">
        <f>MONTH(Table1[[#This Row],[Sale Date]])</f>
        <v>8</v>
      </c>
      <c r="D237" s="11" t="str">
        <f>TEXT(WEEKDAY(Table1[[#This Row],[Sale Date]]),"dddd")</f>
        <v>Wednesday</v>
      </c>
      <c r="E237" s="11">
        <f>WEEKDAY(Table1[[#This Row],[Sale Date]])</f>
        <v>4</v>
      </c>
      <c r="F237" s="11">
        <f>YEAR(Table1[[#This Row],[Sale Date]])</f>
        <v>2022</v>
      </c>
      <c r="G237" t="s">
        <v>13</v>
      </c>
      <c r="H237" s="2">
        <v>8215.82</v>
      </c>
      <c r="I237" s="2">
        <v>8110.89</v>
      </c>
      <c r="J237" t="s">
        <v>22</v>
      </c>
      <c r="K237" t="s">
        <v>10</v>
      </c>
      <c r="L237" t="s">
        <v>11</v>
      </c>
      <c r="M237" t="s">
        <v>16</v>
      </c>
      <c r="N237" t="str">
        <f>IF(Table1[[#This Row],[Sales Amount]]&lt;0,"Loss","Income")</f>
        <v>Income</v>
      </c>
    </row>
    <row r="238" spans="1:14" x14ac:dyDescent="0.25">
      <c r="A238" s="1">
        <v>44798</v>
      </c>
      <c r="B238" s="1" t="str">
        <f>TEXT(Table1[[#This Row],[Sale Date]],"mmmm")</f>
        <v>August</v>
      </c>
      <c r="C238" s="11">
        <f>MONTH(Table1[[#This Row],[Sale Date]])</f>
        <v>8</v>
      </c>
      <c r="D238" s="11" t="str">
        <f>TEXT(WEEKDAY(Table1[[#This Row],[Sale Date]]),"dddd")</f>
        <v>Thursday</v>
      </c>
      <c r="E238" s="11">
        <f>WEEKDAY(Table1[[#This Row],[Sale Date]])</f>
        <v>5</v>
      </c>
      <c r="F238" s="11">
        <f>YEAR(Table1[[#This Row],[Sale Date]])</f>
        <v>2022</v>
      </c>
      <c r="G238" t="s">
        <v>23</v>
      </c>
      <c r="H238" s="2">
        <v>8074.08</v>
      </c>
      <c r="I238" s="2">
        <v>7316.01</v>
      </c>
      <c r="J238" t="s">
        <v>14</v>
      </c>
      <c r="K238" t="s">
        <v>24</v>
      </c>
      <c r="L238" t="s">
        <v>21</v>
      </c>
      <c r="M238" t="s">
        <v>12</v>
      </c>
      <c r="N238" t="str">
        <f>IF(Table1[[#This Row],[Sales Amount]]&lt;0,"Loss","Income")</f>
        <v>Income</v>
      </c>
    </row>
    <row r="239" spans="1:14" x14ac:dyDescent="0.25">
      <c r="A239" s="1">
        <v>44799</v>
      </c>
      <c r="B239" s="1" t="str">
        <f>TEXT(Table1[[#This Row],[Sale Date]],"mmmm")</f>
        <v>August</v>
      </c>
      <c r="C239" s="11">
        <f>MONTH(Table1[[#This Row],[Sale Date]])</f>
        <v>8</v>
      </c>
      <c r="D239" s="11" t="str">
        <f>TEXT(WEEKDAY(Table1[[#This Row],[Sale Date]]),"dddd")</f>
        <v>Friday</v>
      </c>
      <c r="E239" s="11">
        <f>WEEKDAY(Table1[[#This Row],[Sale Date]])</f>
        <v>6</v>
      </c>
      <c r="F239" s="11">
        <f>YEAR(Table1[[#This Row],[Sale Date]])</f>
        <v>2022</v>
      </c>
      <c r="G239" t="s">
        <v>23</v>
      </c>
      <c r="H239" s="2">
        <v>17643.86</v>
      </c>
      <c r="I239" s="2">
        <v>14978.59</v>
      </c>
      <c r="J239" t="s">
        <v>9</v>
      </c>
      <c r="K239" t="s">
        <v>15</v>
      </c>
      <c r="L239" t="s">
        <v>21</v>
      </c>
      <c r="M239" t="s">
        <v>30</v>
      </c>
      <c r="N239" t="str">
        <f>IF(Table1[[#This Row],[Sales Amount]]&lt;0,"Loss","Income")</f>
        <v>Income</v>
      </c>
    </row>
    <row r="240" spans="1:14" x14ac:dyDescent="0.25">
      <c r="A240" s="1">
        <v>44800</v>
      </c>
      <c r="B240" s="1" t="str">
        <f>TEXT(Table1[[#This Row],[Sale Date]],"mmmm")</f>
        <v>August</v>
      </c>
      <c r="C240" s="11">
        <f>MONTH(Table1[[#This Row],[Sale Date]])</f>
        <v>8</v>
      </c>
      <c r="D240" s="11" t="str">
        <f>TEXT(WEEKDAY(Table1[[#This Row],[Sale Date]]),"dddd")</f>
        <v>Saturday</v>
      </c>
      <c r="E240" s="11">
        <f>WEEKDAY(Table1[[#This Row],[Sale Date]])</f>
        <v>7</v>
      </c>
      <c r="F240" s="11">
        <f>YEAR(Table1[[#This Row],[Sale Date]])</f>
        <v>2022</v>
      </c>
      <c r="G240" t="s">
        <v>17</v>
      </c>
      <c r="H240" s="2">
        <v>8097.61</v>
      </c>
      <c r="I240" s="2">
        <v>8771.6200000000008</v>
      </c>
      <c r="J240" t="s">
        <v>14</v>
      </c>
      <c r="K240" t="s">
        <v>10</v>
      </c>
      <c r="L240" t="s">
        <v>11</v>
      </c>
      <c r="M240" t="s">
        <v>12</v>
      </c>
      <c r="N240" t="str">
        <f>IF(Table1[[#This Row],[Sales Amount]]&lt;0,"Loss","Income")</f>
        <v>Income</v>
      </c>
    </row>
    <row r="241" spans="1:14" x14ac:dyDescent="0.25">
      <c r="A241" s="1">
        <v>44801</v>
      </c>
      <c r="B241" s="1" t="str">
        <f>TEXT(Table1[[#This Row],[Sale Date]],"mmmm")</f>
        <v>August</v>
      </c>
      <c r="C241" s="11">
        <f>MONTH(Table1[[#This Row],[Sale Date]])</f>
        <v>8</v>
      </c>
      <c r="D241" s="11" t="str">
        <f>TEXT(WEEKDAY(Table1[[#This Row],[Sale Date]]),"dddd")</f>
        <v>Sunday</v>
      </c>
      <c r="E241" s="11">
        <f>WEEKDAY(Table1[[#This Row],[Sale Date]])</f>
        <v>1</v>
      </c>
      <c r="F241" s="11">
        <f>YEAR(Table1[[#This Row],[Sale Date]])</f>
        <v>2022</v>
      </c>
      <c r="G241" t="s">
        <v>20</v>
      </c>
      <c r="H241" s="2">
        <v>10175.709999999999</v>
      </c>
      <c r="I241" s="2">
        <v>10072.290000000001</v>
      </c>
      <c r="J241" t="s">
        <v>14</v>
      </c>
      <c r="K241" t="s">
        <v>24</v>
      </c>
      <c r="L241" t="s">
        <v>21</v>
      </c>
      <c r="M241" t="s">
        <v>26</v>
      </c>
      <c r="N241" t="str">
        <f>IF(Table1[[#This Row],[Sales Amount]]&lt;0,"Loss","Income")</f>
        <v>Income</v>
      </c>
    </row>
    <row r="242" spans="1:14" x14ac:dyDescent="0.25">
      <c r="A242" s="1">
        <v>44802</v>
      </c>
      <c r="B242" s="1" t="str">
        <f>TEXT(Table1[[#This Row],[Sale Date]],"mmmm")</f>
        <v>August</v>
      </c>
      <c r="C242" s="11">
        <f>MONTH(Table1[[#This Row],[Sale Date]])</f>
        <v>8</v>
      </c>
      <c r="D242" s="11" t="str">
        <f>TEXT(WEEKDAY(Table1[[#This Row],[Sale Date]]),"dddd")</f>
        <v>Monday</v>
      </c>
      <c r="E242" s="11">
        <f>WEEKDAY(Table1[[#This Row],[Sale Date]])</f>
        <v>2</v>
      </c>
      <c r="F242" s="11">
        <f>YEAR(Table1[[#This Row],[Sale Date]])</f>
        <v>2022</v>
      </c>
      <c r="G242" t="s">
        <v>13</v>
      </c>
      <c r="H242" s="2">
        <v>17992.38</v>
      </c>
      <c r="I242" s="2">
        <v>16432.71</v>
      </c>
      <c r="J242" t="s">
        <v>25</v>
      </c>
      <c r="K242" t="s">
        <v>18</v>
      </c>
      <c r="L242" t="s">
        <v>11</v>
      </c>
      <c r="M242" t="s">
        <v>27</v>
      </c>
      <c r="N242" t="str">
        <f>IF(Table1[[#This Row],[Sales Amount]]&lt;0,"Loss","Income")</f>
        <v>Income</v>
      </c>
    </row>
    <row r="243" spans="1:14" x14ac:dyDescent="0.25">
      <c r="A243" s="1">
        <v>44803</v>
      </c>
      <c r="B243" s="1" t="str">
        <f>TEXT(Table1[[#This Row],[Sale Date]],"mmmm")</f>
        <v>August</v>
      </c>
      <c r="C243" s="11">
        <f>MONTH(Table1[[#This Row],[Sale Date]])</f>
        <v>8</v>
      </c>
      <c r="D243" s="11" t="str">
        <f>TEXT(WEEKDAY(Table1[[#This Row],[Sale Date]]),"dddd")</f>
        <v>Tuesday</v>
      </c>
      <c r="E243" s="11">
        <f>WEEKDAY(Table1[[#This Row],[Sale Date]])</f>
        <v>3</v>
      </c>
      <c r="F243" s="11">
        <f>YEAR(Table1[[#This Row],[Sale Date]])</f>
        <v>2022</v>
      </c>
      <c r="G243" t="s">
        <v>8</v>
      </c>
      <c r="H243" s="2">
        <v>11788.98</v>
      </c>
      <c r="I243" s="2">
        <v>12083.26</v>
      </c>
      <c r="J243" t="s">
        <v>25</v>
      </c>
      <c r="K243" t="s">
        <v>10</v>
      </c>
      <c r="L243" t="s">
        <v>21</v>
      </c>
      <c r="M243" t="s">
        <v>12</v>
      </c>
      <c r="N243" t="str">
        <f>IF(Table1[[#This Row],[Sales Amount]]&lt;0,"Loss","Income")</f>
        <v>Income</v>
      </c>
    </row>
    <row r="244" spans="1:14" x14ac:dyDescent="0.25">
      <c r="A244" s="1">
        <v>44804</v>
      </c>
      <c r="B244" s="1" t="str">
        <f>TEXT(Table1[[#This Row],[Sale Date]],"mmmm")</f>
        <v>August</v>
      </c>
      <c r="C244" s="11">
        <f>MONTH(Table1[[#This Row],[Sale Date]])</f>
        <v>8</v>
      </c>
      <c r="D244" s="11" t="str">
        <f>TEXT(WEEKDAY(Table1[[#This Row],[Sale Date]]),"dddd")</f>
        <v>Wednesday</v>
      </c>
      <c r="E244" s="11">
        <f>WEEKDAY(Table1[[#This Row],[Sale Date]])</f>
        <v>4</v>
      </c>
      <c r="F244" s="11">
        <f>YEAR(Table1[[#This Row],[Sale Date]])</f>
        <v>2022</v>
      </c>
      <c r="G244" t="s">
        <v>8</v>
      </c>
      <c r="H244" s="2">
        <v>23019.77</v>
      </c>
      <c r="I244" s="2">
        <v>25647.65</v>
      </c>
      <c r="J244" t="s">
        <v>14</v>
      </c>
      <c r="K244" t="s">
        <v>24</v>
      </c>
      <c r="L244" t="s">
        <v>19</v>
      </c>
      <c r="M244" t="s">
        <v>26</v>
      </c>
      <c r="N244" t="str">
        <f>IF(Table1[[#This Row],[Sales Amount]]&lt;0,"Loss","Income")</f>
        <v>Income</v>
      </c>
    </row>
    <row r="245" spans="1:14" x14ac:dyDescent="0.25">
      <c r="A245" s="1">
        <v>44805</v>
      </c>
      <c r="B245" s="1" t="str">
        <f>TEXT(Table1[[#This Row],[Sale Date]],"mmmm")</f>
        <v>September</v>
      </c>
      <c r="C245" s="11">
        <f>MONTH(Table1[[#This Row],[Sale Date]])</f>
        <v>9</v>
      </c>
      <c r="D245" s="11" t="str">
        <f>TEXT(WEEKDAY(Table1[[#This Row],[Sale Date]]),"dddd")</f>
        <v>Thursday</v>
      </c>
      <c r="E245" s="11">
        <f>WEEKDAY(Table1[[#This Row],[Sale Date]])</f>
        <v>5</v>
      </c>
      <c r="F245" s="11">
        <f>YEAR(Table1[[#This Row],[Sale Date]])</f>
        <v>2022</v>
      </c>
      <c r="G245" t="s">
        <v>13</v>
      </c>
      <c r="H245" s="2">
        <v>2985.76</v>
      </c>
      <c r="I245" s="2">
        <v>2938.76</v>
      </c>
      <c r="J245" t="s">
        <v>9</v>
      </c>
      <c r="K245" t="s">
        <v>15</v>
      </c>
      <c r="L245" t="s">
        <v>11</v>
      </c>
      <c r="M245" t="s">
        <v>28</v>
      </c>
      <c r="N245" t="str">
        <f>IF(Table1[[#This Row],[Sales Amount]]&lt;0,"Loss","Income")</f>
        <v>Income</v>
      </c>
    </row>
    <row r="246" spans="1:14" x14ac:dyDescent="0.25">
      <c r="A246" s="1">
        <v>44806</v>
      </c>
      <c r="B246" s="1" t="str">
        <f>TEXT(Table1[[#This Row],[Sale Date]],"mmmm")</f>
        <v>September</v>
      </c>
      <c r="C246" s="11">
        <f>MONTH(Table1[[#This Row],[Sale Date]])</f>
        <v>9</v>
      </c>
      <c r="D246" s="11" t="str">
        <f>TEXT(WEEKDAY(Table1[[#This Row],[Sale Date]]),"dddd")</f>
        <v>Friday</v>
      </c>
      <c r="E246" s="11">
        <f>WEEKDAY(Table1[[#This Row],[Sale Date]])</f>
        <v>6</v>
      </c>
      <c r="F246" s="11">
        <f>YEAR(Table1[[#This Row],[Sale Date]])</f>
        <v>2022</v>
      </c>
      <c r="G246" t="s">
        <v>20</v>
      </c>
      <c r="H246" s="2">
        <v>-3557.61</v>
      </c>
      <c r="I246" s="2">
        <v>-3760.44</v>
      </c>
      <c r="J246" t="s">
        <v>22</v>
      </c>
      <c r="K246" t="s">
        <v>24</v>
      </c>
      <c r="L246" t="s">
        <v>11</v>
      </c>
      <c r="M246" t="s">
        <v>16</v>
      </c>
      <c r="N246" t="str">
        <f>IF(Table1[[#This Row],[Sales Amount]]&lt;0,"Loss","Income")</f>
        <v>Loss</v>
      </c>
    </row>
    <row r="247" spans="1:14" x14ac:dyDescent="0.25">
      <c r="A247" s="1">
        <v>44807</v>
      </c>
      <c r="B247" s="1" t="str">
        <f>TEXT(Table1[[#This Row],[Sale Date]],"mmmm")</f>
        <v>September</v>
      </c>
      <c r="C247" s="11">
        <f>MONTH(Table1[[#This Row],[Sale Date]])</f>
        <v>9</v>
      </c>
      <c r="D247" s="11" t="str">
        <f>TEXT(WEEKDAY(Table1[[#This Row],[Sale Date]]),"dddd")</f>
        <v>Saturday</v>
      </c>
      <c r="E247" s="11">
        <f>WEEKDAY(Table1[[#This Row],[Sale Date]])</f>
        <v>7</v>
      </c>
      <c r="F247" s="11">
        <f>YEAR(Table1[[#This Row],[Sale Date]])</f>
        <v>2022</v>
      </c>
      <c r="G247" t="s">
        <v>17</v>
      </c>
      <c r="H247" s="2">
        <v>5026.59</v>
      </c>
      <c r="I247" s="2">
        <v>5529.7</v>
      </c>
      <c r="J247" t="s">
        <v>9</v>
      </c>
      <c r="K247" t="s">
        <v>24</v>
      </c>
      <c r="L247" t="s">
        <v>19</v>
      </c>
      <c r="M247" t="s">
        <v>26</v>
      </c>
      <c r="N247" t="str">
        <f>IF(Table1[[#This Row],[Sales Amount]]&lt;0,"Loss","Income")</f>
        <v>Income</v>
      </c>
    </row>
    <row r="248" spans="1:14" x14ac:dyDescent="0.25">
      <c r="A248" s="1">
        <v>44808</v>
      </c>
      <c r="B248" s="1" t="str">
        <f>TEXT(Table1[[#This Row],[Sale Date]],"mmmm")</f>
        <v>September</v>
      </c>
      <c r="C248" s="11">
        <f>MONTH(Table1[[#This Row],[Sale Date]])</f>
        <v>9</v>
      </c>
      <c r="D248" s="11" t="str">
        <f>TEXT(WEEKDAY(Table1[[#This Row],[Sale Date]]),"dddd")</f>
        <v>Sunday</v>
      </c>
      <c r="E248" s="11">
        <f>WEEKDAY(Table1[[#This Row],[Sale Date]])</f>
        <v>1</v>
      </c>
      <c r="F248" s="11">
        <f>YEAR(Table1[[#This Row],[Sale Date]])</f>
        <v>2022</v>
      </c>
      <c r="G248" t="s">
        <v>8</v>
      </c>
      <c r="H248" s="2">
        <v>10048.58</v>
      </c>
      <c r="I248" s="2">
        <v>10379.26</v>
      </c>
      <c r="J248" t="s">
        <v>9</v>
      </c>
      <c r="K248" t="s">
        <v>15</v>
      </c>
      <c r="L248" t="s">
        <v>19</v>
      </c>
      <c r="M248" t="s">
        <v>31</v>
      </c>
      <c r="N248" t="str">
        <f>IF(Table1[[#This Row],[Sales Amount]]&lt;0,"Loss","Income")</f>
        <v>Income</v>
      </c>
    </row>
    <row r="249" spans="1:14" x14ac:dyDescent="0.25">
      <c r="A249" s="1">
        <v>44809</v>
      </c>
      <c r="B249" s="1" t="str">
        <f>TEXT(Table1[[#This Row],[Sale Date]],"mmmm")</f>
        <v>September</v>
      </c>
      <c r="C249" s="11">
        <f>MONTH(Table1[[#This Row],[Sale Date]])</f>
        <v>9</v>
      </c>
      <c r="D249" s="11" t="str">
        <f>TEXT(WEEKDAY(Table1[[#This Row],[Sale Date]]),"dddd")</f>
        <v>Monday</v>
      </c>
      <c r="E249" s="11">
        <f>WEEKDAY(Table1[[#This Row],[Sale Date]])</f>
        <v>2</v>
      </c>
      <c r="F249" s="11">
        <f>YEAR(Table1[[#This Row],[Sale Date]])</f>
        <v>2022</v>
      </c>
      <c r="G249" t="s">
        <v>23</v>
      </c>
      <c r="H249" s="2">
        <v>13580.9</v>
      </c>
      <c r="I249" s="2">
        <v>13698.01</v>
      </c>
      <c r="J249" t="s">
        <v>22</v>
      </c>
      <c r="K249" t="s">
        <v>10</v>
      </c>
      <c r="L249" t="s">
        <v>19</v>
      </c>
      <c r="M249" t="s">
        <v>26</v>
      </c>
      <c r="N249" t="str">
        <f>IF(Table1[[#This Row],[Sales Amount]]&lt;0,"Loss","Income")</f>
        <v>Income</v>
      </c>
    </row>
    <row r="250" spans="1:14" x14ac:dyDescent="0.25">
      <c r="A250" s="1">
        <v>44810</v>
      </c>
      <c r="B250" s="1" t="str">
        <f>TEXT(Table1[[#This Row],[Sale Date]],"mmmm")</f>
        <v>September</v>
      </c>
      <c r="C250" s="11">
        <f>MONTH(Table1[[#This Row],[Sale Date]])</f>
        <v>9</v>
      </c>
      <c r="D250" s="11" t="str">
        <f>TEXT(WEEKDAY(Table1[[#This Row],[Sale Date]]),"dddd")</f>
        <v>Tuesday</v>
      </c>
      <c r="E250" s="11">
        <f>WEEKDAY(Table1[[#This Row],[Sale Date]])</f>
        <v>3</v>
      </c>
      <c r="F250" s="11">
        <f>YEAR(Table1[[#This Row],[Sale Date]])</f>
        <v>2022</v>
      </c>
      <c r="G250" t="s">
        <v>17</v>
      </c>
      <c r="H250" s="2">
        <v>2085.59</v>
      </c>
      <c r="I250" s="2">
        <v>2351.69</v>
      </c>
      <c r="J250" t="s">
        <v>9</v>
      </c>
      <c r="K250" t="s">
        <v>18</v>
      </c>
      <c r="L250" t="s">
        <v>11</v>
      </c>
      <c r="M250" t="s">
        <v>12</v>
      </c>
      <c r="N250" t="str">
        <f>IF(Table1[[#This Row],[Sales Amount]]&lt;0,"Loss","Income")</f>
        <v>Income</v>
      </c>
    </row>
    <row r="251" spans="1:14" x14ac:dyDescent="0.25">
      <c r="A251" s="1">
        <v>44811</v>
      </c>
      <c r="B251" s="1" t="str">
        <f>TEXT(Table1[[#This Row],[Sale Date]],"mmmm")</f>
        <v>September</v>
      </c>
      <c r="C251" s="11">
        <f>MONTH(Table1[[#This Row],[Sale Date]])</f>
        <v>9</v>
      </c>
      <c r="D251" s="11" t="str">
        <f>TEXT(WEEKDAY(Table1[[#This Row],[Sale Date]]),"dddd")</f>
        <v>Wednesday</v>
      </c>
      <c r="E251" s="11">
        <f>WEEKDAY(Table1[[#This Row],[Sale Date]])</f>
        <v>4</v>
      </c>
      <c r="F251" s="11">
        <f>YEAR(Table1[[#This Row],[Sale Date]])</f>
        <v>2022</v>
      </c>
      <c r="G251" t="s">
        <v>13</v>
      </c>
      <c r="H251" s="2">
        <v>-444.98</v>
      </c>
      <c r="I251" s="2">
        <v>-499.25</v>
      </c>
      <c r="J251" t="s">
        <v>14</v>
      </c>
      <c r="K251" t="s">
        <v>10</v>
      </c>
      <c r="L251" t="s">
        <v>21</v>
      </c>
      <c r="M251" t="s">
        <v>16</v>
      </c>
      <c r="N251" t="str">
        <f>IF(Table1[[#This Row],[Sales Amount]]&lt;0,"Loss","Income")</f>
        <v>Loss</v>
      </c>
    </row>
    <row r="252" spans="1:14" x14ac:dyDescent="0.25">
      <c r="A252" s="1">
        <v>44812</v>
      </c>
      <c r="B252" s="1" t="str">
        <f>TEXT(Table1[[#This Row],[Sale Date]],"mmmm")</f>
        <v>September</v>
      </c>
      <c r="C252" s="11">
        <f>MONTH(Table1[[#This Row],[Sale Date]])</f>
        <v>9</v>
      </c>
      <c r="D252" s="11" t="str">
        <f>TEXT(WEEKDAY(Table1[[#This Row],[Sale Date]]),"dddd")</f>
        <v>Thursday</v>
      </c>
      <c r="E252" s="11">
        <f>WEEKDAY(Table1[[#This Row],[Sale Date]])</f>
        <v>5</v>
      </c>
      <c r="F252" s="11">
        <f>YEAR(Table1[[#This Row],[Sale Date]])</f>
        <v>2022</v>
      </c>
      <c r="G252" t="s">
        <v>17</v>
      </c>
      <c r="H252" s="2">
        <v>3437.27</v>
      </c>
      <c r="I252" s="2">
        <v>2911.14</v>
      </c>
      <c r="J252" t="s">
        <v>9</v>
      </c>
      <c r="K252" t="s">
        <v>10</v>
      </c>
      <c r="L252" t="s">
        <v>21</v>
      </c>
      <c r="M252" t="s">
        <v>29</v>
      </c>
      <c r="N252" t="str">
        <f>IF(Table1[[#This Row],[Sales Amount]]&lt;0,"Loss","Income")</f>
        <v>Income</v>
      </c>
    </row>
    <row r="253" spans="1:14" x14ac:dyDescent="0.25">
      <c r="A253" s="1">
        <v>44813</v>
      </c>
      <c r="B253" s="1" t="str">
        <f>TEXT(Table1[[#This Row],[Sale Date]],"mmmm")</f>
        <v>September</v>
      </c>
      <c r="C253" s="11">
        <f>MONTH(Table1[[#This Row],[Sale Date]])</f>
        <v>9</v>
      </c>
      <c r="D253" s="11" t="str">
        <f>TEXT(WEEKDAY(Table1[[#This Row],[Sale Date]]),"dddd")</f>
        <v>Friday</v>
      </c>
      <c r="E253" s="11">
        <f>WEEKDAY(Table1[[#This Row],[Sale Date]])</f>
        <v>6</v>
      </c>
      <c r="F253" s="11">
        <f>YEAR(Table1[[#This Row],[Sale Date]])</f>
        <v>2022</v>
      </c>
      <c r="G253" t="s">
        <v>23</v>
      </c>
      <c r="H253" s="2">
        <v>13737.79</v>
      </c>
      <c r="I253" s="2">
        <v>13301.22</v>
      </c>
      <c r="J253" t="s">
        <v>22</v>
      </c>
      <c r="K253" t="s">
        <v>18</v>
      </c>
      <c r="L253" t="s">
        <v>19</v>
      </c>
      <c r="M253" t="s">
        <v>29</v>
      </c>
      <c r="N253" t="str">
        <f>IF(Table1[[#This Row],[Sales Amount]]&lt;0,"Loss","Income")</f>
        <v>Income</v>
      </c>
    </row>
    <row r="254" spans="1:14" x14ac:dyDescent="0.25">
      <c r="A254" s="1">
        <v>44814</v>
      </c>
      <c r="B254" s="1" t="str">
        <f>TEXT(Table1[[#This Row],[Sale Date]],"mmmm")</f>
        <v>September</v>
      </c>
      <c r="C254" s="11">
        <f>MONTH(Table1[[#This Row],[Sale Date]])</f>
        <v>9</v>
      </c>
      <c r="D254" s="11" t="str">
        <f>TEXT(WEEKDAY(Table1[[#This Row],[Sale Date]]),"dddd")</f>
        <v>Saturday</v>
      </c>
      <c r="E254" s="11">
        <f>WEEKDAY(Table1[[#This Row],[Sale Date]])</f>
        <v>7</v>
      </c>
      <c r="F254" s="11">
        <f>YEAR(Table1[[#This Row],[Sale Date]])</f>
        <v>2022</v>
      </c>
      <c r="G254" t="s">
        <v>20</v>
      </c>
      <c r="H254" s="2">
        <v>9122.6299999999992</v>
      </c>
      <c r="I254" s="2">
        <v>9711.94</v>
      </c>
      <c r="J254" t="s">
        <v>22</v>
      </c>
      <c r="K254" t="s">
        <v>15</v>
      </c>
      <c r="L254" t="s">
        <v>21</v>
      </c>
      <c r="M254" t="s">
        <v>27</v>
      </c>
      <c r="N254" t="str">
        <f>IF(Table1[[#This Row],[Sales Amount]]&lt;0,"Loss","Income")</f>
        <v>Income</v>
      </c>
    </row>
    <row r="255" spans="1:14" x14ac:dyDescent="0.25">
      <c r="A255" s="1">
        <v>44815</v>
      </c>
      <c r="B255" s="1" t="str">
        <f>TEXT(Table1[[#This Row],[Sale Date]],"mmmm")</f>
        <v>September</v>
      </c>
      <c r="C255" s="11">
        <f>MONTH(Table1[[#This Row],[Sale Date]])</f>
        <v>9</v>
      </c>
      <c r="D255" s="11" t="str">
        <f>TEXT(WEEKDAY(Table1[[#This Row],[Sale Date]]),"dddd")</f>
        <v>Sunday</v>
      </c>
      <c r="E255" s="11">
        <f>WEEKDAY(Table1[[#This Row],[Sale Date]])</f>
        <v>1</v>
      </c>
      <c r="F255" s="11">
        <f>YEAR(Table1[[#This Row],[Sale Date]])</f>
        <v>2022</v>
      </c>
      <c r="G255" t="s">
        <v>13</v>
      </c>
      <c r="H255" s="2">
        <v>4415.6400000000003</v>
      </c>
      <c r="I255" s="2">
        <v>4435.2299999999996</v>
      </c>
      <c r="J255" t="s">
        <v>22</v>
      </c>
      <c r="K255" t="s">
        <v>24</v>
      </c>
      <c r="L255" t="s">
        <v>21</v>
      </c>
      <c r="M255" t="s">
        <v>27</v>
      </c>
      <c r="N255" t="str">
        <f>IF(Table1[[#This Row],[Sales Amount]]&lt;0,"Loss","Income")</f>
        <v>Income</v>
      </c>
    </row>
    <row r="256" spans="1:14" x14ac:dyDescent="0.25">
      <c r="A256" s="1">
        <v>44816</v>
      </c>
      <c r="B256" s="1" t="str">
        <f>TEXT(Table1[[#This Row],[Sale Date]],"mmmm")</f>
        <v>September</v>
      </c>
      <c r="C256" s="11">
        <f>MONTH(Table1[[#This Row],[Sale Date]])</f>
        <v>9</v>
      </c>
      <c r="D256" s="11" t="str">
        <f>TEXT(WEEKDAY(Table1[[#This Row],[Sale Date]]),"dddd")</f>
        <v>Monday</v>
      </c>
      <c r="E256" s="11">
        <f>WEEKDAY(Table1[[#This Row],[Sale Date]])</f>
        <v>2</v>
      </c>
      <c r="F256" s="11">
        <f>YEAR(Table1[[#This Row],[Sale Date]])</f>
        <v>2022</v>
      </c>
      <c r="G256" t="s">
        <v>17</v>
      </c>
      <c r="H256" s="2">
        <v>4852.9399999999996</v>
      </c>
      <c r="I256" s="2">
        <v>4990.16</v>
      </c>
      <c r="J256" t="s">
        <v>25</v>
      </c>
      <c r="K256" t="s">
        <v>10</v>
      </c>
      <c r="L256" t="s">
        <v>11</v>
      </c>
      <c r="M256" t="s">
        <v>30</v>
      </c>
      <c r="N256" t="str">
        <f>IF(Table1[[#This Row],[Sales Amount]]&lt;0,"Loss","Income")</f>
        <v>Income</v>
      </c>
    </row>
    <row r="257" spans="1:14" x14ac:dyDescent="0.25">
      <c r="A257" s="1">
        <v>44817</v>
      </c>
      <c r="B257" s="1" t="str">
        <f>TEXT(Table1[[#This Row],[Sale Date]],"mmmm")</f>
        <v>September</v>
      </c>
      <c r="C257" s="11">
        <f>MONTH(Table1[[#This Row],[Sale Date]])</f>
        <v>9</v>
      </c>
      <c r="D257" s="11" t="str">
        <f>TEXT(WEEKDAY(Table1[[#This Row],[Sale Date]]),"dddd")</f>
        <v>Tuesday</v>
      </c>
      <c r="E257" s="11">
        <f>WEEKDAY(Table1[[#This Row],[Sale Date]])</f>
        <v>3</v>
      </c>
      <c r="F257" s="11">
        <f>YEAR(Table1[[#This Row],[Sale Date]])</f>
        <v>2022</v>
      </c>
      <c r="G257" t="s">
        <v>8</v>
      </c>
      <c r="H257" s="2">
        <v>4390.47</v>
      </c>
      <c r="I257" s="2">
        <v>3944.7</v>
      </c>
      <c r="J257" t="s">
        <v>9</v>
      </c>
      <c r="K257" t="s">
        <v>18</v>
      </c>
      <c r="L257" t="s">
        <v>21</v>
      </c>
      <c r="M257" t="s">
        <v>12</v>
      </c>
      <c r="N257" t="str">
        <f>IF(Table1[[#This Row],[Sales Amount]]&lt;0,"Loss","Income")</f>
        <v>Income</v>
      </c>
    </row>
    <row r="258" spans="1:14" x14ac:dyDescent="0.25">
      <c r="A258" s="1">
        <v>44818</v>
      </c>
      <c r="B258" s="1" t="str">
        <f>TEXT(Table1[[#This Row],[Sale Date]],"mmmm")</f>
        <v>September</v>
      </c>
      <c r="C258" s="11">
        <f>MONTH(Table1[[#This Row],[Sale Date]])</f>
        <v>9</v>
      </c>
      <c r="D258" s="11" t="str">
        <f>TEXT(WEEKDAY(Table1[[#This Row],[Sale Date]]),"dddd")</f>
        <v>Wednesday</v>
      </c>
      <c r="E258" s="11">
        <f>WEEKDAY(Table1[[#This Row],[Sale Date]])</f>
        <v>4</v>
      </c>
      <c r="F258" s="11">
        <f>YEAR(Table1[[#This Row],[Sale Date]])</f>
        <v>2022</v>
      </c>
      <c r="G258" t="s">
        <v>13</v>
      </c>
      <c r="H258" s="2">
        <v>-4863.47</v>
      </c>
      <c r="I258" s="2">
        <v>-4982.1000000000004</v>
      </c>
      <c r="J258" t="s">
        <v>22</v>
      </c>
      <c r="K258" t="s">
        <v>10</v>
      </c>
      <c r="L258" t="s">
        <v>21</v>
      </c>
      <c r="M258" t="s">
        <v>29</v>
      </c>
      <c r="N258" t="str">
        <f>IF(Table1[[#This Row],[Sales Amount]]&lt;0,"Loss","Income")</f>
        <v>Loss</v>
      </c>
    </row>
    <row r="259" spans="1:14" x14ac:dyDescent="0.25">
      <c r="A259" s="1">
        <v>44819</v>
      </c>
      <c r="B259" s="1" t="str">
        <f>TEXT(Table1[[#This Row],[Sale Date]],"mmmm")</f>
        <v>September</v>
      </c>
      <c r="C259" s="11">
        <f>MONTH(Table1[[#This Row],[Sale Date]])</f>
        <v>9</v>
      </c>
      <c r="D259" s="11" t="str">
        <f>TEXT(WEEKDAY(Table1[[#This Row],[Sale Date]]),"dddd")</f>
        <v>Thursday</v>
      </c>
      <c r="E259" s="11">
        <f>WEEKDAY(Table1[[#This Row],[Sale Date]])</f>
        <v>5</v>
      </c>
      <c r="F259" s="11">
        <f>YEAR(Table1[[#This Row],[Sale Date]])</f>
        <v>2022</v>
      </c>
      <c r="G259" t="s">
        <v>13</v>
      </c>
      <c r="H259" s="2">
        <v>15710.9</v>
      </c>
      <c r="I259" s="2">
        <v>17946.04</v>
      </c>
      <c r="J259" t="s">
        <v>22</v>
      </c>
      <c r="K259" t="s">
        <v>24</v>
      </c>
      <c r="L259" t="s">
        <v>19</v>
      </c>
      <c r="M259" t="s">
        <v>16</v>
      </c>
      <c r="N259" t="str">
        <f>IF(Table1[[#This Row],[Sales Amount]]&lt;0,"Loss","Income")</f>
        <v>Income</v>
      </c>
    </row>
    <row r="260" spans="1:14" x14ac:dyDescent="0.25">
      <c r="A260" s="1">
        <v>44820</v>
      </c>
      <c r="B260" s="1" t="str">
        <f>TEXT(Table1[[#This Row],[Sale Date]],"mmmm")</f>
        <v>September</v>
      </c>
      <c r="C260" s="11">
        <f>MONTH(Table1[[#This Row],[Sale Date]])</f>
        <v>9</v>
      </c>
      <c r="D260" s="11" t="str">
        <f>TEXT(WEEKDAY(Table1[[#This Row],[Sale Date]]),"dddd")</f>
        <v>Friday</v>
      </c>
      <c r="E260" s="11">
        <f>WEEKDAY(Table1[[#This Row],[Sale Date]])</f>
        <v>6</v>
      </c>
      <c r="F260" s="11">
        <f>YEAR(Table1[[#This Row],[Sale Date]])</f>
        <v>2022</v>
      </c>
      <c r="G260" t="s">
        <v>23</v>
      </c>
      <c r="H260" s="2">
        <v>17011.240000000002</v>
      </c>
      <c r="I260" s="2">
        <v>18414.87</v>
      </c>
      <c r="J260" t="s">
        <v>14</v>
      </c>
      <c r="K260" t="s">
        <v>18</v>
      </c>
      <c r="L260" t="s">
        <v>19</v>
      </c>
      <c r="M260" t="s">
        <v>30</v>
      </c>
      <c r="N260" t="str">
        <f>IF(Table1[[#This Row],[Sales Amount]]&lt;0,"Loss","Income")</f>
        <v>Income</v>
      </c>
    </row>
    <row r="261" spans="1:14" x14ac:dyDescent="0.25">
      <c r="A261" s="1">
        <v>44821</v>
      </c>
      <c r="B261" s="1" t="str">
        <f>TEXT(Table1[[#This Row],[Sale Date]],"mmmm")</f>
        <v>September</v>
      </c>
      <c r="C261" s="11">
        <f>MONTH(Table1[[#This Row],[Sale Date]])</f>
        <v>9</v>
      </c>
      <c r="D261" s="11" t="str">
        <f>TEXT(WEEKDAY(Table1[[#This Row],[Sale Date]]),"dddd")</f>
        <v>Saturday</v>
      </c>
      <c r="E261" s="11">
        <f>WEEKDAY(Table1[[#This Row],[Sale Date]])</f>
        <v>7</v>
      </c>
      <c r="F261" s="11">
        <f>YEAR(Table1[[#This Row],[Sale Date]])</f>
        <v>2022</v>
      </c>
      <c r="G261" t="s">
        <v>23</v>
      </c>
      <c r="H261" s="2">
        <v>14506.55</v>
      </c>
      <c r="I261" s="2">
        <v>14055.65</v>
      </c>
      <c r="J261" t="s">
        <v>14</v>
      </c>
      <c r="K261" t="s">
        <v>18</v>
      </c>
      <c r="L261" t="s">
        <v>11</v>
      </c>
      <c r="M261" t="s">
        <v>28</v>
      </c>
      <c r="N261" t="str">
        <f>IF(Table1[[#This Row],[Sales Amount]]&lt;0,"Loss","Income")</f>
        <v>Income</v>
      </c>
    </row>
    <row r="262" spans="1:14" x14ac:dyDescent="0.25">
      <c r="A262" s="1">
        <v>44822</v>
      </c>
      <c r="B262" s="1" t="str">
        <f>TEXT(Table1[[#This Row],[Sale Date]],"mmmm")</f>
        <v>September</v>
      </c>
      <c r="C262" s="11">
        <f>MONTH(Table1[[#This Row],[Sale Date]])</f>
        <v>9</v>
      </c>
      <c r="D262" s="11" t="str">
        <f>TEXT(WEEKDAY(Table1[[#This Row],[Sale Date]]),"dddd")</f>
        <v>Sunday</v>
      </c>
      <c r="E262" s="11">
        <f>WEEKDAY(Table1[[#This Row],[Sale Date]])</f>
        <v>1</v>
      </c>
      <c r="F262" s="11">
        <f>YEAR(Table1[[#This Row],[Sale Date]])</f>
        <v>2022</v>
      </c>
      <c r="G262" t="s">
        <v>8</v>
      </c>
      <c r="H262" s="2">
        <v>6430.65</v>
      </c>
      <c r="I262" s="2">
        <v>6379.82</v>
      </c>
      <c r="J262" t="s">
        <v>22</v>
      </c>
      <c r="K262" t="s">
        <v>24</v>
      </c>
      <c r="L262" t="s">
        <v>19</v>
      </c>
      <c r="M262" t="s">
        <v>29</v>
      </c>
      <c r="N262" t="str">
        <f>IF(Table1[[#This Row],[Sales Amount]]&lt;0,"Loss","Income")</f>
        <v>Income</v>
      </c>
    </row>
    <row r="263" spans="1:14" x14ac:dyDescent="0.25">
      <c r="A263" s="1">
        <v>44823</v>
      </c>
      <c r="B263" s="1" t="str">
        <f>TEXT(Table1[[#This Row],[Sale Date]],"mmmm")</f>
        <v>September</v>
      </c>
      <c r="C263" s="11">
        <f>MONTH(Table1[[#This Row],[Sale Date]])</f>
        <v>9</v>
      </c>
      <c r="D263" s="11" t="str">
        <f>TEXT(WEEKDAY(Table1[[#This Row],[Sale Date]]),"dddd")</f>
        <v>Monday</v>
      </c>
      <c r="E263" s="11">
        <f>WEEKDAY(Table1[[#This Row],[Sale Date]])</f>
        <v>2</v>
      </c>
      <c r="F263" s="11">
        <f>YEAR(Table1[[#This Row],[Sale Date]])</f>
        <v>2022</v>
      </c>
      <c r="G263" t="s">
        <v>8</v>
      </c>
      <c r="H263" s="2">
        <v>7576.28</v>
      </c>
      <c r="I263" s="2">
        <v>8610.17</v>
      </c>
      <c r="J263" t="s">
        <v>22</v>
      </c>
      <c r="K263" t="s">
        <v>10</v>
      </c>
      <c r="L263" t="s">
        <v>11</v>
      </c>
      <c r="M263" t="s">
        <v>31</v>
      </c>
      <c r="N263" t="str">
        <f>IF(Table1[[#This Row],[Sales Amount]]&lt;0,"Loss","Income")</f>
        <v>Income</v>
      </c>
    </row>
    <row r="264" spans="1:14" x14ac:dyDescent="0.25">
      <c r="A264" s="1">
        <v>44824</v>
      </c>
      <c r="B264" s="1" t="str">
        <f>TEXT(Table1[[#This Row],[Sale Date]],"mmmm")</f>
        <v>September</v>
      </c>
      <c r="C264" s="11">
        <f>MONTH(Table1[[#This Row],[Sale Date]])</f>
        <v>9</v>
      </c>
      <c r="D264" s="11" t="str">
        <f>TEXT(WEEKDAY(Table1[[#This Row],[Sale Date]]),"dddd")</f>
        <v>Tuesday</v>
      </c>
      <c r="E264" s="11">
        <f>WEEKDAY(Table1[[#This Row],[Sale Date]])</f>
        <v>3</v>
      </c>
      <c r="F264" s="11">
        <f>YEAR(Table1[[#This Row],[Sale Date]])</f>
        <v>2022</v>
      </c>
      <c r="G264" t="s">
        <v>23</v>
      </c>
      <c r="H264" s="2">
        <v>-1178.6400000000001</v>
      </c>
      <c r="I264" s="2">
        <v>-1156.3900000000001</v>
      </c>
      <c r="J264" t="s">
        <v>22</v>
      </c>
      <c r="K264" t="s">
        <v>15</v>
      </c>
      <c r="L264" t="s">
        <v>11</v>
      </c>
      <c r="M264" t="s">
        <v>30</v>
      </c>
      <c r="N264" t="str">
        <f>IF(Table1[[#This Row],[Sales Amount]]&lt;0,"Loss","Income")</f>
        <v>Loss</v>
      </c>
    </row>
    <row r="265" spans="1:14" x14ac:dyDescent="0.25">
      <c r="A265" s="1">
        <v>44825</v>
      </c>
      <c r="B265" s="1" t="str">
        <f>TEXT(Table1[[#This Row],[Sale Date]],"mmmm")</f>
        <v>September</v>
      </c>
      <c r="C265" s="11">
        <f>MONTH(Table1[[#This Row],[Sale Date]])</f>
        <v>9</v>
      </c>
      <c r="D265" s="11" t="str">
        <f>TEXT(WEEKDAY(Table1[[#This Row],[Sale Date]]),"dddd")</f>
        <v>Wednesday</v>
      </c>
      <c r="E265" s="11">
        <f>WEEKDAY(Table1[[#This Row],[Sale Date]])</f>
        <v>4</v>
      </c>
      <c r="F265" s="11">
        <f>YEAR(Table1[[#This Row],[Sale Date]])</f>
        <v>2022</v>
      </c>
      <c r="G265" t="s">
        <v>23</v>
      </c>
      <c r="H265" s="2">
        <v>11111.59</v>
      </c>
      <c r="I265" s="2">
        <v>10817.16</v>
      </c>
      <c r="J265" t="s">
        <v>9</v>
      </c>
      <c r="K265" t="s">
        <v>10</v>
      </c>
      <c r="L265" t="s">
        <v>19</v>
      </c>
      <c r="M265" t="s">
        <v>28</v>
      </c>
      <c r="N265" t="str">
        <f>IF(Table1[[#This Row],[Sales Amount]]&lt;0,"Loss","Income")</f>
        <v>Income</v>
      </c>
    </row>
    <row r="266" spans="1:14" x14ac:dyDescent="0.25">
      <c r="A266" s="1">
        <v>44826</v>
      </c>
      <c r="B266" s="1" t="str">
        <f>TEXT(Table1[[#This Row],[Sale Date]],"mmmm")</f>
        <v>September</v>
      </c>
      <c r="C266" s="11">
        <f>MONTH(Table1[[#This Row],[Sale Date]])</f>
        <v>9</v>
      </c>
      <c r="D266" s="11" t="str">
        <f>TEXT(WEEKDAY(Table1[[#This Row],[Sale Date]]),"dddd")</f>
        <v>Thursday</v>
      </c>
      <c r="E266" s="11">
        <f>WEEKDAY(Table1[[#This Row],[Sale Date]])</f>
        <v>5</v>
      </c>
      <c r="F266" s="11">
        <f>YEAR(Table1[[#This Row],[Sale Date]])</f>
        <v>2022</v>
      </c>
      <c r="G266" t="s">
        <v>17</v>
      </c>
      <c r="H266" s="2">
        <v>-1675.23</v>
      </c>
      <c r="I266" s="2">
        <v>-1624.58</v>
      </c>
      <c r="J266" t="s">
        <v>22</v>
      </c>
      <c r="K266" t="s">
        <v>15</v>
      </c>
      <c r="L266" t="s">
        <v>19</v>
      </c>
      <c r="M266" t="s">
        <v>30</v>
      </c>
      <c r="N266" t="str">
        <f>IF(Table1[[#This Row],[Sales Amount]]&lt;0,"Loss","Income")</f>
        <v>Loss</v>
      </c>
    </row>
    <row r="267" spans="1:14" x14ac:dyDescent="0.25">
      <c r="A267" s="1">
        <v>44827</v>
      </c>
      <c r="B267" s="1" t="str">
        <f>TEXT(Table1[[#This Row],[Sale Date]],"mmmm")</f>
        <v>September</v>
      </c>
      <c r="C267" s="11">
        <f>MONTH(Table1[[#This Row],[Sale Date]])</f>
        <v>9</v>
      </c>
      <c r="D267" s="11" t="str">
        <f>TEXT(WEEKDAY(Table1[[#This Row],[Sale Date]]),"dddd")</f>
        <v>Friday</v>
      </c>
      <c r="E267" s="11">
        <f>WEEKDAY(Table1[[#This Row],[Sale Date]])</f>
        <v>6</v>
      </c>
      <c r="F267" s="11">
        <f>YEAR(Table1[[#This Row],[Sale Date]])</f>
        <v>2022</v>
      </c>
      <c r="G267" t="s">
        <v>8</v>
      </c>
      <c r="H267" s="2">
        <v>9299.85</v>
      </c>
      <c r="I267" s="2">
        <v>9165.1299999999992</v>
      </c>
      <c r="J267" t="s">
        <v>14</v>
      </c>
      <c r="K267" t="s">
        <v>18</v>
      </c>
      <c r="L267" t="s">
        <v>19</v>
      </c>
      <c r="M267" t="s">
        <v>31</v>
      </c>
      <c r="N267" t="str">
        <f>IF(Table1[[#This Row],[Sales Amount]]&lt;0,"Loss","Income")</f>
        <v>Income</v>
      </c>
    </row>
    <row r="268" spans="1:14" x14ac:dyDescent="0.25">
      <c r="A268" s="1">
        <v>44828</v>
      </c>
      <c r="B268" s="1" t="str">
        <f>TEXT(Table1[[#This Row],[Sale Date]],"mmmm")</f>
        <v>September</v>
      </c>
      <c r="C268" s="11">
        <f>MONTH(Table1[[#This Row],[Sale Date]])</f>
        <v>9</v>
      </c>
      <c r="D268" s="11" t="str">
        <f>TEXT(WEEKDAY(Table1[[#This Row],[Sale Date]]),"dddd")</f>
        <v>Saturday</v>
      </c>
      <c r="E268" s="11">
        <f>WEEKDAY(Table1[[#This Row],[Sale Date]])</f>
        <v>7</v>
      </c>
      <c r="F268" s="11">
        <f>YEAR(Table1[[#This Row],[Sale Date]])</f>
        <v>2022</v>
      </c>
      <c r="G268" t="s">
        <v>13</v>
      </c>
      <c r="H268" s="2">
        <v>5205.97</v>
      </c>
      <c r="I268" s="2">
        <v>4980.97</v>
      </c>
      <c r="J268" t="s">
        <v>14</v>
      </c>
      <c r="K268" t="s">
        <v>18</v>
      </c>
      <c r="L268" t="s">
        <v>11</v>
      </c>
      <c r="M268" t="s">
        <v>31</v>
      </c>
      <c r="N268" t="str">
        <f>IF(Table1[[#This Row],[Sales Amount]]&lt;0,"Loss","Income")</f>
        <v>Income</v>
      </c>
    </row>
    <row r="269" spans="1:14" x14ac:dyDescent="0.25">
      <c r="A269" s="1">
        <v>44829</v>
      </c>
      <c r="B269" s="1" t="str">
        <f>TEXT(Table1[[#This Row],[Sale Date]],"mmmm")</f>
        <v>September</v>
      </c>
      <c r="C269" s="11">
        <f>MONTH(Table1[[#This Row],[Sale Date]])</f>
        <v>9</v>
      </c>
      <c r="D269" s="11" t="str">
        <f>TEXT(WEEKDAY(Table1[[#This Row],[Sale Date]]),"dddd")</f>
        <v>Sunday</v>
      </c>
      <c r="E269" s="11">
        <f>WEEKDAY(Table1[[#This Row],[Sale Date]])</f>
        <v>1</v>
      </c>
      <c r="F269" s="11">
        <f>YEAR(Table1[[#This Row],[Sale Date]])</f>
        <v>2022</v>
      </c>
      <c r="G269" t="s">
        <v>23</v>
      </c>
      <c r="H269" s="2">
        <v>8961.58</v>
      </c>
      <c r="I269" s="2">
        <v>9479.2900000000009</v>
      </c>
      <c r="J269" t="s">
        <v>25</v>
      </c>
      <c r="K269" t="s">
        <v>18</v>
      </c>
      <c r="L269" t="s">
        <v>19</v>
      </c>
      <c r="M269" t="s">
        <v>29</v>
      </c>
      <c r="N269" t="str">
        <f>IF(Table1[[#This Row],[Sales Amount]]&lt;0,"Loss","Income")</f>
        <v>Income</v>
      </c>
    </row>
    <row r="270" spans="1:14" x14ac:dyDescent="0.25">
      <c r="A270" s="1">
        <v>44830</v>
      </c>
      <c r="B270" s="1" t="str">
        <f>TEXT(Table1[[#This Row],[Sale Date]],"mmmm")</f>
        <v>September</v>
      </c>
      <c r="C270" s="11">
        <f>MONTH(Table1[[#This Row],[Sale Date]])</f>
        <v>9</v>
      </c>
      <c r="D270" s="11" t="str">
        <f>TEXT(WEEKDAY(Table1[[#This Row],[Sale Date]]),"dddd")</f>
        <v>Monday</v>
      </c>
      <c r="E270" s="11">
        <f>WEEKDAY(Table1[[#This Row],[Sale Date]])</f>
        <v>2</v>
      </c>
      <c r="F270" s="11">
        <f>YEAR(Table1[[#This Row],[Sale Date]])</f>
        <v>2022</v>
      </c>
      <c r="G270" t="s">
        <v>20</v>
      </c>
      <c r="H270" s="2">
        <v>12887.3</v>
      </c>
      <c r="I270" s="2">
        <v>12189.6</v>
      </c>
      <c r="J270" t="s">
        <v>14</v>
      </c>
      <c r="K270" t="s">
        <v>10</v>
      </c>
      <c r="L270" t="s">
        <v>11</v>
      </c>
      <c r="M270" t="s">
        <v>29</v>
      </c>
      <c r="N270" t="str">
        <f>IF(Table1[[#This Row],[Sales Amount]]&lt;0,"Loss","Income")</f>
        <v>Income</v>
      </c>
    </row>
    <row r="271" spans="1:14" x14ac:dyDescent="0.25">
      <c r="A271" s="1">
        <v>44831</v>
      </c>
      <c r="B271" s="1" t="str">
        <f>TEXT(Table1[[#This Row],[Sale Date]],"mmmm")</f>
        <v>September</v>
      </c>
      <c r="C271" s="11">
        <f>MONTH(Table1[[#This Row],[Sale Date]])</f>
        <v>9</v>
      </c>
      <c r="D271" s="11" t="str">
        <f>TEXT(WEEKDAY(Table1[[#This Row],[Sale Date]]),"dddd")</f>
        <v>Tuesday</v>
      </c>
      <c r="E271" s="11">
        <f>WEEKDAY(Table1[[#This Row],[Sale Date]])</f>
        <v>3</v>
      </c>
      <c r="F271" s="11">
        <f>YEAR(Table1[[#This Row],[Sale Date]])</f>
        <v>2022</v>
      </c>
      <c r="G271" t="s">
        <v>8</v>
      </c>
      <c r="H271" s="2">
        <v>7540.93</v>
      </c>
      <c r="I271" s="2">
        <v>8601.18</v>
      </c>
      <c r="J271" t="s">
        <v>22</v>
      </c>
      <c r="K271" t="s">
        <v>24</v>
      </c>
      <c r="L271" t="s">
        <v>21</v>
      </c>
      <c r="M271" t="s">
        <v>16</v>
      </c>
      <c r="N271" t="str">
        <f>IF(Table1[[#This Row],[Sales Amount]]&lt;0,"Loss","Income")</f>
        <v>Income</v>
      </c>
    </row>
    <row r="272" spans="1:14" x14ac:dyDescent="0.25">
      <c r="A272" s="1">
        <v>44832</v>
      </c>
      <c r="B272" s="1" t="str">
        <f>TEXT(Table1[[#This Row],[Sale Date]],"mmmm")</f>
        <v>September</v>
      </c>
      <c r="C272" s="11">
        <f>MONTH(Table1[[#This Row],[Sale Date]])</f>
        <v>9</v>
      </c>
      <c r="D272" s="11" t="str">
        <f>TEXT(WEEKDAY(Table1[[#This Row],[Sale Date]]),"dddd")</f>
        <v>Wednesday</v>
      </c>
      <c r="E272" s="11">
        <f>WEEKDAY(Table1[[#This Row],[Sale Date]])</f>
        <v>4</v>
      </c>
      <c r="F272" s="11">
        <f>YEAR(Table1[[#This Row],[Sale Date]])</f>
        <v>2022</v>
      </c>
      <c r="G272" t="s">
        <v>17</v>
      </c>
      <c r="H272" s="2">
        <v>-2739.08</v>
      </c>
      <c r="I272" s="2">
        <v>-3057.49</v>
      </c>
      <c r="J272" t="s">
        <v>14</v>
      </c>
      <c r="K272" t="s">
        <v>15</v>
      </c>
      <c r="L272" t="s">
        <v>19</v>
      </c>
      <c r="M272" t="s">
        <v>31</v>
      </c>
      <c r="N272" t="str">
        <f>IF(Table1[[#This Row],[Sales Amount]]&lt;0,"Loss","Income")</f>
        <v>Loss</v>
      </c>
    </row>
    <row r="273" spans="1:14" x14ac:dyDescent="0.25">
      <c r="A273" s="1">
        <v>44833</v>
      </c>
      <c r="B273" s="1" t="str">
        <f>TEXT(Table1[[#This Row],[Sale Date]],"mmmm")</f>
        <v>September</v>
      </c>
      <c r="C273" s="11">
        <f>MONTH(Table1[[#This Row],[Sale Date]])</f>
        <v>9</v>
      </c>
      <c r="D273" s="11" t="str">
        <f>TEXT(WEEKDAY(Table1[[#This Row],[Sale Date]]),"dddd")</f>
        <v>Thursday</v>
      </c>
      <c r="E273" s="11">
        <f>WEEKDAY(Table1[[#This Row],[Sale Date]])</f>
        <v>5</v>
      </c>
      <c r="F273" s="11">
        <f>YEAR(Table1[[#This Row],[Sale Date]])</f>
        <v>2022</v>
      </c>
      <c r="G273" t="s">
        <v>17</v>
      </c>
      <c r="H273" s="2">
        <v>12530.36</v>
      </c>
      <c r="I273" s="2">
        <v>11950.65</v>
      </c>
      <c r="J273" t="s">
        <v>9</v>
      </c>
      <c r="K273" t="s">
        <v>15</v>
      </c>
      <c r="L273" t="s">
        <v>11</v>
      </c>
      <c r="M273" t="s">
        <v>12</v>
      </c>
      <c r="N273" t="str">
        <f>IF(Table1[[#This Row],[Sales Amount]]&lt;0,"Loss","Income")</f>
        <v>Income</v>
      </c>
    </row>
    <row r="274" spans="1:14" x14ac:dyDescent="0.25">
      <c r="A274" s="1">
        <v>44834</v>
      </c>
      <c r="B274" s="1" t="str">
        <f>TEXT(Table1[[#This Row],[Sale Date]],"mmmm")</f>
        <v>September</v>
      </c>
      <c r="C274" s="11">
        <f>MONTH(Table1[[#This Row],[Sale Date]])</f>
        <v>9</v>
      </c>
      <c r="D274" s="11" t="str">
        <f>TEXT(WEEKDAY(Table1[[#This Row],[Sale Date]]),"dddd")</f>
        <v>Friday</v>
      </c>
      <c r="E274" s="11">
        <f>WEEKDAY(Table1[[#This Row],[Sale Date]])</f>
        <v>6</v>
      </c>
      <c r="F274" s="11">
        <f>YEAR(Table1[[#This Row],[Sale Date]])</f>
        <v>2022</v>
      </c>
      <c r="G274" t="s">
        <v>20</v>
      </c>
      <c r="H274" s="2">
        <v>6091.52</v>
      </c>
      <c r="I274" s="2">
        <v>6390.04</v>
      </c>
      <c r="J274" t="s">
        <v>9</v>
      </c>
      <c r="K274" t="s">
        <v>18</v>
      </c>
      <c r="L274" t="s">
        <v>11</v>
      </c>
      <c r="M274" t="s">
        <v>12</v>
      </c>
      <c r="N274" t="str">
        <f>IF(Table1[[#This Row],[Sales Amount]]&lt;0,"Loss","Income")</f>
        <v>Income</v>
      </c>
    </row>
    <row r="275" spans="1:14" x14ac:dyDescent="0.25">
      <c r="A275" s="1">
        <v>44835</v>
      </c>
      <c r="B275" s="1" t="str">
        <f>TEXT(Table1[[#This Row],[Sale Date]],"mmmm")</f>
        <v>October</v>
      </c>
      <c r="C275" s="11">
        <f>MONTH(Table1[[#This Row],[Sale Date]])</f>
        <v>10</v>
      </c>
      <c r="D275" s="11" t="str">
        <f>TEXT(WEEKDAY(Table1[[#This Row],[Sale Date]]),"dddd")</f>
        <v>Saturday</v>
      </c>
      <c r="E275" s="11">
        <f>WEEKDAY(Table1[[#This Row],[Sale Date]])</f>
        <v>7</v>
      </c>
      <c r="F275" s="11">
        <f>YEAR(Table1[[#This Row],[Sale Date]])</f>
        <v>2022</v>
      </c>
      <c r="G275" t="s">
        <v>23</v>
      </c>
      <c r="H275" s="2">
        <v>9082</v>
      </c>
      <c r="I275" s="2">
        <v>8811.07</v>
      </c>
      <c r="J275" t="s">
        <v>22</v>
      </c>
      <c r="K275" t="s">
        <v>10</v>
      </c>
      <c r="L275" t="s">
        <v>11</v>
      </c>
      <c r="M275" t="s">
        <v>31</v>
      </c>
      <c r="N275" t="str">
        <f>IF(Table1[[#This Row],[Sales Amount]]&lt;0,"Loss","Income")</f>
        <v>Income</v>
      </c>
    </row>
    <row r="276" spans="1:14" x14ac:dyDescent="0.25">
      <c r="A276" s="1">
        <v>44836</v>
      </c>
      <c r="B276" s="1" t="str">
        <f>TEXT(Table1[[#This Row],[Sale Date]],"mmmm")</f>
        <v>October</v>
      </c>
      <c r="C276" s="11">
        <f>MONTH(Table1[[#This Row],[Sale Date]])</f>
        <v>10</v>
      </c>
      <c r="D276" s="11" t="str">
        <f>TEXT(WEEKDAY(Table1[[#This Row],[Sale Date]]),"dddd")</f>
        <v>Sunday</v>
      </c>
      <c r="E276" s="11">
        <f>WEEKDAY(Table1[[#This Row],[Sale Date]])</f>
        <v>1</v>
      </c>
      <c r="F276" s="11">
        <f>YEAR(Table1[[#This Row],[Sale Date]])</f>
        <v>2022</v>
      </c>
      <c r="G276" t="s">
        <v>8</v>
      </c>
      <c r="H276" s="2">
        <v>6778.01</v>
      </c>
      <c r="I276" s="2">
        <v>7240.4</v>
      </c>
      <c r="J276" t="s">
        <v>25</v>
      </c>
      <c r="K276" t="s">
        <v>15</v>
      </c>
      <c r="L276" t="s">
        <v>19</v>
      </c>
      <c r="M276" t="s">
        <v>26</v>
      </c>
      <c r="N276" t="str">
        <f>IF(Table1[[#This Row],[Sales Amount]]&lt;0,"Loss","Income")</f>
        <v>Income</v>
      </c>
    </row>
    <row r="277" spans="1:14" x14ac:dyDescent="0.25">
      <c r="A277" s="1">
        <v>44837</v>
      </c>
      <c r="B277" s="1" t="str">
        <f>TEXT(Table1[[#This Row],[Sale Date]],"mmmm")</f>
        <v>October</v>
      </c>
      <c r="C277" s="11">
        <f>MONTH(Table1[[#This Row],[Sale Date]])</f>
        <v>10</v>
      </c>
      <c r="D277" s="11" t="str">
        <f>TEXT(WEEKDAY(Table1[[#This Row],[Sale Date]]),"dddd")</f>
        <v>Monday</v>
      </c>
      <c r="E277" s="11">
        <f>WEEKDAY(Table1[[#This Row],[Sale Date]])</f>
        <v>2</v>
      </c>
      <c r="F277" s="11">
        <f>YEAR(Table1[[#This Row],[Sale Date]])</f>
        <v>2022</v>
      </c>
      <c r="G277" t="s">
        <v>13</v>
      </c>
      <c r="H277" s="2">
        <v>13658.58</v>
      </c>
      <c r="I277" s="2">
        <v>13216.97</v>
      </c>
      <c r="J277" t="s">
        <v>14</v>
      </c>
      <c r="K277" t="s">
        <v>15</v>
      </c>
      <c r="L277" t="s">
        <v>21</v>
      </c>
      <c r="M277" t="s">
        <v>12</v>
      </c>
      <c r="N277" t="str">
        <f>IF(Table1[[#This Row],[Sales Amount]]&lt;0,"Loss","Income")</f>
        <v>Income</v>
      </c>
    </row>
    <row r="278" spans="1:14" x14ac:dyDescent="0.25">
      <c r="A278" s="1">
        <v>44838</v>
      </c>
      <c r="B278" s="1" t="str">
        <f>TEXT(Table1[[#This Row],[Sale Date]],"mmmm")</f>
        <v>October</v>
      </c>
      <c r="C278" s="11">
        <f>MONTH(Table1[[#This Row],[Sale Date]])</f>
        <v>10</v>
      </c>
      <c r="D278" s="11" t="str">
        <f>TEXT(WEEKDAY(Table1[[#This Row],[Sale Date]]),"dddd")</f>
        <v>Tuesday</v>
      </c>
      <c r="E278" s="11">
        <f>WEEKDAY(Table1[[#This Row],[Sale Date]])</f>
        <v>3</v>
      </c>
      <c r="F278" s="11">
        <f>YEAR(Table1[[#This Row],[Sale Date]])</f>
        <v>2022</v>
      </c>
      <c r="G278" t="s">
        <v>17</v>
      </c>
      <c r="H278" s="2">
        <v>11402.46</v>
      </c>
      <c r="I278" s="2">
        <v>10547.48</v>
      </c>
      <c r="J278" t="s">
        <v>22</v>
      </c>
      <c r="K278" t="s">
        <v>10</v>
      </c>
      <c r="L278" t="s">
        <v>19</v>
      </c>
      <c r="M278" t="s">
        <v>30</v>
      </c>
      <c r="N278" t="str">
        <f>IF(Table1[[#This Row],[Sales Amount]]&lt;0,"Loss","Income")</f>
        <v>Income</v>
      </c>
    </row>
    <row r="279" spans="1:14" x14ac:dyDescent="0.25">
      <c r="A279" s="1">
        <v>44839</v>
      </c>
      <c r="B279" s="1" t="str">
        <f>TEXT(Table1[[#This Row],[Sale Date]],"mmmm")</f>
        <v>October</v>
      </c>
      <c r="C279" s="11">
        <f>MONTH(Table1[[#This Row],[Sale Date]])</f>
        <v>10</v>
      </c>
      <c r="D279" s="11" t="str">
        <f>TEXT(WEEKDAY(Table1[[#This Row],[Sale Date]]),"dddd")</f>
        <v>Wednesday</v>
      </c>
      <c r="E279" s="11">
        <f>WEEKDAY(Table1[[#This Row],[Sale Date]])</f>
        <v>4</v>
      </c>
      <c r="F279" s="11">
        <f>YEAR(Table1[[#This Row],[Sale Date]])</f>
        <v>2022</v>
      </c>
      <c r="G279" t="s">
        <v>20</v>
      </c>
      <c r="H279" s="2">
        <v>13213.33</v>
      </c>
      <c r="I279" s="2">
        <v>12939.19</v>
      </c>
      <c r="J279" t="s">
        <v>9</v>
      </c>
      <c r="K279" t="s">
        <v>10</v>
      </c>
      <c r="L279" t="s">
        <v>21</v>
      </c>
      <c r="M279" t="s">
        <v>28</v>
      </c>
      <c r="N279" t="str">
        <f>IF(Table1[[#This Row],[Sales Amount]]&lt;0,"Loss","Income")</f>
        <v>Income</v>
      </c>
    </row>
    <row r="280" spans="1:14" x14ac:dyDescent="0.25">
      <c r="A280" s="1">
        <v>44840</v>
      </c>
      <c r="B280" s="1" t="str">
        <f>TEXT(Table1[[#This Row],[Sale Date]],"mmmm")</f>
        <v>October</v>
      </c>
      <c r="C280" s="11">
        <f>MONTH(Table1[[#This Row],[Sale Date]])</f>
        <v>10</v>
      </c>
      <c r="D280" s="11" t="str">
        <f>TEXT(WEEKDAY(Table1[[#This Row],[Sale Date]]),"dddd")</f>
        <v>Thursday</v>
      </c>
      <c r="E280" s="11">
        <f>WEEKDAY(Table1[[#This Row],[Sale Date]])</f>
        <v>5</v>
      </c>
      <c r="F280" s="11">
        <f>YEAR(Table1[[#This Row],[Sale Date]])</f>
        <v>2022</v>
      </c>
      <c r="G280" t="s">
        <v>13</v>
      </c>
      <c r="H280" s="2">
        <v>9671.36</v>
      </c>
      <c r="I280" s="2">
        <v>8913</v>
      </c>
      <c r="J280" t="s">
        <v>25</v>
      </c>
      <c r="K280" t="s">
        <v>18</v>
      </c>
      <c r="L280" t="s">
        <v>21</v>
      </c>
      <c r="M280" t="s">
        <v>29</v>
      </c>
      <c r="N280" t="str">
        <f>IF(Table1[[#This Row],[Sales Amount]]&lt;0,"Loss","Income")</f>
        <v>Income</v>
      </c>
    </row>
    <row r="281" spans="1:14" x14ac:dyDescent="0.25">
      <c r="A281" s="1">
        <v>44841</v>
      </c>
      <c r="B281" s="1" t="str">
        <f>TEXT(Table1[[#This Row],[Sale Date]],"mmmm")</f>
        <v>October</v>
      </c>
      <c r="C281" s="11">
        <f>MONTH(Table1[[#This Row],[Sale Date]])</f>
        <v>10</v>
      </c>
      <c r="D281" s="11" t="str">
        <f>TEXT(WEEKDAY(Table1[[#This Row],[Sale Date]]),"dddd")</f>
        <v>Friday</v>
      </c>
      <c r="E281" s="11">
        <f>WEEKDAY(Table1[[#This Row],[Sale Date]])</f>
        <v>6</v>
      </c>
      <c r="F281" s="11">
        <f>YEAR(Table1[[#This Row],[Sale Date]])</f>
        <v>2022</v>
      </c>
      <c r="G281" t="s">
        <v>13</v>
      </c>
      <c r="H281" s="2">
        <v>9245.02</v>
      </c>
      <c r="I281" s="2">
        <v>9473.93</v>
      </c>
      <c r="J281" t="s">
        <v>9</v>
      </c>
      <c r="K281" t="s">
        <v>10</v>
      </c>
      <c r="L281" t="s">
        <v>11</v>
      </c>
      <c r="M281" t="s">
        <v>28</v>
      </c>
      <c r="N281" t="str">
        <f>IF(Table1[[#This Row],[Sales Amount]]&lt;0,"Loss","Income")</f>
        <v>Income</v>
      </c>
    </row>
    <row r="282" spans="1:14" x14ac:dyDescent="0.25">
      <c r="A282" s="1">
        <v>44842</v>
      </c>
      <c r="B282" s="1" t="str">
        <f>TEXT(Table1[[#This Row],[Sale Date]],"mmmm")</f>
        <v>October</v>
      </c>
      <c r="C282" s="11">
        <f>MONTH(Table1[[#This Row],[Sale Date]])</f>
        <v>10</v>
      </c>
      <c r="D282" s="11" t="str">
        <f>TEXT(WEEKDAY(Table1[[#This Row],[Sale Date]]),"dddd")</f>
        <v>Saturday</v>
      </c>
      <c r="E282" s="11">
        <f>WEEKDAY(Table1[[#This Row],[Sale Date]])</f>
        <v>7</v>
      </c>
      <c r="F282" s="11">
        <f>YEAR(Table1[[#This Row],[Sale Date]])</f>
        <v>2022</v>
      </c>
      <c r="G282" t="s">
        <v>8</v>
      </c>
      <c r="H282" s="2">
        <v>6649.28</v>
      </c>
      <c r="I282" s="2">
        <v>7173.67</v>
      </c>
      <c r="J282" t="s">
        <v>25</v>
      </c>
      <c r="K282" t="s">
        <v>18</v>
      </c>
      <c r="L282" t="s">
        <v>21</v>
      </c>
      <c r="M282" t="s">
        <v>28</v>
      </c>
      <c r="N282" t="str">
        <f>IF(Table1[[#This Row],[Sales Amount]]&lt;0,"Loss","Income")</f>
        <v>Income</v>
      </c>
    </row>
    <row r="283" spans="1:14" x14ac:dyDescent="0.25">
      <c r="A283" s="1">
        <v>44843</v>
      </c>
      <c r="B283" s="1" t="str">
        <f>TEXT(Table1[[#This Row],[Sale Date]],"mmmm")</f>
        <v>October</v>
      </c>
      <c r="C283" s="11">
        <f>MONTH(Table1[[#This Row],[Sale Date]])</f>
        <v>10</v>
      </c>
      <c r="D283" s="11" t="str">
        <f>TEXT(WEEKDAY(Table1[[#This Row],[Sale Date]]),"dddd")</f>
        <v>Sunday</v>
      </c>
      <c r="E283" s="11">
        <f>WEEKDAY(Table1[[#This Row],[Sale Date]])</f>
        <v>1</v>
      </c>
      <c r="F283" s="11">
        <f>YEAR(Table1[[#This Row],[Sale Date]])</f>
        <v>2022</v>
      </c>
      <c r="G283" t="s">
        <v>23</v>
      </c>
      <c r="H283" s="2">
        <v>9294.56</v>
      </c>
      <c r="I283" s="2">
        <v>8689.48</v>
      </c>
      <c r="J283" t="s">
        <v>25</v>
      </c>
      <c r="K283" t="s">
        <v>10</v>
      </c>
      <c r="L283" t="s">
        <v>21</v>
      </c>
      <c r="M283" t="s">
        <v>31</v>
      </c>
      <c r="N283" t="str">
        <f>IF(Table1[[#This Row],[Sales Amount]]&lt;0,"Loss","Income")</f>
        <v>Income</v>
      </c>
    </row>
    <row r="284" spans="1:14" x14ac:dyDescent="0.25">
      <c r="A284" s="1">
        <v>44844</v>
      </c>
      <c r="B284" s="1" t="str">
        <f>TEXT(Table1[[#This Row],[Sale Date]],"mmmm")</f>
        <v>October</v>
      </c>
      <c r="C284" s="11">
        <f>MONTH(Table1[[#This Row],[Sale Date]])</f>
        <v>10</v>
      </c>
      <c r="D284" s="11" t="str">
        <f>TEXT(WEEKDAY(Table1[[#This Row],[Sale Date]]),"dddd")</f>
        <v>Monday</v>
      </c>
      <c r="E284" s="11">
        <f>WEEKDAY(Table1[[#This Row],[Sale Date]])</f>
        <v>2</v>
      </c>
      <c r="F284" s="11">
        <f>YEAR(Table1[[#This Row],[Sale Date]])</f>
        <v>2022</v>
      </c>
      <c r="G284" t="s">
        <v>20</v>
      </c>
      <c r="H284" s="2">
        <v>-1678.29</v>
      </c>
      <c r="I284" s="2">
        <v>-1748.94</v>
      </c>
      <c r="J284" t="s">
        <v>14</v>
      </c>
      <c r="K284" t="s">
        <v>10</v>
      </c>
      <c r="L284" t="s">
        <v>21</v>
      </c>
      <c r="M284" t="s">
        <v>12</v>
      </c>
      <c r="N284" t="str">
        <f>IF(Table1[[#This Row],[Sales Amount]]&lt;0,"Loss","Income")</f>
        <v>Loss</v>
      </c>
    </row>
    <row r="285" spans="1:14" x14ac:dyDescent="0.25">
      <c r="A285" s="1">
        <v>44845</v>
      </c>
      <c r="B285" s="1" t="str">
        <f>TEXT(Table1[[#This Row],[Sale Date]],"mmmm")</f>
        <v>October</v>
      </c>
      <c r="C285" s="11">
        <f>MONTH(Table1[[#This Row],[Sale Date]])</f>
        <v>10</v>
      </c>
      <c r="D285" s="11" t="str">
        <f>TEXT(WEEKDAY(Table1[[#This Row],[Sale Date]]),"dddd")</f>
        <v>Tuesday</v>
      </c>
      <c r="E285" s="11">
        <f>WEEKDAY(Table1[[#This Row],[Sale Date]])</f>
        <v>3</v>
      </c>
      <c r="F285" s="11">
        <f>YEAR(Table1[[#This Row],[Sale Date]])</f>
        <v>2022</v>
      </c>
      <c r="G285" t="s">
        <v>13</v>
      </c>
      <c r="H285" s="2">
        <v>-1611.11</v>
      </c>
      <c r="I285" s="2">
        <v>-1470.1</v>
      </c>
      <c r="J285" t="s">
        <v>14</v>
      </c>
      <c r="K285" t="s">
        <v>15</v>
      </c>
      <c r="L285" t="s">
        <v>19</v>
      </c>
      <c r="M285" t="s">
        <v>30</v>
      </c>
      <c r="N285" t="str">
        <f>IF(Table1[[#This Row],[Sales Amount]]&lt;0,"Loss","Income")</f>
        <v>Loss</v>
      </c>
    </row>
    <row r="286" spans="1:14" x14ac:dyDescent="0.25">
      <c r="A286" s="1">
        <v>44846</v>
      </c>
      <c r="B286" s="1" t="str">
        <f>TEXT(Table1[[#This Row],[Sale Date]],"mmmm")</f>
        <v>October</v>
      </c>
      <c r="C286" s="11">
        <f>MONTH(Table1[[#This Row],[Sale Date]])</f>
        <v>10</v>
      </c>
      <c r="D286" s="11" t="str">
        <f>TEXT(WEEKDAY(Table1[[#This Row],[Sale Date]]),"dddd")</f>
        <v>Wednesday</v>
      </c>
      <c r="E286" s="11">
        <f>WEEKDAY(Table1[[#This Row],[Sale Date]])</f>
        <v>4</v>
      </c>
      <c r="F286" s="11">
        <f>YEAR(Table1[[#This Row],[Sale Date]])</f>
        <v>2022</v>
      </c>
      <c r="G286" t="s">
        <v>20</v>
      </c>
      <c r="H286" s="2">
        <v>6816.06</v>
      </c>
      <c r="I286" s="2">
        <v>6872.28</v>
      </c>
      <c r="J286" t="s">
        <v>22</v>
      </c>
      <c r="K286" t="s">
        <v>15</v>
      </c>
      <c r="L286" t="s">
        <v>21</v>
      </c>
      <c r="M286" t="s">
        <v>12</v>
      </c>
      <c r="N286" t="str">
        <f>IF(Table1[[#This Row],[Sales Amount]]&lt;0,"Loss","Income")</f>
        <v>Income</v>
      </c>
    </row>
    <row r="287" spans="1:14" x14ac:dyDescent="0.25">
      <c r="A287" s="1">
        <v>44847</v>
      </c>
      <c r="B287" s="1" t="str">
        <f>TEXT(Table1[[#This Row],[Sale Date]],"mmmm")</f>
        <v>October</v>
      </c>
      <c r="C287" s="11">
        <f>MONTH(Table1[[#This Row],[Sale Date]])</f>
        <v>10</v>
      </c>
      <c r="D287" s="11" t="str">
        <f>TEXT(WEEKDAY(Table1[[#This Row],[Sale Date]]),"dddd")</f>
        <v>Thursday</v>
      </c>
      <c r="E287" s="11">
        <f>WEEKDAY(Table1[[#This Row],[Sale Date]])</f>
        <v>5</v>
      </c>
      <c r="F287" s="11">
        <f>YEAR(Table1[[#This Row],[Sale Date]])</f>
        <v>2022</v>
      </c>
      <c r="G287" t="s">
        <v>23</v>
      </c>
      <c r="H287" s="2">
        <v>3671.89</v>
      </c>
      <c r="I287" s="2">
        <v>3820.85</v>
      </c>
      <c r="J287" t="s">
        <v>9</v>
      </c>
      <c r="K287" t="s">
        <v>15</v>
      </c>
      <c r="L287" t="s">
        <v>19</v>
      </c>
      <c r="M287" t="s">
        <v>16</v>
      </c>
      <c r="N287" t="str">
        <f>IF(Table1[[#This Row],[Sales Amount]]&lt;0,"Loss","Income")</f>
        <v>Income</v>
      </c>
    </row>
    <row r="288" spans="1:14" x14ac:dyDescent="0.25">
      <c r="A288" s="1">
        <v>44848</v>
      </c>
      <c r="B288" s="1" t="str">
        <f>TEXT(Table1[[#This Row],[Sale Date]],"mmmm")</f>
        <v>October</v>
      </c>
      <c r="C288" s="11">
        <f>MONTH(Table1[[#This Row],[Sale Date]])</f>
        <v>10</v>
      </c>
      <c r="D288" s="11" t="str">
        <f>TEXT(WEEKDAY(Table1[[#This Row],[Sale Date]]),"dddd")</f>
        <v>Friday</v>
      </c>
      <c r="E288" s="11">
        <f>WEEKDAY(Table1[[#This Row],[Sale Date]])</f>
        <v>6</v>
      </c>
      <c r="F288" s="11">
        <f>YEAR(Table1[[#This Row],[Sale Date]])</f>
        <v>2022</v>
      </c>
      <c r="G288" t="s">
        <v>20</v>
      </c>
      <c r="H288" s="2">
        <v>17553.55</v>
      </c>
      <c r="I288" s="2">
        <v>17899.97</v>
      </c>
      <c r="J288" t="s">
        <v>14</v>
      </c>
      <c r="K288" t="s">
        <v>15</v>
      </c>
      <c r="L288" t="s">
        <v>21</v>
      </c>
      <c r="M288" t="s">
        <v>12</v>
      </c>
      <c r="N288" t="str">
        <f>IF(Table1[[#This Row],[Sales Amount]]&lt;0,"Loss","Income")</f>
        <v>Income</v>
      </c>
    </row>
    <row r="289" spans="1:14" x14ac:dyDescent="0.25">
      <c r="A289" s="1">
        <v>44849</v>
      </c>
      <c r="B289" s="1" t="str">
        <f>TEXT(Table1[[#This Row],[Sale Date]],"mmmm")</f>
        <v>October</v>
      </c>
      <c r="C289" s="11">
        <f>MONTH(Table1[[#This Row],[Sale Date]])</f>
        <v>10</v>
      </c>
      <c r="D289" s="11" t="str">
        <f>TEXT(WEEKDAY(Table1[[#This Row],[Sale Date]]),"dddd")</f>
        <v>Saturday</v>
      </c>
      <c r="E289" s="11">
        <f>WEEKDAY(Table1[[#This Row],[Sale Date]])</f>
        <v>7</v>
      </c>
      <c r="F289" s="11">
        <f>YEAR(Table1[[#This Row],[Sale Date]])</f>
        <v>2022</v>
      </c>
      <c r="G289" t="s">
        <v>8</v>
      </c>
      <c r="H289" s="2">
        <v>1552.6</v>
      </c>
      <c r="I289" s="2">
        <v>1635.35</v>
      </c>
      <c r="J289" t="s">
        <v>14</v>
      </c>
      <c r="K289" t="s">
        <v>15</v>
      </c>
      <c r="L289" t="s">
        <v>19</v>
      </c>
      <c r="M289" t="s">
        <v>31</v>
      </c>
      <c r="N289" t="str">
        <f>IF(Table1[[#This Row],[Sales Amount]]&lt;0,"Loss","Income")</f>
        <v>Income</v>
      </c>
    </row>
    <row r="290" spans="1:14" x14ac:dyDescent="0.25">
      <c r="A290" s="1">
        <v>44850</v>
      </c>
      <c r="B290" s="1" t="str">
        <f>TEXT(Table1[[#This Row],[Sale Date]],"mmmm")</f>
        <v>October</v>
      </c>
      <c r="C290" s="11">
        <f>MONTH(Table1[[#This Row],[Sale Date]])</f>
        <v>10</v>
      </c>
      <c r="D290" s="11" t="str">
        <f>TEXT(WEEKDAY(Table1[[#This Row],[Sale Date]]),"dddd")</f>
        <v>Sunday</v>
      </c>
      <c r="E290" s="11">
        <f>WEEKDAY(Table1[[#This Row],[Sale Date]])</f>
        <v>1</v>
      </c>
      <c r="F290" s="11">
        <f>YEAR(Table1[[#This Row],[Sale Date]])</f>
        <v>2022</v>
      </c>
      <c r="G290" t="s">
        <v>23</v>
      </c>
      <c r="H290" s="2">
        <v>4891.3999999999996</v>
      </c>
      <c r="I290" s="2">
        <v>4940.03</v>
      </c>
      <c r="J290" t="s">
        <v>22</v>
      </c>
      <c r="K290" t="s">
        <v>15</v>
      </c>
      <c r="L290" t="s">
        <v>11</v>
      </c>
      <c r="M290" t="s">
        <v>12</v>
      </c>
      <c r="N290" t="str">
        <f>IF(Table1[[#This Row],[Sales Amount]]&lt;0,"Loss","Income")</f>
        <v>Income</v>
      </c>
    </row>
    <row r="291" spans="1:14" x14ac:dyDescent="0.25">
      <c r="A291" s="1">
        <v>44851</v>
      </c>
      <c r="B291" s="1" t="str">
        <f>TEXT(Table1[[#This Row],[Sale Date]],"mmmm")</f>
        <v>October</v>
      </c>
      <c r="C291" s="11">
        <f>MONTH(Table1[[#This Row],[Sale Date]])</f>
        <v>10</v>
      </c>
      <c r="D291" s="11" t="str">
        <f>TEXT(WEEKDAY(Table1[[#This Row],[Sale Date]]),"dddd")</f>
        <v>Monday</v>
      </c>
      <c r="E291" s="11">
        <f>WEEKDAY(Table1[[#This Row],[Sale Date]])</f>
        <v>2</v>
      </c>
      <c r="F291" s="11">
        <f>YEAR(Table1[[#This Row],[Sale Date]])</f>
        <v>2022</v>
      </c>
      <c r="G291" t="s">
        <v>17</v>
      </c>
      <c r="H291" s="2">
        <v>20513.8</v>
      </c>
      <c r="I291" s="2">
        <v>20944.5</v>
      </c>
      <c r="J291" t="s">
        <v>25</v>
      </c>
      <c r="K291" t="s">
        <v>10</v>
      </c>
      <c r="L291" t="s">
        <v>21</v>
      </c>
      <c r="M291" t="s">
        <v>31</v>
      </c>
      <c r="N291" t="str">
        <f>IF(Table1[[#This Row],[Sales Amount]]&lt;0,"Loss","Income")</f>
        <v>Income</v>
      </c>
    </row>
    <row r="292" spans="1:14" x14ac:dyDescent="0.25">
      <c r="A292" s="1">
        <v>44852</v>
      </c>
      <c r="B292" s="1" t="str">
        <f>TEXT(Table1[[#This Row],[Sale Date]],"mmmm")</f>
        <v>October</v>
      </c>
      <c r="C292" s="11">
        <f>MONTH(Table1[[#This Row],[Sale Date]])</f>
        <v>10</v>
      </c>
      <c r="D292" s="11" t="str">
        <f>TEXT(WEEKDAY(Table1[[#This Row],[Sale Date]]),"dddd")</f>
        <v>Tuesday</v>
      </c>
      <c r="E292" s="11">
        <f>WEEKDAY(Table1[[#This Row],[Sale Date]])</f>
        <v>3</v>
      </c>
      <c r="F292" s="11">
        <f>YEAR(Table1[[#This Row],[Sale Date]])</f>
        <v>2022</v>
      </c>
      <c r="G292" t="s">
        <v>13</v>
      </c>
      <c r="H292" s="2">
        <v>-1433.24</v>
      </c>
      <c r="I292" s="2">
        <v>-1241.4100000000001</v>
      </c>
      <c r="J292" t="s">
        <v>25</v>
      </c>
      <c r="K292" t="s">
        <v>24</v>
      </c>
      <c r="L292" t="s">
        <v>21</v>
      </c>
      <c r="M292" t="s">
        <v>27</v>
      </c>
      <c r="N292" t="str">
        <f>IF(Table1[[#This Row],[Sales Amount]]&lt;0,"Loss","Income")</f>
        <v>Loss</v>
      </c>
    </row>
    <row r="293" spans="1:14" x14ac:dyDescent="0.25">
      <c r="A293" s="1">
        <v>44853</v>
      </c>
      <c r="B293" s="1" t="str">
        <f>TEXT(Table1[[#This Row],[Sale Date]],"mmmm")</f>
        <v>October</v>
      </c>
      <c r="C293" s="11">
        <f>MONTH(Table1[[#This Row],[Sale Date]])</f>
        <v>10</v>
      </c>
      <c r="D293" s="11" t="str">
        <f>TEXT(WEEKDAY(Table1[[#This Row],[Sale Date]]),"dddd")</f>
        <v>Wednesday</v>
      </c>
      <c r="E293" s="11">
        <f>WEEKDAY(Table1[[#This Row],[Sale Date]])</f>
        <v>4</v>
      </c>
      <c r="F293" s="11">
        <f>YEAR(Table1[[#This Row],[Sale Date]])</f>
        <v>2022</v>
      </c>
      <c r="G293" t="s">
        <v>20</v>
      </c>
      <c r="H293" s="2">
        <v>11851.59</v>
      </c>
      <c r="I293" s="2">
        <v>11636.74</v>
      </c>
      <c r="J293" t="s">
        <v>25</v>
      </c>
      <c r="K293" t="s">
        <v>24</v>
      </c>
      <c r="L293" t="s">
        <v>11</v>
      </c>
      <c r="M293" t="s">
        <v>27</v>
      </c>
      <c r="N293" t="str">
        <f>IF(Table1[[#This Row],[Sales Amount]]&lt;0,"Loss","Income")</f>
        <v>Income</v>
      </c>
    </row>
    <row r="294" spans="1:14" x14ac:dyDescent="0.25">
      <c r="A294" s="1">
        <v>44854</v>
      </c>
      <c r="B294" s="1" t="str">
        <f>TEXT(Table1[[#This Row],[Sale Date]],"mmmm")</f>
        <v>October</v>
      </c>
      <c r="C294" s="11">
        <f>MONTH(Table1[[#This Row],[Sale Date]])</f>
        <v>10</v>
      </c>
      <c r="D294" s="11" t="str">
        <f>TEXT(WEEKDAY(Table1[[#This Row],[Sale Date]]),"dddd")</f>
        <v>Thursday</v>
      </c>
      <c r="E294" s="11">
        <f>WEEKDAY(Table1[[#This Row],[Sale Date]])</f>
        <v>5</v>
      </c>
      <c r="F294" s="11">
        <f>YEAR(Table1[[#This Row],[Sale Date]])</f>
        <v>2022</v>
      </c>
      <c r="G294" t="s">
        <v>8</v>
      </c>
      <c r="H294" s="2">
        <v>7570.29</v>
      </c>
      <c r="I294" s="2">
        <v>7950.56</v>
      </c>
      <c r="J294" t="s">
        <v>22</v>
      </c>
      <c r="K294" t="s">
        <v>24</v>
      </c>
      <c r="L294" t="s">
        <v>11</v>
      </c>
      <c r="M294" t="s">
        <v>27</v>
      </c>
      <c r="N294" t="str">
        <f>IF(Table1[[#This Row],[Sales Amount]]&lt;0,"Loss","Income")</f>
        <v>Income</v>
      </c>
    </row>
    <row r="295" spans="1:14" x14ac:dyDescent="0.25">
      <c r="A295" s="1">
        <v>44855</v>
      </c>
      <c r="B295" s="1" t="str">
        <f>TEXT(Table1[[#This Row],[Sale Date]],"mmmm")</f>
        <v>October</v>
      </c>
      <c r="C295" s="11">
        <f>MONTH(Table1[[#This Row],[Sale Date]])</f>
        <v>10</v>
      </c>
      <c r="D295" s="11" t="str">
        <f>TEXT(WEEKDAY(Table1[[#This Row],[Sale Date]]),"dddd")</f>
        <v>Friday</v>
      </c>
      <c r="E295" s="11">
        <f>WEEKDAY(Table1[[#This Row],[Sale Date]])</f>
        <v>6</v>
      </c>
      <c r="F295" s="11">
        <f>YEAR(Table1[[#This Row],[Sale Date]])</f>
        <v>2022</v>
      </c>
      <c r="G295" t="s">
        <v>20</v>
      </c>
      <c r="H295" s="2">
        <v>2496.37</v>
      </c>
      <c r="I295" s="2">
        <v>2486.9</v>
      </c>
      <c r="J295" t="s">
        <v>22</v>
      </c>
      <c r="K295" t="s">
        <v>18</v>
      </c>
      <c r="L295" t="s">
        <v>11</v>
      </c>
      <c r="M295" t="s">
        <v>26</v>
      </c>
      <c r="N295" t="str">
        <f>IF(Table1[[#This Row],[Sales Amount]]&lt;0,"Loss","Income")</f>
        <v>Income</v>
      </c>
    </row>
    <row r="296" spans="1:14" x14ac:dyDescent="0.25">
      <c r="A296" s="1">
        <v>44856</v>
      </c>
      <c r="B296" s="1" t="str">
        <f>TEXT(Table1[[#This Row],[Sale Date]],"mmmm")</f>
        <v>October</v>
      </c>
      <c r="C296" s="11">
        <f>MONTH(Table1[[#This Row],[Sale Date]])</f>
        <v>10</v>
      </c>
      <c r="D296" s="11" t="str">
        <f>TEXT(WEEKDAY(Table1[[#This Row],[Sale Date]]),"dddd")</f>
        <v>Saturday</v>
      </c>
      <c r="E296" s="11">
        <f>WEEKDAY(Table1[[#This Row],[Sale Date]])</f>
        <v>7</v>
      </c>
      <c r="F296" s="11">
        <f>YEAR(Table1[[#This Row],[Sale Date]])</f>
        <v>2022</v>
      </c>
      <c r="G296" t="s">
        <v>17</v>
      </c>
      <c r="H296" s="2">
        <v>271.16000000000003</v>
      </c>
      <c r="I296" s="2">
        <v>223.71</v>
      </c>
      <c r="J296" t="s">
        <v>25</v>
      </c>
      <c r="K296" t="s">
        <v>24</v>
      </c>
      <c r="L296" t="s">
        <v>11</v>
      </c>
      <c r="M296" t="s">
        <v>29</v>
      </c>
      <c r="N296" t="str">
        <f>IF(Table1[[#This Row],[Sales Amount]]&lt;0,"Loss","Income")</f>
        <v>Income</v>
      </c>
    </row>
    <row r="297" spans="1:14" x14ac:dyDescent="0.25">
      <c r="A297" s="1">
        <v>44857</v>
      </c>
      <c r="B297" s="1" t="str">
        <f>TEXT(Table1[[#This Row],[Sale Date]],"mmmm")</f>
        <v>October</v>
      </c>
      <c r="C297" s="11">
        <f>MONTH(Table1[[#This Row],[Sale Date]])</f>
        <v>10</v>
      </c>
      <c r="D297" s="11" t="str">
        <f>TEXT(WEEKDAY(Table1[[#This Row],[Sale Date]]),"dddd")</f>
        <v>Sunday</v>
      </c>
      <c r="E297" s="11">
        <f>WEEKDAY(Table1[[#This Row],[Sale Date]])</f>
        <v>1</v>
      </c>
      <c r="F297" s="11">
        <f>YEAR(Table1[[#This Row],[Sale Date]])</f>
        <v>2022</v>
      </c>
      <c r="G297" t="s">
        <v>23</v>
      </c>
      <c r="H297" s="2">
        <v>17284.88</v>
      </c>
      <c r="I297" s="2">
        <v>16217.87</v>
      </c>
      <c r="J297" t="s">
        <v>25</v>
      </c>
      <c r="K297" t="s">
        <v>10</v>
      </c>
      <c r="L297" t="s">
        <v>19</v>
      </c>
      <c r="M297" t="s">
        <v>27</v>
      </c>
      <c r="N297" t="str">
        <f>IF(Table1[[#This Row],[Sales Amount]]&lt;0,"Loss","Income")</f>
        <v>Income</v>
      </c>
    </row>
    <row r="298" spans="1:14" x14ac:dyDescent="0.25">
      <c r="A298" s="1">
        <v>44858</v>
      </c>
      <c r="B298" s="1" t="str">
        <f>TEXT(Table1[[#This Row],[Sale Date]],"mmmm")</f>
        <v>October</v>
      </c>
      <c r="C298" s="11">
        <f>MONTH(Table1[[#This Row],[Sale Date]])</f>
        <v>10</v>
      </c>
      <c r="D298" s="11" t="str">
        <f>TEXT(WEEKDAY(Table1[[#This Row],[Sale Date]]),"dddd")</f>
        <v>Monday</v>
      </c>
      <c r="E298" s="11">
        <f>WEEKDAY(Table1[[#This Row],[Sale Date]])</f>
        <v>2</v>
      </c>
      <c r="F298" s="11">
        <f>YEAR(Table1[[#This Row],[Sale Date]])</f>
        <v>2022</v>
      </c>
      <c r="G298" t="s">
        <v>8</v>
      </c>
      <c r="H298" s="2">
        <v>5601.72</v>
      </c>
      <c r="I298" s="2">
        <v>5141.62</v>
      </c>
      <c r="J298" t="s">
        <v>25</v>
      </c>
      <c r="K298" t="s">
        <v>24</v>
      </c>
      <c r="L298" t="s">
        <v>19</v>
      </c>
      <c r="M298" t="s">
        <v>27</v>
      </c>
      <c r="N298" t="str">
        <f>IF(Table1[[#This Row],[Sales Amount]]&lt;0,"Loss","Income")</f>
        <v>Income</v>
      </c>
    </row>
    <row r="299" spans="1:14" x14ac:dyDescent="0.25">
      <c r="A299" s="1">
        <v>44859</v>
      </c>
      <c r="B299" s="1" t="str">
        <f>TEXT(Table1[[#This Row],[Sale Date]],"mmmm")</f>
        <v>October</v>
      </c>
      <c r="C299" s="11">
        <f>MONTH(Table1[[#This Row],[Sale Date]])</f>
        <v>10</v>
      </c>
      <c r="D299" s="11" t="str">
        <f>TEXT(WEEKDAY(Table1[[#This Row],[Sale Date]]),"dddd")</f>
        <v>Tuesday</v>
      </c>
      <c r="E299" s="11">
        <f>WEEKDAY(Table1[[#This Row],[Sale Date]])</f>
        <v>3</v>
      </c>
      <c r="F299" s="11">
        <f>YEAR(Table1[[#This Row],[Sale Date]])</f>
        <v>2022</v>
      </c>
      <c r="G299" t="s">
        <v>23</v>
      </c>
      <c r="H299" s="2">
        <v>17081.88</v>
      </c>
      <c r="I299" s="2">
        <v>17455.63</v>
      </c>
      <c r="J299" t="s">
        <v>9</v>
      </c>
      <c r="K299" t="s">
        <v>15</v>
      </c>
      <c r="L299" t="s">
        <v>11</v>
      </c>
      <c r="M299" t="s">
        <v>28</v>
      </c>
      <c r="N299" t="str">
        <f>IF(Table1[[#This Row],[Sales Amount]]&lt;0,"Loss","Income")</f>
        <v>Income</v>
      </c>
    </row>
    <row r="300" spans="1:14" x14ac:dyDescent="0.25">
      <c r="A300" s="1">
        <v>44860</v>
      </c>
      <c r="B300" s="1" t="str">
        <f>TEXT(Table1[[#This Row],[Sale Date]],"mmmm")</f>
        <v>October</v>
      </c>
      <c r="C300" s="11">
        <f>MONTH(Table1[[#This Row],[Sale Date]])</f>
        <v>10</v>
      </c>
      <c r="D300" s="11" t="str">
        <f>TEXT(WEEKDAY(Table1[[#This Row],[Sale Date]]),"dddd")</f>
        <v>Wednesday</v>
      </c>
      <c r="E300" s="11">
        <f>WEEKDAY(Table1[[#This Row],[Sale Date]])</f>
        <v>4</v>
      </c>
      <c r="F300" s="11">
        <f>YEAR(Table1[[#This Row],[Sale Date]])</f>
        <v>2022</v>
      </c>
      <c r="G300" t="s">
        <v>13</v>
      </c>
      <c r="H300" s="2">
        <v>3713.88</v>
      </c>
      <c r="I300" s="2">
        <v>3644.28</v>
      </c>
      <c r="J300" t="s">
        <v>25</v>
      </c>
      <c r="K300" t="s">
        <v>18</v>
      </c>
      <c r="L300" t="s">
        <v>21</v>
      </c>
      <c r="M300" t="s">
        <v>12</v>
      </c>
      <c r="N300" t="str">
        <f>IF(Table1[[#This Row],[Sales Amount]]&lt;0,"Loss","Income")</f>
        <v>Income</v>
      </c>
    </row>
    <row r="301" spans="1:14" x14ac:dyDescent="0.25">
      <c r="A301" s="1">
        <v>44861</v>
      </c>
      <c r="B301" s="1" t="str">
        <f>TEXT(Table1[[#This Row],[Sale Date]],"mmmm")</f>
        <v>October</v>
      </c>
      <c r="C301" s="11">
        <f>MONTH(Table1[[#This Row],[Sale Date]])</f>
        <v>10</v>
      </c>
      <c r="D301" s="11" t="str">
        <f>TEXT(WEEKDAY(Table1[[#This Row],[Sale Date]]),"dddd")</f>
        <v>Thursday</v>
      </c>
      <c r="E301" s="11">
        <f>WEEKDAY(Table1[[#This Row],[Sale Date]])</f>
        <v>5</v>
      </c>
      <c r="F301" s="11">
        <f>YEAR(Table1[[#This Row],[Sale Date]])</f>
        <v>2022</v>
      </c>
      <c r="G301" t="s">
        <v>17</v>
      </c>
      <c r="H301" s="2">
        <v>9347.81</v>
      </c>
      <c r="I301" s="2">
        <v>9165.6299999999992</v>
      </c>
      <c r="J301" t="s">
        <v>14</v>
      </c>
      <c r="K301" t="s">
        <v>10</v>
      </c>
      <c r="L301" t="s">
        <v>21</v>
      </c>
      <c r="M301" t="s">
        <v>16</v>
      </c>
      <c r="N301" t="str">
        <f>IF(Table1[[#This Row],[Sales Amount]]&lt;0,"Loss","Income")</f>
        <v>Income</v>
      </c>
    </row>
    <row r="302" spans="1:14" x14ac:dyDescent="0.25">
      <c r="A302" s="1">
        <v>44862</v>
      </c>
      <c r="B302" s="1" t="str">
        <f>TEXT(Table1[[#This Row],[Sale Date]],"mmmm")</f>
        <v>October</v>
      </c>
      <c r="C302" s="11">
        <f>MONTH(Table1[[#This Row],[Sale Date]])</f>
        <v>10</v>
      </c>
      <c r="D302" s="11" t="str">
        <f>TEXT(WEEKDAY(Table1[[#This Row],[Sale Date]]),"dddd")</f>
        <v>Friday</v>
      </c>
      <c r="E302" s="11">
        <f>WEEKDAY(Table1[[#This Row],[Sale Date]])</f>
        <v>6</v>
      </c>
      <c r="F302" s="11">
        <f>YEAR(Table1[[#This Row],[Sale Date]])</f>
        <v>2022</v>
      </c>
      <c r="G302" t="s">
        <v>23</v>
      </c>
      <c r="H302" s="2">
        <v>8156.96</v>
      </c>
      <c r="I302" s="2">
        <v>7937.92</v>
      </c>
      <c r="J302" t="s">
        <v>14</v>
      </c>
      <c r="K302" t="s">
        <v>18</v>
      </c>
      <c r="L302" t="s">
        <v>11</v>
      </c>
      <c r="M302" t="s">
        <v>27</v>
      </c>
      <c r="N302" t="str">
        <f>IF(Table1[[#This Row],[Sales Amount]]&lt;0,"Loss","Income")</f>
        <v>Income</v>
      </c>
    </row>
    <row r="303" spans="1:14" x14ac:dyDescent="0.25">
      <c r="A303" s="1">
        <v>44863</v>
      </c>
      <c r="B303" s="1" t="str">
        <f>TEXT(Table1[[#This Row],[Sale Date]],"mmmm")</f>
        <v>October</v>
      </c>
      <c r="C303" s="11">
        <f>MONTH(Table1[[#This Row],[Sale Date]])</f>
        <v>10</v>
      </c>
      <c r="D303" s="11" t="str">
        <f>TEXT(WEEKDAY(Table1[[#This Row],[Sale Date]]),"dddd")</f>
        <v>Saturday</v>
      </c>
      <c r="E303" s="11">
        <f>WEEKDAY(Table1[[#This Row],[Sale Date]])</f>
        <v>7</v>
      </c>
      <c r="F303" s="11">
        <f>YEAR(Table1[[#This Row],[Sale Date]])</f>
        <v>2022</v>
      </c>
      <c r="G303" t="s">
        <v>23</v>
      </c>
      <c r="H303" s="2">
        <v>6289.79</v>
      </c>
      <c r="I303" s="2">
        <v>6197.73</v>
      </c>
      <c r="J303" t="s">
        <v>9</v>
      </c>
      <c r="K303" t="s">
        <v>18</v>
      </c>
      <c r="L303" t="s">
        <v>19</v>
      </c>
      <c r="M303" t="s">
        <v>12</v>
      </c>
      <c r="N303" t="str">
        <f>IF(Table1[[#This Row],[Sales Amount]]&lt;0,"Loss","Income")</f>
        <v>Income</v>
      </c>
    </row>
    <row r="304" spans="1:14" x14ac:dyDescent="0.25">
      <c r="A304" s="1">
        <v>44864</v>
      </c>
      <c r="B304" s="1" t="str">
        <f>TEXT(Table1[[#This Row],[Sale Date]],"mmmm")</f>
        <v>October</v>
      </c>
      <c r="C304" s="11">
        <f>MONTH(Table1[[#This Row],[Sale Date]])</f>
        <v>10</v>
      </c>
      <c r="D304" s="11" t="str">
        <f>TEXT(WEEKDAY(Table1[[#This Row],[Sale Date]]),"dddd")</f>
        <v>Sunday</v>
      </c>
      <c r="E304" s="11">
        <f>WEEKDAY(Table1[[#This Row],[Sale Date]])</f>
        <v>1</v>
      </c>
      <c r="F304" s="11">
        <f>YEAR(Table1[[#This Row],[Sale Date]])</f>
        <v>2022</v>
      </c>
      <c r="G304" t="s">
        <v>23</v>
      </c>
      <c r="H304" s="2">
        <v>-843.61</v>
      </c>
      <c r="I304" s="2">
        <v>-848.75</v>
      </c>
      <c r="J304" t="s">
        <v>22</v>
      </c>
      <c r="K304" t="s">
        <v>10</v>
      </c>
      <c r="L304" t="s">
        <v>21</v>
      </c>
      <c r="M304" t="s">
        <v>31</v>
      </c>
      <c r="N304" t="str">
        <f>IF(Table1[[#This Row],[Sales Amount]]&lt;0,"Loss","Income")</f>
        <v>Loss</v>
      </c>
    </row>
    <row r="305" spans="1:14" x14ac:dyDescent="0.25">
      <c r="A305" s="1">
        <v>44865</v>
      </c>
      <c r="B305" s="1" t="str">
        <f>TEXT(Table1[[#This Row],[Sale Date]],"mmmm")</f>
        <v>October</v>
      </c>
      <c r="C305" s="11">
        <f>MONTH(Table1[[#This Row],[Sale Date]])</f>
        <v>10</v>
      </c>
      <c r="D305" s="11" t="str">
        <f>TEXT(WEEKDAY(Table1[[#This Row],[Sale Date]]),"dddd")</f>
        <v>Monday</v>
      </c>
      <c r="E305" s="11">
        <f>WEEKDAY(Table1[[#This Row],[Sale Date]])</f>
        <v>2</v>
      </c>
      <c r="F305" s="11">
        <f>YEAR(Table1[[#This Row],[Sale Date]])</f>
        <v>2022</v>
      </c>
      <c r="G305" t="s">
        <v>23</v>
      </c>
      <c r="H305" s="2">
        <v>7183.76</v>
      </c>
      <c r="I305" s="2">
        <v>7070.27</v>
      </c>
      <c r="J305" t="s">
        <v>25</v>
      </c>
      <c r="K305" t="s">
        <v>18</v>
      </c>
      <c r="L305" t="s">
        <v>21</v>
      </c>
      <c r="M305" t="s">
        <v>27</v>
      </c>
      <c r="N305" t="str">
        <f>IF(Table1[[#This Row],[Sales Amount]]&lt;0,"Loss","Income")</f>
        <v>Income</v>
      </c>
    </row>
    <row r="306" spans="1:14" x14ac:dyDescent="0.25">
      <c r="A306" s="1">
        <v>44866</v>
      </c>
      <c r="B306" s="1" t="str">
        <f>TEXT(Table1[[#This Row],[Sale Date]],"mmmm")</f>
        <v>November</v>
      </c>
      <c r="C306" s="11">
        <f>MONTH(Table1[[#This Row],[Sale Date]])</f>
        <v>11</v>
      </c>
      <c r="D306" s="11" t="str">
        <f>TEXT(WEEKDAY(Table1[[#This Row],[Sale Date]]),"dddd")</f>
        <v>Tuesday</v>
      </c>
      <c r="E306" s="11">
        <f>WEEKDAY(Table1[[#This Row],[Sale Date]])</f>
        <v>3</v>
      </c>
      <c r="F306" s="11">
        <f>YEAR(Table1[[#This Row],[Sale Date]])</f>
        <v>2022</v>
      </c>
      <c r="G306" t="s">
        <v>20</v>
      </c>
      <c r="H306" s="2">
        <v>3340.12</v>
      </c>
      <c r="I306" s="2">
        <v>3460.22</v>
      </c>
      <c r="J306" t="s">
        <v>22</v>
      </c>
      <c r="K306" t="s">
        <v>15</v>
      </c>
      <c r="L306" t="s">
        <v>21</v>
      </c>
      <c r="M306" t="s">
        <v>29</v>
      </c>
      <c r="N306" t="str">
        <f>IF(Table1[[#This Row],[Sales Amount]]&lt;0,"Loss","Income")</f>
        <v>Income</v>
      </c>
    </row>
    <row r="307" spans="1:14" x14ac:dyDescent="0.25">
      <c r="A307" s="1">
        <v>44867</v>
      </c>
      <c r="B307" s="1" t="str">
        <f>TEXT(Table1[[#This Row],[Sale Date]],"mmmm")</f>
        <v>November</v>
      </c>
      <c r="C307" s="11">
        <f>MONTH(Table1[[#This Row],[Sale Date]])</f>
        <v>11</v>
      </c>
      <c r="D307" s="11" t="str">
        <f>TEXT(WEEKDAY(Table1[[#This Row],[Sale Date]]),"dddd")</f>
        <v>Wednesday</v>
      </c>
      <c r="E307" s="11">
        <f>WEEKDAY(Table1[[#This Row],[Sale Date]])</f>
        <v>4</v>
      </c>
      <c r="F307" s="11">
        <f>YEAR(Table1[[#This Row],[Sale Date]])</f>
        <v>2022</v>
      </c>
      <c r="G307" t="s">
        <v>23</v>
      </c>
      <c r="H307" s="2">
        <v>5206.24</v>
      </c>
      <c r="I307" s="2">
        <v>5321.84</v>
      </c>
      <c r="J307" t="s">
        <v>25</v>
      </c>
      <c r="K307" t="s">
        <v>18</v>
      </c>
      <c r="L307" t="s">
        <v>11</v>
      </c>
      <c r="M307" t="s">
        <v>29</v>
      </c>
      <c r="N307" t="str">
        <f>IF(Table1[[#This Row],[Sales Amount]]&lt;0,"Loss","Income")</f>
        <v>Income</v>
      </c>
    </row>
    <row r="308" spans="1:14" x14ac:dyDescent="0.25">
      <c r="A308" s="1">
        <v>44868</v>
      </c>
      <c r="B308" s="1" t="str">
        <f>TEXT(Table1[[#This Row],[Sale Date]],"mmmm")</f>
        <v>November</v>
      </c>
      <c r="C308" s="11">
        <f>MONTH(Table1[[#This Row],[Sale Date]])</f>
        <v>11</v>
      </c>
      <c r="D308" s="11" t="str">
        <f>TEXT(WEEKDAY(Table1[[#This Row],[Sale Date]]),"dddd")</f>
        <v>Thursday</v>
      </c>
      <c r="E308" s="11">
        <f>WEEKDAY(Table1[[#This Row],[Sale Date]])</f>
        <v>5</v>
      </c>
      <c r="F308" s="11">
        <f>YEAR(Table1[[#This Row],[Sale Date]])</f>
        <v>2022</v>
      </c>
      <c r="G308" t="s">
        <v>13</v>
      </c>
      <c r="H308" s="2">
        <v>6259.09</v>
      </c>
      <c r="I308" s="2">
        <v>5750.81</v>
      </c>
      <c r="J308" t="s">
        <v>25</v>
      </c>
      <c r="K308" t="s">
        <v>15</v>
      </c>
      <c r="L308" t="s">
        <v>21</v>
      </c>
      <c r="M308" t="s">
        <v>27</v>
      </c>
      <c r="N308" t="str">
        <f>IF(Table1[[#This Row],[Sales Amount]]&lt;0,"Loss","Income")</f>
        <v>Income</v>
      </c>
    </row>
    <row r="309" spans="1:14" x14ac:dyDescent="0.25">
      <c r="A309" s="1">
        <v>44869</v>
      </c>
      <c r="B309" s="1" t="str">
        <f>TEXT(Table1[[#This Row],[Sale Date]],"mmmm")</f>
        <v>November</v>
      </c>
      <c r="C309" s="11">
        <f>MONTH(Table1[[#This Row],[Sale Date]])</f>
        <v>11</v>
      </c>
      <c r="D309" s="11" t="str">
        <f>TEXT(WEEKDAY(Table1[[#This Row],[Sale Date]]),"dddd")</f>
        <v>Friday</v>
      </c>
      <c r="E309" s="11">
        <f>WEEKDAY(Table1[[#This Row],[Sale Date]])</f>
        <v>6</v>
      </c>
      <c r="F309" s="11">
        <f>YEAR(Table1[[#This Row],[Sale Date]])</f>
        <v>2022</v>
      </c>
      <c r="G309" t="s">
        <v>17</v>
      </c>
      <c r="H309" s="2">
        <v>3359.86</v>
      </c>
      <c r="I309" s="2">
        <v>3261.85</v>
      </c>
      <c r="J309" t="s">
        <v>14</v>
      </c>
      <c r="K309" t="s">
        <v>15</v>
      </c>
      <c r="L309" t="s">
        <v>21</v>
      </c>
      <c r="M309" t="s">
        <v>16</v>
      </c>
      <c r="N309" t="str">
        <f>IF(Table1[[#This Row],[Sales Amount]]&lt;0,"Loss","Income")</f>
        <v>Income</v>
      </c>
    </row>
    <row r="310" spans="1:14" x14ac:dyDescent="0.25">
      <c r="A310" s="1">
        <v>44870</v>
      </c>
      <c r="B310" s="1" t="str">
        <f>TEXT(Table1[[#This Row],[Sale Date]],"mmmm")</f>
        <v>November</v>
      </c>
      <c r="C310" s="11">
        <f>MONTH(Table1[[#This Row],[Sale Date]])</f>
        <v>11</v>
      </c>
      <c r="D310" s="11" t="str">
        <f>TEXT(WEEKDAY(Table1[[#This Row],[Sale Date]]),"dddd")</f>
        <v>Saturday</v>
      </c>
      <c r="E310" s="11">
        <f>WEEKDAY(Table1[[#This Row],[Sale Date]])</f>
        <v>7</v>
      </c>
      <c r="F310" s="11">
        <f>YEAR(Table1[[#This Row],[Sale Date]])</f>
        <v>2022</v>
      </c>
      <c r="G310" t="s">
        <v>23</v>
      </c>
      <c r="H310" s="2">
        <v>4819.7</v>
      </c>
      <c r="I310" s="2">
        <v>4880.28</v>
      </c>
      <c r="J310" t="s">
        <v>25</v>
      </c>
      <c r="K310" t="s">
        <v>18</v>
      </c>
      <c r="L310" t="s">
        <v>19</v>
      </c>
      <c r="M310" t="s">
        <v>27</v>
      </c>
      <c r="N310" t="str">
        <f>IF(Table1[[#This Row],[Sales Amount]]&lt;0,"Loss","Income")</f>
        <v>Income</v>
      </c>
    </row>
    <row r="311" spans="1:14" x14ac:dyDescent="0.25">
      <c r="A311" s="1">
        <v>44871</v>
      </c>
      <c r="B311" s="1" t="str">
        <f>TEXT(Table1[[#This Row],[Sale Date]],"mmmm")</f>
        <v>November</v>
      </c>
      <c r="C311" s="11">
        <f>MONTH(Table1[[#This Row],[Sale Date]])</f>
        <v>11</v>
      </c>
      <c r="D311" s="11" t="str">
        <f>TEXT(WEEKDAY(Table1[[#This Row],[Sale Date]]),"dddd")</f>
        <v>Sunday</v>
      </c>
      <c r="E311" s="11">
        <f>WEEKDAY(Table1[[#This Row],[Sale Date]])</f>
        <v>1</v>
      </c>
      <c r="F311" s="11">
        <f>YEAR(Table1[[#This Row],[Sale Date]])</f>
        <v>2022</v>
      </c>
      <c r="G311" t="s">
        <v>8</v>
      </c>
      <c r="H311" s="2">
        <v>10674.14</v>
      </c>
      <c r="I311" s="2">
        <v>10763.55</v>
      </c>
      <c r="J311" t="s">
        <v>14</v>
      </c>
      <c r="K311" t="s">
        <v>10</v>
      </c>
      <c r="L311" t="s">
        <v>11</v>
      </c>
      <c r="M311" t="s">
        <v>26</v>
      </c>
      <c r="N311" t="str">
        <f>IF(Table1[[#This Row],[Sales Amount]]&lt;0,"Loss","Income")</f>
        <v>Income</v>
      </c>
    </row>
    <row r="312" spans="1:14" x14ac:dyDescent="0.25">
      <c r="A312" s="1">
        <v>44872</v>
      </c>
      <c r="B312" s="1" t="str">
        <f>TEXT(Table1[[#This Row],[Sale Date]],"mmmm")</f>
        <v>November</v>
      </c>
      <c r="C312" s="11">
        <f>MONTH(Table1[[#This Row],[Sale Date]])</f>
        <v>11</v>
      </c>
      <c r="D312" s="11" t="str">
        <f>TEXT(WEEKDAY(Table1[[#This Row],[Sale Date]]),"dddd")</f>
        <v>Monday</v>
      </c>
      <c r="E312" s="11">
        <f>WEEKDAY(Table1[[#This Row],[Sale Date]])</f>
        <v>2</v>
      </c>
      <c r="F312" s="11">
        <f>YEAR(Table1[[#This Row],[Sale Date]])</f>
        <v>2022</v>
      </c>
      <c r="G312" t="s">
        <v>20</v>
      </c>
      <c r="H312" s="2">
        <v>20470</v>
      </c>
      <c r="I312" s="2">
        <v>19447.45</v>
      </c>
      <c r="J312" t="s">
        <v>22</v>
      </c>
      <c r="K312" t="s">
        <v>10</v>
      </c>
      <c r="L312" t="s">
        <v>11</v>
      </c>
      <c r="M312" t="s">
        <v>12</v>
      </c>
      <c r="N312" t="str">
        <f>IF(Table1[[#This Row],[Sales Amount]]&lt;0,"Loss","Income")</f>
        <v>Income</v>
      </c>
    </row>
    <row r="313" spans="1:14" x14ac:dyDescent="0.25">
      <c r="A313" s="1">
        <v>44873</v>
      </c>
      <c r="B313" s="1" t="str">
        <f>TEXT(Table1[[#This Row],[Sale Date]],"mmmm")</f>
        <v>November</v>
      </c>
      <c r="C313" s="11">
        <f>MONTH(Table1[[#This Row],[Sale Date]])</f>
        <v>11</v>
      </c>
      <c r="D313" s="11" t="str">
        <f>TEXT(WEEKDAY(Table1[[#This Row],[Sale Date]]),"dddd")</f>
        <v>Tuesday</v>
      </c>
      <c r="E313" s="11">
        <f>WEEKDAY(Table1[[#This Row],[Sale Date]])</f>
        <v>3</v>
      </c>
      <c r="F313" s="11">
        <f>YEAR(Table1[[#This Row],[Sale Date]])</f>
        <v>2022</v>
      </c>
      <c r="G313" t="s">
        <v>17</v>
      </c>
      <c r="H313" s="2">
        <v>818.16</v>
      </c>
      <c r="I313" s="2">
        <v>777.88</v>
      </c>
      <c r="J313" t="s">
        <v>9</v>
      </c>
      <c r="K313" t="s">
        <v>18</v>
      </c>
      <c r="L313" t="s">
        <v>21</v>
      </c>
      <c r="M313" t="s">
        <v>31</v>
      </c>
      <c r="N313" t="str">
        <f>IF(Table1[[#This Row],[Sales Amount]]&lt;0,"Loss","Income")</f>
        <v>Income</v>
      </c>
    </row>
    <row r="314" spans="1:14" x14ac:dyDescent="0.25">
      <c r="A314" s="1">
        <v>44874</v>
      </c>
      <c r="B314" s="1" t="str">
        <f>TEXT(Table1[[#This Row],[Sale Date]],"mmmm")</f>
        <v>November</v>
      </c>
      <c r="C314" s="11">
        <f>MONTH(Table1[[#This Row],[Sale Date]])</f>
        <v>11</v>
      </c>
      <c r="D314" s="11" t="str">
        <f>TEXT(WEEKDAY(Table1[[#This Row],[Sale Date]]),"dddd")</f>
        <v>Wednesday</v>
      </c>
      <c r="E314" s="11">
        <f>WEEKDAY(Table1[[#This Row],[Sale Date]])</f>
        <v>4</v>
      </c>
      <c r="F314" s="11">
        <f>YEAR(Table1[[#This Row],[Sale Date]])</f>
        <v>2022</v>
      </c>
      <c r="G314" t="s">
        <v>23</v>
      </c>
      <c r="H314" s="2">
        <v>4294.01</v>
      </c>
      <c r="I314" s="2">
        <v>4298.66</v>
      </c>
      <c r="J314" t="s">
        <v>25</v>
      </c>
      <c r="K314" t="s">
        <v>15</v>
      </c>
      <c r="L314" t="s">
        <v>21</v>
      </c>
      <c r="M314" t="s">
        <v>29</v>
      </c>
      <c r="N314" t="str">
        <f>IF(Table1[[#This Row],[Sales Amount]]&lt;0,"Loss","Income")</f>
        <v>Income</v>
      </c>
    </row>
    <row r="315" spans="1:14" x14ac:dyDescent="0.25">
      <c r="A315" s="1">
        <v>44875</v>
      </c>
      <c r="B315" s="1" t="str">
        <f>TEXT(Table1[[#This Row],[Sale Date]],"mmmm")</f>
        <v>November</v>
      </c>
      <c r="C315" s="11">
        <f>MONTH(Table1[[#This Row],[Sale Date]])</f>
        <v>11</v>
      </c>
      <c r="D315" s="11" t="str">
        <f>TEXT(WEEKDAY(Table1[[#This Row],[Sale Date]]),"dddd")</f>
        <v>Thursday</v>
      </c>
      <c r="E315" s="11">
        <f>WEEKDAY(Table1[[#This Row],[Sale Date]])</f>
        <v>5</v>
      </c>
      <c r="F315" s="11">
        <f>YEAR(Table1[[#This Row],[Sale Date]])</f>
        <v>2022</v>
      </c>
      <c r="G315" t="s">
        <v>23</v>
      </c>
      <c r="H315" s="2">
        <v>9253.2000000000007</v>
      </c>
      <c r="I315" s="2">
        <v>8113.88</v>
      </c>
      <c r="J315" t="s">
        <v>14</v>
      </c>
      <c r="K315" t="s">
        <v>10</v>
      </c>
      <c r="L315" t="s">
        <v>11</v>
      </c>
      <c r="M315" t="s">
        <v>30</v>
      </c>
      <c r="N315" t="str">
        <f>IF(Table1[[#This Row],[Sales Amount]]&lt;0,"Loss","Income")</f>
        <v>Income</v>
      </c>
    </row>
    <row r="316" spans="1:14" x14ac:dyDescent="0.25">
      <c r="A316" s="1">
        <v>44876</v>
      </c>
      <c r="B316" s="1" t="str">
        <f>TEXT(Table1[[#This Row],[Sale Date]],"mmmm")</f>
        <v>November</v>
      </c>
      <c r="C316" s="11">
        <f>MONTH(Table1[[#This Row],[Sale Date]])</f>
        <v>11</v>
      </c>
      <c r="D316" s="11" t="str">
        <f>TEXT(WEEKDAY(Table1[[#This Row],[Sale Date]]),"dddd")</f>
        <v>Friday</v>
      </c>
      <c r="E316" s="11">
        <f>WEEKDAY(Table1[[#This Row],[Sale Date]])</f>
        <v>6</v>
      </c>
      <c r="F316" s="11">
        <f>YEAR(Table1[[#This Row],[Sale Date]])</f>
        <v>2022</v>
      </c>
      <c r="G316" t="s">
        <v>20</v>
      </c>
      <c r="H316" s="2">
        <v>-1745.88</v>
      </c>
      <c r="I316" s="2">
        <v>-1741.72</v>
      </c>
      <c r="J316" t="s">
        <v>25</v>
      </c>
      <c r="K316" t="s">
        <v>18</v>
      </c>
      <c r="L316" t="s">
        <v>11</v>
      </c>
      <c r="M316" t="s">
        <v>30</v>
      </c>
      <c r="N316" t="str">
        <f>IF(Table1[[#This Row],[Sales Amount]]&lt;0,"Loss","Income")</f>
        <v>Loss</v>
      </c>
    </row>
    <row r="317" spans="1:14" x14ac:dyDescent="0.25">
      <c r="A317" s="1">
        <v>44877</v>
      </c>
      <c r="B317" s="1" t="str">
        <f>TEXT(Table1[[#This Row],[Sale Date]],"mmmm")</f>
        <v>November</v>
      </c>
      <c r="C317" s="11">
        <f>MONTH(Table1[[#This Row],[Sale Date]])</f>
        <v>11</v>
      </c>
      <c r="D317" s="11" t="str">
        <f>TEXT(WEEKDAY(Table1[[#This Row],[Sale Date]]),"dddd")</f>
        <v>Saturday</v>
      </c>
      <c r="E317" s="11">
        <f>WEEKDAY(Table1[[#This Row],[Sale Date]])</f>
        <v>7</v>
      </c>
      <c r="F317" s="11">
        <f>YEAR(Table1[[#This Row],[Sale Date]])</f>
        <v>2022</v>
      </c>
      <c r="G317" t="s">
        <v>17</v>
      </c>
      <c r="H317" s="2">
        <v>-2351.96</v>
      </c>
      <c r="I317" s="2">
        <v>-2400.81</v>
      </c>
      <c r="J317" t="s">
        <v>22</v>
      </c>
      <c r="K317" t="s">
        <v>24</v>
      </c>
      <c r="L317" t="s">
        <v>19</v>
      </c>
      <c r="M317" t="s">
        <v>27</v>
      </c>
      <c r="N317" t="str">
        <f>IF(Table1[[#This Row],[Sales Amount]]&lt;0,"Loss","Income")</f>
        <v>Loss</v>
      </c>
    </row>
    <row r="318" spans="1:14" x14ac:dyDescent="0.25">
      <c r="A318" s="1">
        <v>44878</v>
      </c>
      <c r="B318" s="1" t="str">
        <f>TEXT(Table1[[#This Row],[Sale Date]],"mmmm")</f>
        <v>November</v>
      </c>
      <c r="C318" s="11">
        <f>MONTH(Table1[[#This Row],[Sale Date]])</f>
        <v>11</v>
      </c>
      <c r="D318" s="11" t="str">
        <f>TEXT(WEEKDAY(Table1[[#This Row],[Sale Date]]),"dddd")</f>
        <v>Sunday</v>
      </c>
      <c r="E318" s="11">
        <f>WEEKDAY(Table1[[#This Row],[Sale Date]])</f>
        <v>1</v>
      </c>
      <c r="F318" s="11">
        <f>YEAR(Table1[[#This Row],[Sale Date]])</f>
        <v>2022</v>
      </c>
      <c r="G318" t="s">
        <v>23</v>
      </c>
      <c r="H318" s="2">
        <v>12175.76</v>
      </c>
      <c r="I318" s="2">
        <v>11070.23</v>
      </c>
      <c r="J318" t="s">
        <v>9</v>
      </c>
      <c r="K318" t="s">
        <v>24</v>
      </c>
      <c r="L318" t="s">
        <v>19</v>
      </c>
      <c r="M318" t="s">
        <v>12</v>
      </c>
      <c r="N318" t="str">
        <f>IF(Table1[[#This Row],[Sales Amount]]&lt;0,"Loss","Income")</f>
        <v>Income</v>
      </c>
    </row>
    <row r="319" spans="1:14" x14ac:dyDescent="0.25">
      <c r="A319" s="1">
        <v>44879</v>
      </c>
      <c r="B319" s="1" t="str">
        <f>TEXT(Table1[[#This Row],[Sale Date]],"mmmm")</f>
        <v>November</v>
      </c>
      <c r="C319" s="11">
        <f>MONTH(Table1[[#This Row],[Sale Date]])</f>
        <v>11</v>
      </c>
      <c r="D319" s="11" t="str">
        <f>TEXT(WEEKDAY(Table1[[#This Row],[Sale Date]]),"dddd")</f>
        <v>Monday</v>
      </c>
      <c r="E319" s="11">
        <f>WEEKDAY(Table1[[#This Row],[Sale Date]])</f>
        <v>2</v>
      </c>
      <c r="F319" s="11">
        <f>YEAR(Table1[[#This Row],[Sale Date]])</f>
        <v>2022</v>
      </c>
      <c r="G319" t="s">
        <v>8</v>
      </c>
      <c r="H319" s="2">
        <v>17654.28</v>
      </c>
      <c r="I319" s="2">
        <v>19543.740000000002</v>
      </c>
      <c r="J319" t="s">
        <v>14</v>
      </c>
      <c r="K319" t="s">
        <v>24</v>
      </c>
      <c r="L319" t="s">
        <v>19</v>
      </c>
      <c r="M319" t="s">
        <v>31</v>
      </c>
      <c r="N319" t="str">
        <f>IF(Table1[[#This Row],[Sales Amount]]&lt;0,"Loss","Income")</f>
        <v>Income</v>
      </c>
    </row>
    <row r="320" spans="1:14" x14ac:dyDescent="0.25">
      <c r="A320" s="1">
        <v>44880</v>
      </c>
      <c r="B320" s="1" t="str">
        <f>TEXT(Table1[[#This Row],[Sale Date]],"mmmm")</f>
        <v>November</v>
      </c>
      <c r="C320" s="11">
        <f>MONTH(Table1[[#This Row],[Sale Date]])</f>
        <v>11</v>
      </c>
      <c r="D320" s="11" t="str">
        <f>TEXT(WEEKDAY(Table1[[#This Row],[Sale Date]]),"dddd")</f>
        <v>Tuesday</v>
      </c>
      <c r="E320" s="11">
        <f>WEEKDAY(Table1[[#This Row],[Sale Date]])</f>
        <v>3</v>
      </c>
      <c r="F320" s="11">
        <f>YEAR(Table1[[#This Row],[Sale Date]])</f>
        <v>2022</v>
      </c>
      <c r="G320" t="s">
        <v>17</v>
      </c>
      <c r="H320" s="2">
        <v>3585.13</v>
      </c>
      <c r="I320" s="2">
        <v>3325.34</v>
      </c>
      <c r="J320" t="s">
        <v>14</v>
      </c>
      <c r="K320" t="s">
        <v>24</v>
      </c>
      <c r="L320" t="s">
        <v>11</v>
      </c>
      <c r="M320" t="s">
        <v>26</v>
      </c>
      <c r="N320" t="str">
        <f>IF(Table1[[#This Row],[Sales Amount]]&lt;0,"Loss","Income")</f>
        <v>Income</v>
      </c>
    </row>
    <row r="321" spans="1:14" x14ac:dyDescent="0.25">
      <c r="A321" s="1">
        <v>44881</v>
      </c>
      <c r="B321" s="1" t="str">
        <f>TEXT(Table1[[#This Row],[Sale Date]],"mmmm")</f>
        <v>November</v>
      </c>
      <c r="C321" s="11">
        <f>MONTH(Table1[[#This Row],[Sale Date]])</f>
        <v>11</v>
      </c>
      <c r="D321" s="11" t="str">
        <f>TEXT(WEEKDAY(Table1[[#This Row],[Sale Date]]),"dddd")</f>
        <v>Wednesday</v>
      </c>
      <c r="E321" s="11">
        <f>WEEKDAY(Table1[[#This Row],[Sale Date]])</f>
        <v>4</v>
      </c>
      <c r="F321" s="11">
        <f>YEAR(Table1[[#This Row],[Sale Date]])</f>
        <v>2022</v>
      </c>
      <c r="G321" t="s">
        <v>8</v>
      </c>
      <c r="H321" s="2">
        <v>18692.93</v>
      </c>
      <c r="I321" s="2">
        <v>20102.87</v>
      </c>
      <c r="J321" t="s">
        <v>14</v>
      </c>
      <c r="K321" t="s">
        <v>10</v>
      </c>
      <c r="L321" t="s">
        <v>19</v>
      </c>
      <c r="M321" t="s">
        <v>27</v>
      </c>
      <c r="N321" t="str">
        <f>IF(Table1[[#This Row],[Sales Amount]]&lt;0,"Loss","Income")</f>
        <v>Income</v>
      </c>
    </row>
    <row r="322" spans="1:14" x14ac:dyDescent="0.25">
      <c r="A322" s="1">
        <v>44882</v>
      </c>
      <c r="B322" s="1" t="str">
        <f>TEXT(Table1[[#This Row],[Sale Date]],"mmmm")</f>
        <v>November</v>
      </c>
      <c r="C322" s="11">
        <f>MONTH(Table1[[#This Row],[Sale Date]])</f>
        <v>11</v>
      </c>
      <c r="D322" s="11" t="str">
        <f>TEXT(WEEKDAY(Table1[[#This Row],[Sale Date]]),"dddd")</f>
        <v>Thursday</v>
      </c>
      <c r="E322" s="11">
        <f>WEEKDAY(Table1[[#This Row],[Sale Date]])</f>
        <v>5</v>
      </c>
      <c r="F322" s="11">
        <f>YEAR(Table1[[#This Row],[Sale Date]])</f>
        <v>2022</v>
      </c>
      <c r="G322" t="s">
        <v>20</v>
      </c>
      <c r="H322" s="2">
        <v>11457.2</v>
      </c>
      <c r="I322" s="2">
        <v>11896.67</v>
      </c>
      <c r="J322" t="s">
        <v>9</v>
      </c>
      <c r="K322" t="s">
        <v>18</v>
      </c>
      <c r="L322" t="s">
        <v>11</v>
      </c>
      <c r="M322" t="s">
        <v>16</v>
      </c>
      <c r="N322" t="str">
        <f>IF(Table1[[#This Row],[Sales Amount]]&lt;0,"Loss","Income")</f>
        <v>Income</v>
      </c>
    </row>
    <row r="323" spans="1:14" x14ac:dyDescent="0.25">
      <c r="A323" s="1">
        <v>44883</v>
      </c>
      <c r="B323" s="1" t="str">
        <f>TEXT(Table1[[#This Row],[Sale Date]],"mmmm")</f>
        <v>November</v>
      </c>
      <c r="C323" s="11">
        <f>MONTH(Table1[[#This Row],[Sale Date]])</f>
        <v>11</v>
      </c>
      <c r="D323" s="11" t="str">
        <f>TEXT(WEEKDAY(Table1[[#This Row],[Sale Date]]),"dddd")</f>
        <v>Friday</v>
      </c>
      <c r="E323" s="11">
        <f>WEEKDAY(Table1[[#This Row],[Sale Date]])</f>
        <v>6</v>
      </c>
      <c r="F323" s="11">
        <f>YEAR(Table1[[#This Row],[Sale Date]])</f>
        <v>2022</v>
      </c>
      <c r="G323" t="s">
        <v>23</v>
      </c>
      <c r="H323" s="2">
        <v>6334.64</v>
      </c>
      <c r="I323" s="2">
        <v>6435.8</v>
      </c>
      <c r="J323" t="s">
        <v>22</v>
      </c>
      <c r="K323" t="s">
        <v>18</v>
      </c>
      <c r="L323" t="s">
        <v>21</v>
      </c>
      <c r="M323" t="s">
        <v>30</v>
      </c>
      <c r="N323" t="str">
        <f>IF(Table1[[#This Row],[Sales Amount]]&lt;0,"Loss","Income")</f>
        <v>Income</v>
      </c>
    </row>
    <row r="324" spans="1:14" x14ac:dyDescent="0.25">
      <c r="A324" s="1">
        <v>44884</v>
      </c>
      <c r="B324" s="1" t="str">
        <f>TEXT(Table1[[#This Row],[Sale Date]],"mmmm")</f>
        <v>November</v>
      </c>
      <c r="C324" s="11">
        <f>MONTH(Table1[[#This Row],[Sale Date]])</f>
        <v>11</v>
      </c>
      <c r="D324" s="11" t="str">
        <f>TEXT(WEEKDAY(Table1[[#This Row],[Sale Date]]),"dddd")</f>
        <v>Saturday</v>
      </c>
      <c r="E324" s="11">
        <f>WEEKDAY(Table1[[#This Row],[Sale Date]])</f>
        <v>7</v>
      </c>
      <c r="F324" s="11">
        <f>YEAR(Table1[[#This Row],[Sale Date]])</f>
        <v>2022</v>
      </c>
      <c r="G324" t="s">
        <v>8</v>
      </c>
      <c r="H324" s="2">
        <v>10442.219999999999</v>
      </c>
      <c r="I324" s="2">
        <v>8852.99</v>
      </c>
      <c r="J324" t="s">
        <v>22</v>
      </c>
      <c r="K324" t="s">
        <v>10</v>
      </c>
      <c r="L324" t="s">
        <v>21</v>
      </c>
      <c r="M324" t="s">
        <v>30</v>
      </c>
      <c r="N324" t="str">
        <f>IF(Table1[[#This Row],[Sales Amount]]&lt;0,"Loss","Income")</f>
        <v>Income</v>
      </c>
    </row>
    <row r="325" spans="1:14" x14ac:dyDescent="0.25">
      <c r="A325" s="1">
        <v>44885</v>
      </c>
      <c r="B325" s="1" t="str">
        <f>TEXT(Table1[[#This Row],[Sale Date]],"mmmm")</f>
        <v>November</v>
      </c>
      <c r="C325" s="11">
        <f>MONTH(Table1[[#This Row],[Sale Date]])</f>
        <v>11</v>
      </c>
      <c r="D325" s="11" t="str">
        <f>TEXT(WEEKDAY(Table1[[#This Row],[Sale Date]]),"dddd")</f>
        <v>Sunday</v>
      </c>
      <c r="E325" s="11">
        <f>WEEKDAY(Table1[[#This Row],[Sale Date]])</f>
        <v>1</v>
      </c>
      <c r="F325" s="11">
        <f>YEAR(Table1[[#This Row],[Sale Date]])</f>
        <v>2022</v>
      </c>
      <c r="G325" t="s">
        <v>17</v>
      </c>
      <c r="H325" s="2">
        <v>11702.92</v>
      </c>
      <c r="I325" s="2">
        <v>11520.04</v>
      </c>
      <c r="J325" t="s">
        <v>22</v>
      </c>
      <c r="K325" t="s">
        <v>18</v>
      </c>
      <c r="L325" t="s">
        <v>19</v>
      </c>
      <c r="M325" t="s">
        <v>26</v>
      </c>
      <c r="N325" t="str">
        <f>IF(Table1[[#This Row],[Sales Amount]]&lt;0,"Loss","Income")</f>
        <v>Income</v>
      </c>
    </row>
    <row r="326" spans="1:14" x14ac:dyDescent="0.25">
      <c r="A326" s="1">
        <v>44886</v>
      </c>
      <c r="B326" s="1" t="str">
        <f>TEXT(Table1[[#This Row],[Sale Date]],"mmmm")</f>
        <v>November</v>
      </c>
      <c r="C326" s="11">
        <f>MONTH(Table1[[#This Row],[Sale Date]])</f>
        <v>11</v>
      </c>
      <c r="D326" s="11" t="str">
        <f>TEXT(WEEKDAY(Table1[[#This Row],[Sale Date]]),"dddd")</f>
        <v>Monday</v>
      </c>
      <c r="E326" s="11">
        <f>WEEKDAY(Table1[[#This Row],[Sale Date]])</f>
        <v>2</v>
      </c>
      <c r="F326" s="11">
        <f>YEAR(Table1[[#This Row],[Sale Date]])</f>
        <v>2022</v>
      </c>
      <c r="G326" t="s">
        <v>20</v>
      </c>
      <c r="H326" s="2">
        <v>15295.93</v>
      </c>
      <c r="I326" s="2">
        <v>15544.14</v>
      </c>
      <c r="J326" t="s">
        <v>9</v>
      </c>
      <c r="K326" t="s">
        <v>24</v>
      </c>
      <c r="L326" t="s">
        <v>21</v>
      </c>
      <c r="M326" t="s">
        <v>28</v>
      </c>
      <c r="N326" t="str">
        <f>IF(Table1[[#This Row],[Sales Amount]]&lt;0,"Loss","Income")</f>
        <v>Income</v>
      </c>
    </row>
    <row r="327" spans="1:14" x14ac:dyDescent="0.25">
      <c r="A327" s="1">
        <v>44887</v>
      </c>
      <c r="B327" s="1" t="str">
        <f>TEXT(Table1[[#This Row],[Sale Date]],"mmmm")</f>
        <v>November</v>
      </c>
      <c r="C327" s="11">
        <f>MONTH(Table1[[#This Row],[Sale Date]])</f>
        <v>11</v>
      </c>
      <c r="D327" s="11" t="str">
        <f>TEXT(WEEKDAY(Table1[[#This Row],[Sale Date]]),"dddd")</f>
        <v>Tuesday</v>
      </c>
      <c r="E327" s="11">
        <f>WEEKDAY(Table1[[#This Row],[Sale Date]])</f>
        <v>3</v>
      </c>
      <c r="F327" s="11">
        <f>YEAR(Table1[[#This Row],[Sale Date]])</f>
        <v>2022</v>
      </c>
      <c r="G327" t="s">
        <v>17</v>
      </c>
      <c r="H327" s="2">
        <v>4876.87</v>
      </c>
      <c r="I327" s="2">
        <v>4428.93</v>
      </c>
      <c r="J327" t="s">
        <v>14</v>
      </c>
      <c r="K327" t="s">
        <v>10</v>
      </c>
      <c r="L327" t="s">
        <v>11</v>
      </c>
      <c r="M327" t="s">
        <v>12</v>
      </c>
      <c r="N327" t="str">
        <f>IF(Table1[[#This Row],[Sales Amount]]&lt;0,"Loss","Income")</f>
        <v>Income</v>
      </c>
    </row>
    <row r="328" spans="1:14" x14ac:dyDescent="0.25">
      <c r="A328" s="1">
        <v>44888</v>
      </c>
      <c r="B328" s="1" t="str">
        <f>TEXT(Table1[[#This Row],[Sale Date]],"mmmm")</f>
        <v>November</v>
      </c>
      <c r="C328" s="11">
        <f>MONTH(Table1[[#This Row],[Sale Date]])</f>
        <v>11</v>
      </c>
      <c r="D328" s="11" t="str">
        <f>TEXT(WEEKDAY(Table1[[#This Row],[Sale Date]]),"dddd")</f>
        <v>Wednesday</v>
      </c>
      <c r="E328" s="11">
        <f>WEEKDAY(Table1[[#This Row],[Sale Date]])</f>
        <v>4</v>
      </c>
      <c r="F328" s="11">
        <f>YEAR(Table1[[#This Row],[Sale Date]])</f>
        <v>2022</v>
      </c>
      <c r="G328" t="s">
        <v>20</v>
      </c>
      <c r="H328" s="2">
        <v>27539.55</v>
      </c>
      <c r="I328" s="2">
        <v>28601.07</v>
      </c>
      <c r="J328" t="s">
        <v>14</v>
      </c>
      <c r="K328" t="s">
        <v>10</v>
      </c>
      <c r="L328" t="s">
        <v>11</v>
      </c>
      <c r="M328" t="s">
        <v>28</v>
      </c>
      <c r="N328" t="str">
        <f>IF(Table1[[#This Row],[Sales Amount]]&lt;0,"Loss","Income")</f>
        <v>Income</v>
      </c>
    </row>
    <row r="329" spans="1:14" x14ac:dyDescent="0.25">
      <c r="A329" s="1">
        <v>44889</v>
      </c>
      <c r="B329" s="1" t="str">
        <f>TEXT(Table1[[#This Row],[Sale Date]],"mmmm")</f>
        <v>November</v>
      </c>
      <c r="C329" s="11">
        <f>MONTH(Table1[[#This Row],[Sale Date]])</f>
        <v>11</v>
      </c>
      <c r="D329" s="11" t="str">
        <f>TEXT(WEEKDAY(Table1[[#This Row],[Sale Date]]),"dddd")</f>
        <v>Thursday</v>
      </c>
      <c r="E329" s="11">
        <f>WEEKDAY(Table1[[#This Row],[Sale Date]])</f>
        <v>5</v>
      </c>
      <c r="F329" s="11">
        <f>YEAR(Table1[[#This Row],[Sale Date]])</f>
        <v>2022</v>
      </c>
      <c r="G329" t="s">
        <v>23</v>
      </c>
      <c r="H329" s="2">
        <v>7738.16</v>
      </c>
      <c r="I329" s="2">
        <v>7770.41</v>
      </c>
      <c r="J329" t="s">
        <v>22</v>
      </c>
      <c r="K329" t="s">
        <v>18</v>
      </c>
      <c r="L329" t="s">
        <v>11</v>
      </c>
      <c r="M329" t="s">
        <v>27</v>
      </c>
      <c r="N329" t="str">
        <f>IF(Table1[[#This Row],[Sales Amount]]&lt;0,"Loss","Income")</f>
        <v>Income</v>
      </c>
    </row>
    <row r="330" spans="1:14" x14ac:dyDescent="0.25">
      <c r="A330" s="1">
        <v>44890</v>
      </c>
      <c r="B330" s="1" t="str">
        <f>TEXT(Table1[[#This Row],[Sale Date]],"mmmm")</f>
        <v>November</v>
      </c>
      <c r="C330" s="11">
        <f>MONTH(Table1[[#This Row],[Sale Date]])</f>
        <v>11</v>
      </c>
      <c r="D330" s="11" t="str">
        <f>TEXT(WEEKDAY(Table1[[#This Row],[Sale Date]]),"dddd")</f>
        <v>Friday</v>
      </c>
      <c r="E330" s="11">
        <f>WEEKDAY(Table1[[#This Row],[Sale Date]])</f>
        <v>6</v>
      </c>
      <c r="F330" s="11">
        <f>YEAR(Table1[[#This Row],[Sale Date]])</f>
        <v>2022</v>
      </c>
      <c r="G330" t="s">
        <v>23</v>
      </c>
      <c r="H330" s="2">
        <v>10683.96</v>
      </c>
      <c r="I330" s="2">
        <v>11092.12</v>
      </c>
      <c r="J330" t="s">
        <v>25</v>
      </c>
      <c r="K330" t="s">
        <v>18</v>
      </c>
      <c r="L330" t="s">
        <v>19</v>
      </c>
      <c r="M330" t="s">
        <v>31</v>
      </c>
      <c r="N330" t="str">
        <f>IF(Table1[[#This Row],[Sales Amount]]&lt;0,"Loss","Income")</f>
        <v>Income</v>
      </c>
    </row>
    <row r="331" spans="1:14" x14ac:dyDescent="0.25">
      <c r="A331" s="1">
        <v>44891</v>
      </c>
      <c r="B331" s="1" t="str">
        <f>TEXT(Table1[[#This Row],[Sale Date]],"mmmm")</f>
        <v>November</v>
      </c>
      <c r="C331" s="11">
        <f>MONTH(Table1[[#This Row],[Sale Date]])</f>
        <v>11</v>
      </c>
      <c r="D331" s="11" t="str">
        <f>TEXT(WEEKDAY(Table1[[#This Row],[Sale Date]]),"dddd")</f>
        <v>Saturday</v>
      </c>
      <c r="E331" s="11">
        <f>WEEKDAY(Table1[[#This Row],[Sale Date]])</f>
        <v>7</v>
      </c>
      <c r="F331" s="11">
        <f>YEAR(Table1[[#This Row],[Sale Date]])</f>
        <v>2022</v>
      </c>
      <c r="G331" t="s">
        <v>8</v>
      </c>
      <c r="H331" s="2">
        <v>8731.5499999999993</v>
      </c>
      <c r="I331" s="2">
        <v>8805.41</v>
      </c>
      <c r="J331" t="s">
        <v>9</v>
      </c>
      <c r="K331" t="s">
        <v>15</v>
      </c>
      <c r="L331" t="s">
        <v>19</v>
      </c>
      <c r="M331" t="s">
        <v>12</v>
      </c>
      <c r="N331" t="str">
        <f>IF(Table1[[#This Row],[Sales Amount]]&lt;0,"Loss","Income")</f>
        <v>Income</v>
      </c>
    </row>
    <row r="332" spans="1:14" x14ac:dyDescent="0.25">
      <c r="A332" s="1">
        <v>44892</v>
      </c>
      <c r="B332" s="1" t="str">
        <f>TEXT(Table1[[#This Row],[Sale Date]],"mmmm")</f>
        <v>November</v>
      </c>
      <c r="C332" s="11">
        <f>MONTH(Table1[[#This Row],[Sale Date]])</f>
        <v>11</v>
      </c>
      <c r="D332" s="11" t="str">
        <f>TEXT(WEEKDAY(Table1[[#This Row],[Sale Date]]),"dddd")</f>
        <v>Sunday</v>
      </c>
      <c r="E332" s="11">
        <f>WEEKDAY(Table1[[#This Row],[Sale Date]])</f>
        <v>1</v>
      </c>
      <c r="F332" s="11">
        <f>YEAR(Table1[[#This Row],[Sale Date]])</f>
        <v>2022</v>
      </c>
      <c r="G332" t="s">
        <v>13</v>
      </c>
      <c r="H332" s="2">
        <v>-2681.68</v>
      </c>
      <c r="I332" s="2">
        <v>-2914.83</v>
      </c>
      <c r="J332" t="s">
        <v>22</v>
      </c>
      <c r="K332" t="s">
        <v>10</v>
      </c>
      <c r="L332" t="s">
        <v>11</v>
      </c>
      <c r="M332" t="s">
        <v>31</v>
      </c>
      <c r="N332" t="str">
        <f>IF(Table1[[#This Row],[Sales Amount]]&lt;0,"Loss","Income")</f>
        <v>Loss</v>
      </c>
    </row>
    <row r="333" spans="1:14" x14ac:dyDescent="0.25">
      <c r="A333" s="1">
        <v>44893</v>
      </c>
      <c r="B333" s="1" t="str">
        <f>TEXT(Table1[[#This Row],[Sale Date]],"mmmm")</f>
        <v>November</v>
      </c>
      <c r="C333" s="11">
        <f>MONTH(Table1[[#This Row],[Sale Date]])</f>
        <v>11</v>
      </c>
      <c r="D333" s="11" t="str">
        <f>TEXT(WEEKDAY(Table1[[#This Row],[Sale Date]]),"dddd")</f>
        <v>Monday</v>
      </c>
      <c r="E333" s="11">
        <f>WEEKDAY(Table1[[#This Row],[Sale Date]])</f>
        <v>2</v>
      </c>
      <c r="F333" s="11">
        <f>YEAR(Table1[[#This Row],[Sale Date]])</f>
        <v>2022</v>
      </c>
      <c r="G333" t="s">
        <v>20</v>
      </c>
      <c r="H333" s="2">
        <v>14168.17</v>
      </c>
      <c r="I333" s="2">
        <v>15516.72</v>
      </c>
      <c r="J333" t="s">
        <v>25</v>
      </c>
      <c r="K333" t="s">
        <v>18</v>
      </c>
      <c r="L333" t="s">
        <v>11</v>
      </c>
      <c r="M333" t="s">
        <v>28</v>
      </c>
      <c r="N333" t="str">
        <f>IF(Table1[[#This Row],[Sales Amount]]&lt;0,"Loss","Income")</f>
        <v>Income</v>
      </c>
    </row>
    <row r="334" spans="1:14" x14ac:dyDescent="0.25">
      <c r="A334" s="1">
        <v>44894</v>
      </c>
      <c r="B334" s="1" t="str">
        <f>TEXT(Table1[[#This Row],[Sale Date]],"mmmm")</f>
        <v>November</v>
      </c>
      <c r="C334" s="11">
        <f>MONTH(Table1[[#This Row],[Sale Date]])</f>
        <v>11</v>
      </c>
      <c r="D334" s="11" t="str">
        <f>TEXT(WEEKDAY(Table1[[#This Row],[Sale Date]]),"dddd")</f>
        <v>Tuesday</v>
      </c>
      <c r="E334" s="11">
        <f>WEEKDAY(Table1[[#This Row],[Sale Date]])</f>
        <v>3</v>
      </c>
      <c r="F334" s="11">
        <f>YEAR(Table1[[#This Row],[Sale Date]])</f>
        <v>2022</v>
      </c>
      <c r="G334" t="s">
        <v>20</v>
      </c>
      <c r="H334" s="2">
        <v>-695.07</v>
      </c>
      <c r="I334" s="2">
        <v>-657.67</v>
      </c>
      <c r="J334" t="s">
        <v>22</v>
      </c>
      <c r="K334" t="s">
        <v>10</v>
      </c>
      <c r="L334" t="s">
        <v>11</v>
      </c>
      <c r="M334" t="s">
        <v>12</v>
      </c>
      <c r="N334" t="str">
        <f>IF(Table1[[#This Row],[Sales Amount]]&lt;0,"Loss","Income")</f>
        <v>Loss</v>
      </c>
    </row>
    <row r="335" spans="1:14" x14ac:dyDescent="0.25">
      <c r="A335" s="1">
        <v>44895</v>
      </c>
      <c r="B335" s="1" t="str">
        <f>TEXT(Table1[[#This Row],[Sale Date]],"mmmm")</f>
        <v>November</v>
      </c>
      <c r="C335" s="11">
        <f>MONTH(Table1[[#This Row],[Sale Date]])</f>
        <v>11</v>
      </c>
      <c r="D335" s="11" t="str">
        <f>TEXT(WEEKDAY(Table1[[#This Row],[Sale Date]]),"dddd")</f>
        <v>Wednesday</v>
      </c>
      <c r="E335" s="11">
        <f>WEEKDAY(Table1[[#This Row],[Sale Date]])</f>
        <v>4</v>
      </c>
      <c r="F335" s="11">
        <f>YEAR(Table1[[#This Row],[Sale Date]])</f>
        <v>2022</v>
      </c>
      <c r="G335" t="s">
        <v>8</v>
      </c>
      <c r="H335" s="2">
        <v>9235.93</v>
      </c>
      <c r="I335" s="2">
        <v>9014.0400000000009</v>
      </c>
      <c r="J335" t="s">
        <v>9</v>
      </c>
      <c r="K335" t="s">
        <v>10</v>
      </c>
      <c r="L335" t="s">
        <v>11</v>
      </c>
      <c r="M335" t="s">
        <v>26</v>
      </c>
      <c r="N335" t="str">
        <f>IF(Table1[[#This Row],[Sales Amount]]&lt;0,"Loss","Income")</f>
        <v>Income</v>
      </c>
    </row>
    <row r="336" spans="1:14" x14ac:dyDescent="0.25">
      <c r="A336" s="1">
        <v>44896</v>
      </c>
      <c r="B336" s="1" t="str">
        <f>TEXT(Table1[[#This Row],[Sale Date]],"mmmm")</f>
        <v>December</v>
      </c>
      <c r="C336" s="11">
        <f>MONTH(Table1[[#This Row],[Sale Date]])</f>
        <v>12</v>
      </c>
      <c r="D336" s="11" t="str">
        <f>TEXT(WEEKDAY(Table1[[#This Row],[Sale Date]]),"dddd")</f>
        <v>Thursday</v>
      </c>
      <c r="E336" s="11">
        <f>WEEKDAY(Table1[[#This Row],[Sale Date]])</f>
        <v>5</v>
      </c>
      <c r="F336" s="11">
        <f>YEAR(Table1[[#This Row],[Sale Date]])</f>
        <v>2022</v>
      </c>
      <c r="G336" t="s">
        <v>13</v>
      </c>
      <c r="H336" s="2">
        <v>7351.81</v>
      </c>
      <c r="I336" s="2">
        <v>7967.55</v>
      </c>
      <c r="J336" t="s">
        <v>22</v>
      </c>
      <c r="K336" t="s">
        <v>18</v>
      </c>
      <c r="L336" t="s">
        <v>19</v>
      </c>
      <c r="M336" t="s">
        <v>26</v>
      </c>
      <c r="N336" t="str">
        <f>IF(Table1[[#This Row],[Sales Amount]]&lt;0,"Loss","Income")</f>
        <v>Income</v>
      </c>
    </row>
    <row r="337" spans="1:14" x14ac:dyDescent="0.25">
      <c r="A337" s="1">
        <v>44897</v>
      </c>
      <c r="B337" s="1" t="str">
        <f>TEXT(Table1[[#This Row],[Sale Date]],"mmmm")</f>
        <v>December</v>
      </c>
      <c r="C337" s="11">
        <f>MONTH(Table1[[#This Row],[Sale Date]])</f>
        <v>12</v>
      </c>
      <c r="D337" s="11" t="str">
        <f>TEXT(WEEKDAY(Table1[[#This Row],[Sale Date]]),"dddd")</f>
        <v>Friday</v>
      </c>
      <c r="E337" s="11">
        <f>WEEKDAY(Table1[[#This Row],[Sale Date]])</f>
        <v>6</v>
      </c>
      <c r="F337" s="11">
        <f>YEAR(Table1[[#This Row],[Sale Date]])</f>
        <v>2022</v>
      </c>
      <c r="G337" t="s">
        <v>13</v>
      </c>
      <c r="H337" s="2">
        <v>-648.53</v>
      </c>
      <c r="I337" s="2">
        <v>-727.51</v>
      </c>
      <c r="J337" t="s">
        <v>14</v>
      </c>
      <c r="K337" t="s">
        <v>24</v>
      </c>
      <c r="L337" t="s">
        <v>19</v>
      </c>
      <c r="M337" t="s">
        <v>26</v>
      </c>
      <c r="N337" t="str">
        <f>IF(Table1[[#This Row],[Sales Amount]]&lt;0,"Loss","Income")</f>
        <v>Loss</v>
      </c>
    </row>
    <row r="338" spans="1:14" x14ac:dyDescent="0.25">
      <c r="A338" s="1">
        <v>44898</v>
      </c>
      <c r="B338" s="1" t="str">
        <f>TEXT(Table1[[#This Row],[Sale Date]],"mmmm")</f>
        <v>December</v>
      </c>
      <c r="C338" s="11">
        <f>MONTH(Table1[[#This Row],[Sale Date]])</f>
        <v>12</v>
      </c>
      <c r="D338" s="11" t="str">
        <f>TEXT(WEEKDAY(Table1[[#This Row],[Sale Date]]),"dddd")</f>
        <v>Saturday</v>
      </c>
      <c r="E338" s="11">
        <f>WEEKDAY(Table1[[#This Row],[Sale Date]])</f>
        <v>7</v>
      </c>
      <c r="F338" s="11">
        <f>YEAR(Table1[[#This Row],[Sale Date]])</f>
        <v>2022</v>
      </c>
      <c r="G338" t="s">
        <v>17</v>
      </c>
      <c r="H338" s="2">
        <v>-5062.96</v>
      </c>
      <c r="I338" s="2">
        <v>-5630.07</v>
      </c>
      <c r="J338" t="s">
        <v>25</v>
      </c>
      <c r="K338" t="s">
        <v>10</v>
      </c>
      <c r="L338" t="s">
        <v>11</v>
      </c>
      <c r="M338" t="s">
        <v>27</v>
      </c>
      <c r="N338" t="str">
        <f>IF(Table1[[#This Row],[Sales Amount]]&lt;0,"Loss","Income")</f>
        <v>Loss</v>
      </c>
    </row>
    <row r="339" spans="1:14" x14ac:dyDescent="0.25">
      <c r="A339" s="1">
        <v>44899</v>
      </c>
      <c r="B339" s="1" t="str">
        <f>TEXT(Table1[[#This Row],[Sale Date]],"mmmm")</f>
        <v>December</v>
      </c>
      <c r="C339" s="11">
        <f>MONTH(Table1[[#This Row],[Sale Date]])</f>
        <v>12</v>
      </c>
      <c r="D339" s="11" t="str">
        <f>TEXT(WEEKDAY(Table1[[#This Row],[Sale Date]]),"dddd")</f>
        <v>Sunday</v>
      </c>
      <c r="E339" s="11">
        <f>WEEKDAY(Table1[[#This Row],[Sale Date]])</f>
        <v>1</v>
      </c>
      <c r="F339" s="11">
        <f>YEAR(Table1[[#This Row],[Sale Date]])</f>
        <v>2022</v>
      </c>
      <c r="G339" t="s">
        <v>13</v>
      </c>
      <c r="H339" s="2">
        <v>-6001.39</v>
      </c>
      <c r="I339" s="2">
        <v>-6873.61</v>
      </c>
      <c r="J339" t="s">
        <v>9</v>
      </c>
      <c r="K339" t="s">
        <v>10</v>
      </c>
      <c r="L339" t="s">
        <v>11</v>
      </c>
      <c r="M339" t="s">
        <v>28</v>
      </c>
      <c r="N339" t="str">
        <f>IF(Table1[[#This Row],[Sales Amount]]&lt;0,"Loss","Income")</f>
        <v>Loss</v>
      </c>
    </row>
    <row r="340" spans="1:14" x14ac:dyDescent="0.25">
      <c r="A340" s="1">
        <v>44900</v>
      </c>
      <c r="B340" s="1" t="str">
        <f>TEXT(Table1[[#This Row],[Sale Date]],"mmmm")</f>
        <v>December</v>
      </c>
      <c r="C340" s="11">
        <f>MONTH(Table1[[#This Row],[Sale Date]])</f>
        <v>12</v>
      </c>
      <c r="D340" s="11" t="str">
        <f>TEXT(WEEKDAY(Table1[[#This Row],[Sale Date]]),"dddd")</f>
        <v>Monday</v>
      </c>
      <c r="E340" s="11">
        <f>WEEKDAY(Table1[[#This Row],[Sale Date]])</f>
        <v>2</v>
      </c>
      <c r="F340" s="11">
        <f>YEAR(Table1[[#This Row],[Sale Date]])</f>
        <v>2022</v>
      </c>
      <c r="G340" t="s">
        <v>8</v>
      </c>
      <c r="H340" s="2">
        <v>2476.66</v>
      </c>
      <c r="I340" s="2">
        <v>2702.67</v>
      </c>
      <c r="J340" t="s">
        <v>25</v>
      </c>
      <c r="K340" t="s">
        <v>18</v>
      </c>
      <c r="L340" t="s">
        <v>21</v>
      </c>
      <c r="M340" t="s">
        <v>27</v>
      </c>
      <c r="N340" t="str">
        <f>IF(Table1[[#This Row],[Sales Amount]]&lt;0,"Loss","Income")</f>
        <v>Income</v>
      </c>
    </row>
    <row r="341" spans="1:14" x14ac:dyDescent="0.25">
      <c r="A341" s="1">
        <v>44901</v>
      </c>
      <c r="B341" s="1" t="str">
        <f>TEXT(Table1[[#This Row],[Sale Date]],"mmmm")</f>
        <v>December</v>
      </c>
      <c r="C341" s="11">
        <f>MONTH(Table1[[#This Row],[Sale Date]])</f>
        <v>12</v>
      </c>
      <c r="D341" s="11" t="str">
        <f>TEXT(WEEKDAY(Table1[[#This Row],[Sale Date]]),"dddd")</f>
        <v>Tuesday</v>
      </c>
      <c r="E341" s="11">
        <f>WEEKDAY(Table1[[#This Row],[Sale Date]])</f>
        <v>3</v>
      </c>
      <c r="F341" s="11">
        <f>YEAR(Table1[[#This Row],[Sale Date]])</f>
        <v>2022</v>
      </c>
      <c r="G341" t="s">
        <v>23</v>
      </c>
      <c r="H341" s="2">
        <v>11330.01</v>
      </c>
      <c r="I341" s="2">
        <v>9683.2900000000009</v>
      </c>
      <c r="J341" t="s">
        <v>9</v>
      </c>
      <c r="K341" t="s">
        <v>10</v>
      </c>
      <c r="L341" t="s">
        <v>19</v>
      </c>
      <c r="M341" t="s">
        <v>29</v>
      </c>
      <c r="N341" t="str">
        <f>IF(Table1[[#This Row],[Sales Amount]]&lt;0,"Loss","Income")</f>
        <v>Income</v>
      </c>
    </row>
    <row r="342" spans="1:14" x14ac:dyDescent="0.25">
      <c r="A342" s="1">
        <v>44902</v>
      </c>
      <c r="B342" s="1" t="str">
        <f>TEXT(Table1[[#This Row],[Sale Date]],"mmmm")</f>
        <v>December</v>
      </c>
      <c r="C342" s="11">
        <f>MONTH(Table1[[#This Row],[Sale Date]])</f>
        <v>12</v>
      </c>
      <c r="D342" s="11" t="str">
        <f>TEXT(WEEKDAY(Table1[[#This Row],[Sale Date]]),"dddd")</f>
        <v>Wednesday</v>
      </c>
      <c r="E342" s="11">
        <f>WEEKDAY(Table1[[#This Row],[Sale Date]])</f>
        <v>4</v>
      </c>
      <c r="F342" s="11">
        <f>YEAR(Table1[[#This Row],[Sale Date]])</f>
        <v>2022</v>
      </c>
      <c r="G342" t="s">
        <v>20</v>
      </c>
      <c r="H342" s="2">
        <v>-3282.89</v>
      </c>
      <c r="I342" s="2">
        <v>-3644.11</v>
      </c>
      <c r="J342" t="s">
        <v>9</v>
      </c>
      <c r="K342" t="s">
        <v>15</v>
      </c>
      <c r="L342" t="s">
        <v>21</v>
      </c>
      <c r="M342" t="s">
        <v>29</v>
      </c>
      <c r="N342" t="str">
        <f>IF(Table1[[#This Row],[Sales Amount]]&lt;0,"Loss","Income")</f>
        <v>Loss</v>
      </c>
    </row>
    <row r="343" spans="1:14" x14ac:dyDescent="0.25">
      <c r="A343" s="1">
        <v>44903</v>
      </c>
      <c r="B343" s="1" t="str">
        <f>TEXT(Table1[[#This Row],[Sale Date]],"mmmm")</f>
        <v>December</v>
      </c>
      <c r="C343" s="11">
        <f>MONTH(Table1[[#This Row],[Sale Date]])</f>
        <v>12</v>
      </c>
      <c r="D343" s="11" t="str">
        <f>TEXT(WEEKDAY(Table1[[#This Row],[Sale Date]]),"dddd")</f>
        <v>Thursday</v>
      </c>
      <c r="E343" s="11">
        <f>WEEKDAY(Table1[[#This Row],[Sale Date]])</f>
        <v>5</v>
      </c>
      <c r="F343" s="11">
        <f>YEAR(Table1[[#This Row],[Sale Date]])</f>
        <v>2022</v>
      </c>
      <c r="G343" t="s">
        <v>8</v>
      </c>
      <c r="H343" s="2">
        <v>9194.99</v>
      </c>
      <c r="I343" s="2">
        <v>8188.8</v>
      </c>
      <c r="J343" t="s">
        <v>9</v>
      </c>
      <c r="K343" t="s">
        <v>18</v>
      </c>
      <c r="L343" t="s">
        <v>19</v>
      </c>
      <c r="M343" t="s">
        <v>12</v>
      </c>
      <c r="N343" t="str">
        <f>IF(Table1[[#This Row],[Sales Amount]]&lt;0,"Loss","Income")</f>
        <v>Income</v>
      </c>
    </row>
    <row r="344" spans="1:14" x14ac:dyDescent="0.25">
      <c r="A344" s="1">
        <v>44904</v>
      </c>
      <c r="B344" s="1" t="str">
        <f>TEXT(Table1[[#This Row],[Sale Date]],"mmmm")</f>
        <v>December</v>
      </c>
      <c r="C344" s="11">
        <f>MONTH(Table1[[#This Row],[Sale Date]])</f>
        <v>12</v>
      </c>
      <c r="D344" s="11" t="str">
        <f>TEXT(WEEKDAY(Table1[[#This Row],[Sale Date]]),"dddd")</f>
        <v>Friday</v>
      </c>
      <c r="E344" s="11">
        <f>WEEKDAY(Table1[[#This Row],[Sale Date]])</f>
        <v>6</v>
      </c>
      <c r="F344" s="11">
        <f>YEAR(Table1[[#This Row],[Sale Date]])</f>
        <v>2022</v>
      </c>
      <c r="G344" t="s">
        <v>13</v>
      </c>
      <c r="H344" s="2">
        <v>7975.64</v>
      </c>
      <c r="I344" s="2">
        <v>8099.83</v>
      </c>
      <c r="J344" t="s">
        <v>9</v>
      </c>
      <c r="K344" t="s">
        <v>10</v>
      </c>
      <c r="L344" t="s">
        <v>21</v>
      </c>
      <c r="M344" t="s">
        <v>30</v>
      </c>
      <c r="N344" t="str">
        <f>IF(Table1[[#This Row],[Sales Amount]]&lt;0,"Loss","Income")</f>
        <v>Income</v>
      </c>
    </row>
    <row r="345" spans="1:14" x14ac:dyDescent="0.25">
      <c r="A345" s="1">
        <v>44905</v>
      </c>
      <c r="B345" s="1" t="str">
        <f>TEXT(Table1[[#This Row],[Sale Date]],"mmmm")</f>
        <v>December</v>
      </c>
      <c r="C345" s="11">
        <f>MONTH(Table1[[#This Row],[Sale Date]])</f>
        <v>12</v>
      </c>
      <c r="D345" s="11" t="str">
        <f>TEXT(WEEKDAY(Table1[[#This Row],[Sale Date]]),"dddd")</f>
        <v>Saturday</v>
      </c>
      <c r="E345" s="11">
        <f>WEEKDAY(Table1[[#This Row],[Sale Date]])</f>
        <v>7</v>
      </c>
      <c r="F345" s="11">
        <f>YEAR(Table1[[#This Row],[Sale Date]])</f>
        <v>2022</v>
      </c>
      <c r="G345" t="s">
        <v>23</v>
      </c>
      <c r="H345" s="2">
        <v>11618.88</v>
      </c>
      <c r="I345" s="2">
        <v>11651.35</v>
      </c>
      <c r="J345" t="s">
        <v>22</v>
      </c>
      <c r="K345" t="s">
        <v>10</v>
      </c>
      <c r="L345" t="s">
        <v>19</v>
      </c>
      <c r="M345" t="s">
        <v>29</v>
      </c>
      <c r="N345" t="str">
        <f>IF(Table1[[#This Row],[Sales Amount]]&lt;0,"Loss","Income")</f>
        <v>Income</v>
      </c>
    </row>
    <row r="346" spans="1:14" x14ac:dyDescent="0.25">
      <c r="A346" s="1">
        <v>44906</v>
      </c>
      <c r="B346" s="1" t="str">
        <f>TEXT(Table1[[#This Row],[Sale Date]],"mmmm")</f>
        <v>December</v>
      </c>
      <c r="C346" s="11">
        <f>MONTH(Table1[[#This Row],[Sale Date]])</f>
        <v>12</v>
      </c>
      <c r="D346" s="11" t="str">
        <f>TEXT(WEEKDAY(Table1[[#This Row],[Sale Date]]),"dddd")</f>
        <v>Sunday</v>
      </c>
      <c r="E346" s="11">
        <f>WEEKDAY(Table1[[#This Row],[Sale Date]])</f>
        <v>1</v>
      </c>
      <c r="F346" s="11">
        <f>YEAR(Table1[[#This Row],[Sale Date]])</f>
        <v>2022</v>
      </c>
      <c r="G346" t="s">
        <v>13</v>
      </c>
      <c r="H346" s="2">
        <v>15573.74</v>
      </c>
      <c r="I346" s="2">
        <v>16865.240000000002</v>
      </c>
      <c r="J346" t="s">
        <v>25</v>
      </c>
      <c r="K346" t="s">
        <v>10</v>
      </c>
      <c r="L346" t="s">
        <v>19</v>
      </c>
      <c r="M346" t="s">
        <v>30</v>
      </c>
      <c r="N346" t="str">
        <f>IF(Table1[[#This Row],[Sales Amount]]&lt;0,"Loss","Income")</f>
        <v>Income</v>
      </c>
    </row>
    <row r="347" spans="1:14" x14ac:dyDescent="0.25">
      <c r="A347" s="1">
        <v>44907</v>
      </c>
      <c r="B347" s="1" t="str">
        <f>TEXT(Table1[[#This Row],[Sale Date]],"mmmm")</f>
        <v>December</v>
      </c>
      <c r="C347" s="11">
        <f>MONTH(Table1[[#This Row],[Sale Date]])</f>
        <v>12</v>
      </c>
      <c r="D347" s="11" t="str">
        <f>TEXT(WEEKDAY(Table1[[#This Row],[Sale Date]]),"dddd")</f>
        <v>Monday</v>
      </c>
      <c r="E347" s="11">
        <f>WEEKDAY(Table1[[#This Row],[Sale Date]])</f>
        <v>2</v>
      </c>
      <c r="F347" s="11">
        <f>YEAR(Table1[[#This Row],[Sale Date]])</f>
        <v>2022</v>
      </c>
      <c r="G347" t="s">
        <v>8</v>
      </c>
      <c r="H347" s="2">
        <v>652.79999999999995</v>
      </c>
      <c r="I347" s="2">
        <v>706.48</v>
      </c>
      <c r="J347" t="s">
        <v>25</v>
      </c>
      <c r="K347" t="s">
        <v>18</v>
      </c>
      <c r="L347" t="s">
        <v>19</v>
      </c>
      <c r="M347" t="s">
        <v>30</v>
      </c>
      <c r="N347" t="str">
        <f>IF(Table1[[#This Row],[Sales Amount]]&lt;0,"Loss","Income")</f>
        <v>Income</v>
      </c>
    </row>
    <row r="348" spans="1:14" x14ac:dyDescent="0.25">
      <c r="A348" s="1">
        <v>44908</v>
      </c>
      <c r="B348" s="1" t="str">
        <f>TEXT(Table1[[#This Row],[Sale Date]],"mmmm")</f>
        <v>December</v>
      </c>
      <c r="C348" s="11">
        <f>MONTH(Table1[[#This Row],[Sale Date]])</f>
        <v>12</v>
      </c>
      <c r="D348" s="11" t="str">
        <f>TEXT(WEEKDAY(Table1[[#This Row],[Sale Date]]),"dddd")</f>
        <v>Tuesday</v>
      </c>
      <c r="E348" s="11">
        <f>WEEKDAY(Table1[[#This Row],[Sale Date]])</f>
        <v>3</v>
      </c>
      <c r="F348" s="11">
        <f>YEAR(Table1[[#This Row],[Sale Date]])</f>
        <v>2022</v>
      </c>
      <c r="G348" t="s">
        <v>8</v>
      </c>
      <c r="H348" s="2">
        <v>2650.16</v>
      </c>
      <c r="I348" s="2">
        <v>2686.99</v>
      </c>
      <c r="J348" t="s">
        <v>14</v>
      </c>
      <c r="K348" t="s">
        <v>15</v>
      </c>
      <c r="L348" t="s">
        <v>19</v>
      </c>
      <c r="M348" t="s">
        <v>26</v>
      </c>
      <c r="N348" t="str">
        <f>IF(Table1[[#This Row],[Sales Amount]]&lt;0,"Loss","Income")</f>
        <v>Income</v>
      </c>
    </row>
    <row r="349" spans="1:14" x14ac:dyDescent="0.25">
      <c r="A349" s="1">
        <v>44909</v>
      </c>
      <c r="B349" s="1" t="str">
        <f>TEXT(Table1[[#This Row],[Sale Date]],"mmmm")</f>
        <v>December</v>
      </c>
      <c r="C349" s="11">
        <f>MONTH(Table1[[#This Row],[Sale Date]])</f>
        <v>12</v>
      </c>
      <c r="D349" s="11" t="str">
        <f>TEXT(WEEKDAY(Table1[[#This Row],[Sale Date]]),"dddd")</f>
        <v>Wednesday</v>
      </c>
      <c r="E349" s="11">
        <f>WEEKDAY(Table1[[#This Row],[Sale Date]])</f>
        <v>4</v>
      </c>
      <c r="F349" s="11">
        <f>YEAR(Table1[[#This Row],[Sale Date]])</f>
        <v>2022</v>
      </c>
      <c r="G349" t="s">
        <v>8</v>
      </c>
      <c r="H349" s="2">
        <v>-5299.58</v>
      </c>
      <c r="I349" s="2">
        <v>-5153.0600000000004</v>
      </c>
      <c r="J349" t="s">
        <v>22</v>
      </c>
      <c r="K349" t="s">
        <v>10</v>
      </c>
      <c r="L349" t="s">
        <v>21</v>
      </c>
      <c r="M349" t="s">
        <v>16</v>
      </c>
      <c r="N349" t="str">
        <f>IF(Table1[[#This Row],[Sales Amount]]&lt;0,"Loss","Income")</f>
        <v>Loss</v>
      </c>
    </row>
    <row r="350" spans="1:14" x14ac:dyDescent="0.25">
      <c r="A350" s="1">
        <v>44910</v>
      </c>
      <c r="B350" s="1" t="str">
        <f>TEXT(Table1[[#This Row],[Sale Date]],"mmmm")</f>
        <v>December</v>
      </c>
      <c r="C350" s="11">
        <f>MONTH(Table1[[#This Row],[Sale Date]])</f>
        <v>12</v>
      </c>
      <c r="D350" s="11" t="str">
        <f>TEXT(WEEKDAY(Table1[[#This Row],[Sale Date]]),"dddd")</f>
        <v>Thursday</v>
      </c>
      <c r="E350" s="11">
        <f>WEEKDAY(Table1[[#This Row],[Sale Date]])</f>
        <v>5</v>
      </c>
      <c r="F350" s="11">
        <f>YEAR(Table1[[#This Row],[Sale Date]])</f>
        <v>2022</v>
      </c>
      <c r="G350" t="s">
        <v>13</v>
      </c>
      <c r="H350" s="2">
        <v>10654.47</v>
      </c>
      <c r="I350" s="2">
        <v>11562.4</v>
      </c>
      <c r="J350" t="s">
        <v>25</v>
      </c>
      <c r="K350" t="s">
        <v>15</v>
      </c>
      <c r="L350" t="s">
        <v>11</v>
      </c>
      <c r="M350" t="s">
        <v>16</v>
      </c>
      <c r="N350" t="str">
        <f>IF(Table1[[#This Row],[Sales Amount]]&lt;0,"Loss","Income")</f>
        <v>Income</v>
      </c>
    </row>
    <row r="351" spans="1:14" x14ac:dyDescent="0.25">
      <c r="A351" s="1">
        <v>44911</v>
      </c>
      <c r="B351" s="1" t="str">
        <f>TEXT(Table1[[#This Row],[Sale Date]],"mmmm")</f>
        <v>December</v>
      </c>
      <c r="C351" s="11">
        <f>MONTH(Table1[[#This Row],[Sale Date]])</f>
        <v>12</v>
      </c>
      <c r="D351" s="11" t="str">
        <f>TEXT(WEEKDAY(Table1[[#This Row],[Sale Date]]),"dddd")</f>
        <v>Friday</v>
      </c>
      <c r="E351" s="11">
        <f>WEEKDAY(Table1[[#This Row],[Sale Date]])</f>
        <v>6</v>
      </c>
      <c r="F351" s="11">
        <f>YEAR(Table1[[#This Row],[Sale Date]])</f>
        <v>2022</v>
      </c>
      <c r="G351" t="s">
        <v>13</v>
      </c>
      <c r="H351" s="2">
        <v>10179.5</v>
      </c>
      <c r="I351" s="2">
        <v>9615.6299999999992</v>
      </c>
      <c r="J351" t="s">
        <v>9</v>
      </c>
      <c r="K351" t="s">
        <v>15</v>
      </c>
      <c r="L351" t="s">
        <v>19</v>
      </c>
      <c r="M351" t="s">
        <v>26</v>
      </c>
      <c r="N351" t="str">
        <f>IF(Table1[[#This Row],[Sales Amount]]&lt;0,"Loss","Income")</f>
        <v>Income</v>
      </c>
    </row>
    <row r="352" spans="1:14" x14ac:dyDescent="0.25">
      <c r="A352" s="1">
        <v>44912</v>
      </c>
      <c r="B352" s="1" t="str">
        <f>TEXT(Table1[[#This Row],[Sale Date]],"mmmm")</f>
        <v>December</v>
      </c>
      <c r="C352" s="11">
        <f>MONTH(Table1[[#This Row],[Sale Date]])</f>
        <v>12</v>
      </c>
      <c r="D352" s="11" t="str">
        <f>TEXT(WEEKDAY(Table1[[#This Row],[Sale Date]]),"dddd")</f>
        <v>Saturday</v>
      </c>
      <c r="E352" s="11">
        <f>WEEKDAY(Table1[[#This Row],[Sale Date]])</f>
        <v>7</v>
      </c>
      <c r="F352" s="11">
        <f>YEAR(Table1[[#This Row],[Sale Date]])</f>
        <v>2022</v>
      </c>
      <c r="G352" t="s">
        <v>23</v>
      </c>
      <c r="H352" s="2">
        <v>19741.330000000002</v>
      </c>
      <c r="I352" s="2">
        <v>18353.18</v>
      </c>
      <c r="J352" t="s">
        <v>9</v>
      </c>
      <c r="K352" t="s">
        <v>10</v>
      </c>
      <c r="L352" t="s">
        <v>21</v>
      </c>
      <c r="M352" t="s">
        <v>26</v>
      </c>
      <c r="N352" t="str">
        <f>IF(Table1[[#This Row],[Sales Amount]]&lt;0,"Loss","Income")</f>
        <v>Income</v>
      </c>
    </row>
    <row r="353" spans="1:14" x14ac:dyDescent="0.25">
      <c r="A353" s="1">
        <v>44913</v>
      </c>
      <c r="B353" s="1" t="str">
        <f>TEXT(Table1[[#This Row],[Sale Date]],"mmmm")</f>
        <v>December</v>
      </c>
      <c r="C353" s="11">
        <f>MONTH(Table1[[#This Row],[Sale Date]])</f>
        <v>12</v>
      </c>
      <c r="D353" s="11" t="str">
        <f>TEXT(WEEKDAY(Table1[[#This Row],[Sale Date]]),"dddd")</f>
        <v>Sunday</v>
      </c>
      <c r="E353" s="11">
        <f>WEEKDAY(Table1[[#This Row],[Sale Date]])</f>
        <v>1</v>
      </c>
      <c r="F353" s="11">
        <f>YEAR(Table1[[#This Row],[Sale Date]])</f>
        <v>2022</v>
      </c>
      <c r="G353" t="s">
        <v>23</v>
      </c>
      <c r="H353" s="2">
        <v>11895.46</v>
      </c>
      <c r="I353" s="2">
        <v>11065.88</v>
      </c>
      <c r="J353" t="s">
        <v>25</v>
      </c>
      <c r="K353" t="s">
        <v>24</v>
      </c>
      <c r="L353" t="s">
        <v>21</v>
      </c>
      <c r="M353" t="s">
        <v>12</v>
      </c>
      <c r="N353" t="str">
        <f>IF(Table1[[#This Row],[Sales Amount]]&lt;0,"Loss","Income")</f>
        <v>Income</v>
      </c>
    </row>
    <row r="354" spans="1:14" x14ac:dyDescent="0.25">
      <c r="A354" s="1">
        <v>44914</v>
      </c>
      <c r="B354" s="1" t="str">
        <f>TEXT(Table1[[#This Row],[Sale Date]],"mmmm")</f>
        <v>December</v>
      </c>
      <c r="C354" s="11">
        <f>MONTH(Table1[[#This Row],[Sale Date]])</f>
        <v>12</v>
      </c>
      <c r="D354" s="11" t="str">
        <f>TEXT(WEEKDAY(Table1[[#This Row],[Sale Date]]),"dddd")</f>
        <v>Monday</v>
      </c>
      <c r="E354" s="11">
        <f>WEEKDAY(Table1[[#This Row],[Sale Date]])</f>
        <v>2</v>
      </c>
      <c r="F354" s="11">
        <f>YEAR(Table1[[#This Row],[Sale Date]])</f>
        <v>2022</v>
      </c>
      <c r="G354" t="s">
        <v>17</v>
      </c>
      <c r="H354" s="2">
        <v>9612.27</v>
      </c>
      <c r="I354" s="2">
        <v>8976.99</v>
      </c>
      <c r="J354" t="s">
        <v>22</v>
      </c>
      <c r="K354" t="s">
        <v>10</v>
      </c>
      <c r="L354" t="s">
        <v>21</v>
      </c>
      <c r="M354" t="s">
        <v>28</v>
      </c>
      <c r="N354" t="str">
        <f>IF(Table1[[#This Row],[Sales Amount]]&lt;0,"Loss","Income")</f>
        <v>Income</v>
      </c>
    </row>
    <row r="355" spans="1:14" x14ac:dyDescent="0.25">
      <c r="A355" s="1">
        <v>44915</v>
      </c>
      <c r="B355" s="1" t="str">
        <f>TEXT(Table1[[#This Row],[Sale Date]],"mmmm")</f>
        <v>December</v>
      </c>
      <c r="C355" s="11">
        <f>MONTH(Table1[[#This Row],[Sale Date]])</f>
        <v>12</v>
      </c>
      <c r="D355" s="11" t="str">
        <f>TEXT(WEEKDAY(Table1[[#This Row],[Sale Date]]),"dddd")</f>
        <v>Tuesday</v>
      </c>
      <c r="E355" s="11">
        <f>WEEKDAY(Table1[[#This Row],[Sale Date]])</f>
        <v>3</v>
      </c>
      <c r="F355" s="11">
        <f>YEAR(Table1[[#This Row],[Sale Date]])</f>
        <v>2022</v>
      </c>
      <c r="G355" t="s">
        <v>13</v>
      </c>
      <c r="H355" s="2">
        <v>14319.28</v>
      </c>
      <c r="I355" s="2">
        <v>13905.4</v>
      </c>
      <c r="J355" t="s">
        <v>22</v>
      </c>
      <c r="K355" t="s">
        <v>10</v>
      </c>
      <c r="L355" t="s">
        <v>21</v>
      </c>
      <c r="M355" t="s">
        <v>27</v>
      </c>
      <c r="N355" t="str">
        <f>IF(Table1[[#This Row],[Sales Amount]]&lt;0,"Loss","Income")</f>
        <v>Income</v>
      </c>
    </row>
    <row r="356" spans="1:14" x14ac:dyDescent="0.25">
      <c r="A356" s="1">
        <v>44916</v>
      </c>
      <c r="B356" s="1" t="str">
        <f>TEXT(Table1[[#This Row],[Sale Date]],"mmmm")</f>
        <v>December</v>
      </c>
      <c r="C356" s="11">
        <f>MONTH(Table1[[#This Row],[Sale Date]])</f>
        <v>12</v>
      </c>
      <c r="D356" s="11" t="str">
        <f>TEXT(WEEKDAY(Table1[[#This Row],[Sale Date]]),"dddd")</f>
        <v>Wednesday</v>
      </c>
      <c r="E356" s="11">
        <f>WEEKDAY(Table1[[#This Row],[Sale Date]])</f>
        <v>4</v>
      </c>
      <c r="F356" s="11">
        <f>YEAR(Table1[[#This Row],[Sale Date]])</f>
        <v>2022</v>
      </c>
      <c r="G356" t="s">
        <v>13</v>
      </c>
      <c r="H356" s="2">
        <v>4942.99</v>
      </c>
      <c r="I356" s="2">
        <v>4803.26</v>
      </c>
      <c r="J356" t="s">
        <v>22</v>
      </c>
      <c r="K356" t="s">
        <v>24</v>
      </c>
      <c r="L356" t="s">
        <v>19</v>
      </c>
      <c r="M356" t="s">
        <v>30</v>
      </c>
      <c r="N356" t="str">
        <f>IF(Table1[[#This Row],[Sales Amount]]&lt;0,"Loss","Income")</f>
        <v>Income</v>
      </c>
    </row>
    <row r="357" spans="1:14" x14ac:dyDescent="0.25">
      <c r="A357" s="1">
        <v>44917</v>
      </c>
      <c r="B357" s="1" t="str">
        <f>TEXT(Table1[[#This Row],[Sale Date]],"mmmm")</f>
        <v>December</v>
      </c>
      <c r="C357" s="11">
        <f>MONTH(Table1[[#This Row],[Sale Date]])</f>
        <v>12</v>
      </c>
      <c r="D357" s="11" t="str">
        <f>TEXT(WEEKDAY(Table1[[#This Row],[Sale Date]]),"dddd")</f>
        <v>Thursday</v>
      </c>
      <c r="E357" s="11">
        <f>WEEKDAY(Table1[[#This Row],[Sale Date]])</f>
        <v>5</v>
      </c>
      <c r="F357" s="11">
        <f>YEAR(Table1[[#This Row],[Sale Date]])</f>
        <v>2022</v>
      </c>
      <c r="G357" t="s">
        <v>8</v>
      </c>
      <c r="H357" s="2">
        <v>-2848.61</v>
      </c>
      <c r="I357" s="2">
        <v>-2940.88</v>
      </c>
      <c r="J357" t="s">
        <v>14</v>
      </c>
      <c r="K357" t="s">
        <v>24</v>
      </c>
      <c r="L357" t="s">
        <v>21</v>
      </c>
      <c r="M357" t="s">
        <v>30</v>
      </c>
      <c r="N357" t="str">
        <f>IF(Table1[[#This Row],[Sales Amount]]&lt;0,"Loss","Income")</f>
        <v>Loss</v>
      </c>
    </row>
    <row r="358" spans="1:14" x14ac:dyDescent="0.25">
      <c r="A358" s="1">
        <v>44918</v>
      </c>
      <c r="B358" s="1" t="str">
        <f>TEXT(Table1[[#This Row],[Sale Date]],"mmmm")</f>
        <v>December</v>
      </c>
      <c r="C358" s="11">
        <f>MONTH(Table1[[#This Row],[Sale Date]])</f>
        <v>12</v>
      </c>
      <c r="D358" s="11" t="str">
        <f>TEXT(WEEKDAY(Table1[[#This Row],[Sale Date]]),"dddd")</f>
        <v>Friday</v>
      </c>
      <c r="E358" s="11">
        <f>WEEKDAY(Table1[[#This Row],[Sale Date]])</f>
        <v>6</v>
      </c>
      <c r="F358" s="11">
        <f>YEAR(Table1[[#This Row],[Sale Date]])</f>
        <v>2022</v>
      </c>
      <c r="G358" t="s">
        <v>13</v>
      </c>
      <c r="H358" s="2">
        <v>5832.86</v>
      </c>
      <c r="I358" s="2">
        <v>6583.52</v>
      </c>
      <c r="J358" t="s">
        <v>9</v>
      </c>
      <c r="K358" t="s">
        <v>18</v>
      </c>
      <c r="L358" t="s">
        <v>21</v>
      </c>
      <c r="M358" t="s">
        <v>28</v>
      </c>
      <c r="N358" t="str">
        <f>IF(Table1[[#This Row],[Sales Amount]]&lt;0,"Loss","Income")</f>
        <v>Income</v>
      </c>
    </row>
    <row r="359" spans="1:14" x14ac:dyDescent="0.25">
      <c r="A359" s="1">
        <v>44919</v>
      </c>
      <c r="B359" s="1" t="str">
        <f>TEXT(Table1[[#This Row],[Sale Date]],"mmmm")</f>
        <v>December</v>
      </c>
      <c r="C359" s="11">
        <f>MONTH(Table1[[#This Row],[Sale Date]])</f>
        <v>12</v>
      </c>
      <c r="D359" s="11" t="str">
        <f>TEXT(WEEKDAY(Table1[[#This Row],[Sale Date]]),"dddd")</f>
        <v>Saturday</v>
      </c>
      <c r="E359" s="11">
        <f>WEEKDAY(Table1[[#This Row],[Sale Date]])</f>
        <v>7</v>
      </c>
      <c r="F359" s="11">
        <f>YEAR(Table1[[#This Row],[Sale Date]])</f>
        <v>2022</v>
      </c>
      <c r="G359" t="s">
        <v>23</v>
      </c>
      <c r="H359" s="2">
        <v>2483.8000000000002</v>
      </c>
      <c r="I359" s="2">
        <v>2690.93</v>
      </c>
      <c r="J359" t="s">
        <v>9</v>
      </c>
      <c r="K359" t="s">
        <v>10</v>
      </c>
      <c r="L359" t="s">
        <v>11</v>
      </c>
      <c r="M359" t="s">
        <v>12</v>
      </c>
      <c r="N359" t="str">
        <f>IF(Table1[[#This Row],[Sales Amount]]&lt;0,"Loss","Income")</f>
        <v>Income</v>
      </c>
    </row>
    <row r="360" spans="1:14" x14ac:dyDescent="0.25">
      <c r="A360" s="1">
        <v>44920</v>
      </c>
      <c r="B360" s="1" t="str">
        <f>TEXT(Table1[[#This Row],[Sale Date]],"mmmm")</f>
        <v>December</v>
      </c>
      <c r="C360" s="11">
        <f>MONTH(Table1[[#This Row],[Sale Date]])</f>
        <v>12</v>
      </c>
      <c r="D360" s="11" t="str">
        <f>TEXT(WEEKDAY(Table1[[#This Row],[Sale Date]]),"dddd")</f>
        <v>Sunday</v>
      </c>
      <c r="E360" s="11">
        <f>WEEKDAY(Table1[[#This Row],[Sale Date]])</f>
        <v>1</v>
      </c>
      <c r="F360" s="11">
        <f>YEAR(Table1[[#This Row],[Sale Date]])</f>
        <v>2022</v>
      </c>
      <c r="G360" t="s">
        <v>17</v>
      </c>
      <c r="H360" s="2">
        <v>846.58</v>
      </c>
      <c r="I360" s="2">
        <v>838.07</v>
      </c>
      <c r="J360" t="s">
        <v>25</v>
      </c>
      <c r="K360" t="s">
        <v>18</v>
      </c>
      <c r="L360" t="s">
        <v>11</v>
      </c>
      <c r="M360" t="s">
        <v>27</v>
      </c>
      <c r="N360" t="str">
        <f>IF(Table1[[#This Row],[Sales Amount]]&lt;0,"Loss","Income")</f>
        <v>Income</v>
      </c>
    </row>
    <row r="361" spans="1:14" x14ac:dyDescent="0.25">
      <c r="A361" s="1">
        <v>44921</v>
      </c>
      <c r="B361" s="1" t="str">
        <f>TEXT(Table1[[#This Row],[Sale Date]],"mmmm")</f>
        <v>December</v>
      </c>
      <c r="C361" s="11">
        <f>MONTH(Table1[[#This Row],[Sale Date]])</f>
        <v>12</v>
      </c>
      <c r="D361" s="11" t="str">
        <f>TEXT(WEEKDAY(Table1[[#This Row],[Sale Date]]),"dddd")</f>
        <v>Monday</v>
      </c>
      <c r="E361" s="11">
        <f>WEEKDAY(Table1[[#This Row],[Sale Date]])</f>
        <v>2</v>
      </c>
      <c r="F361" s="11">
        <f>YEAR(Table1[[#This Row],[Sale Date]])</f>
        <v>2022</v>
      </c>
      <c r="G361" t="s">
        <v>17</v>
      </c>
      <c r="H361" s="2">
        <v>-1566.7</v>
      </c>
      <c r="I361" s="2">
        <v>-1756.4</v>
      </c>
      <c r="J361" t="s">
        <v>9</v>
      </c>
      <c r="K361" t="s">
        <v>10</v>
      </c>
      <c r="L361" t="s">
        <v>19</v>
      </c>
      <c r="M361" t="s">
        <v>26</v>
      </c>
      <c r="N361" t="str">
        <f>IF(Table1[[#This Row],[Sales Amount]]&lt;0,"Loss","Income")</f>
        <v>Loss</v>
      </c>
    </row>
    <row r="362" spans="1:14" x14ac:dyDescent="0.25">
      <c r="A362" s="1">
        <v>44922</v>
      </c>
      <c r="B362" s="1" t="str">
        <f>TEXT(Table1[[#This Row],[Sale Date]],"mmmm")</f>
        <v>December</v>
      </c>
      <c r="C362" s="11">
        <f>MONTH(Table1[[#This Row],[Sale Date]])</f>
        <v>12</v>
      </c>
      <c r="D362" s="11" t="str">
        <f>TEXT(WEEKDAY(Table1[[#This Row],[Sale Date]]),"dddd")</f>
        <v>Tuesday</v>
      </c>
      <c r="E362" s="11">
        <f>WEEKDAY(Table1[[#This Row],[Sale Date]])</f>
        <v>3</v>
      </c>
      <c r="F362" s="11">
        <f>YEAR(Table1[[#This Row],[Sale Date]])</f>
        <v>2022</v>
      </c>
      <c r="G362" t="s">
        <v>23</v>
      </c>
      <c r="H362" s="2">
        <v>12546.94</v>
      </c>
      <c r="I362" s="2">
        <v>12765.49</v>
      </c>
      <c r="J362" t="s">
        <v>22</v>
      </c>
      <c r="K362" t="s">
        <v>18</v>
      </c>
      <c r="L362" t="s">
        <v>19</v>
      </c>
      <c r="M362" t="s">
        <v>12</v>
      </c>
      <c r="N362" t="str">
        <f>IF(Table1[[#This Row],[Sales Amount]]&lt;0,"Loss","Income")</f>
        <v>Income</v>
      </c>
    </row>
    <row r="363" spans="1:14" x14ac:dyDescent="0.25">
      <c r="A363" s="1">
        <v>44923</v>
      </c>
      <c r="B363" s="1" t="str">
        <f>TEXT(Table1[[#This Row],[Sale Date]],"mmmm")</f>
        <v>December</v>
      </c>
      <c r="C363" s="11">
        <f>MONTH(Table1[[#This Row],[Sale Date]])</f>
        <v>12</v>
      </c>
      <c r="D363" s="11" t="str">
        <f>TEXT(WEEKDAY(Table1[[#This Row],[Sale Date]]),"dddd")</f>
        <v>Wednesday</v>
      </c>
      <c r="E363" s="11">
        <f>WEEKDAY(Table1[[#This Row],[Sale Date]])</f>
        <v>4</v>
      </c>
      <c r="F363" s="11">
        <f>YEAR(Table1[[#This Row],[Sale Date]])</f>
        <v>2022</v>
      </c>
      <c r="G363" t="s">
        <v>20</v>
      </c>
      <c r="H363" s="2">
        <v>930.42</v>
      </c>
      <c r="I363" s="2">
        <v>804.75</v>
      </c>
      <c r="J363" t="s">
        <v>9</v>
      </c>
      <c r="K363" t="s">
        <v>18</v>
      </c>
      <c r="L363" t="s">
        <v>19</v>
      </c>
      <c r="M363" t="s">
        <v>28</v>
      </c>
      <c r="N363" t="str">
        <f>IF(Table1[[#This Row],[Sales Amount]]&lt;0,"Loss","Income")</f>
        <v>Income</v>
      </c>
    </row>
    <row r="364" spans="1:14" x14ac:dyDescent="0.25">
      <c r="A364" s="1">
        <v>44924</v>
      </c>
      <c r="B364" s="1" t="str">
        <f>TEXT(Table1[[#This Row],[Sale Date]],"mmmm")</f>
        <v>December</v>
      </c>
      <c r="C364" s="11">
        <f>MONTH(Table1[[#This Row],[Sale Date]])</f>
        <v>12</v>
      </c>
      <c r="D364" s="11" t="str">
        <f>TEXT(WEEKDAY(Table1[[#This Row],[Sale Date]]),"dddd")</f>
        <v>Thursday</v>
      </c>
      <c r="E364" s="11">
        <f>WEEKDAY(Table1[[#This Row],[Sale Date]])</f>
        <v>5</v>
      </c>
      <c r="F364" s="11">
        <f>YEAR(Table1[[#This Row],[Sale Date]])</f>
        <v>2022</v>
      </c>
      <c r="G364" t="s">
        <v>8</v>
      </c>
      <c r="H364" s="2">
        <v>17164.73</v>
      </c>
      <c r="I364" s="2">
        <v>15308.67</v>
      </c>
      <c r="J364" t="s">
        <v>14</v>
      </c>
      <c r="K364" t="s">
        <v>18</v>
      </c>
      <c r="L364" t="s">
        <v>19</v>
      </c>
      <c r="M364" t="s">
        <v>16</v>
      </c>
      <c r="N364" t="str">
        <f>IF(Table1[[#This Row],[Sales Amount]]&lt;0,"Loss","Income")</f>
        <v>Income</v>
      </c>
    </row>
    <row r="365" spans="1:14" x14ac:dyDescent="0.25">
      <c r="A365" s="1">
        <v>44925</v>
      </c>
      <c r="B365" s="1" t="str">
        <f>TEXT(Table1[[#This Row],[Sale Date]],"mmmm")</f>
        <v>December</v>
      </c>
      <c r="C365" s="11">
        <f>MONTH(Table1[[#This Row],[Sale Date]])</f>
        <v>12</v>
      </c>
      <c r="D365" s="11" t="str">
        <f>TEXT(WEEKDAY(Table1[[#This Row],[Sale Date]]),"dddd")</f>
        <v>Friday</v>
      </c>
      <c r="E365" s="11">
        <f>WEEKDAY(Table1[[#This Row],[Sale Date]])</f>
        <v>6</v>
      </c>
      <c r="F365" s="11">
        <f>YEAR(Table1[[#This Row],[Sale Date]])</f>
        <v>2022</v>
      </c>
      <c r="G365" t="s">
        <v>13</v>
      </c>
      <c r="H365" s="2">
        <v>7382.32</v>
      </c>
      <c r="I365" s="2">
        <v>6725.23</v>
      </c>
      <c r="J365" t="s">
        <v>14</v>
      </c>
      <c r="K365" t="s">
        <v>24</v>
      </c>
      <c r="L365" t="s">
        <v>19</v>
      </c>
      <c r="M365" t="s">
        <v>16</v>
      </c>
      <c r="N365" t="str">
        <f>IF(Table1[[#This Row],[Sales Amount]]&lt;0,"Loss","Income")</f>
        <v>Income</v>
      </c>
    </row>
    <row r="366" spans="1:14" x14ac:dyDescent="0.25">
      <c r="A366" s="1">
        <v>44926</v>
      </c>
      <c r="B366" s="1" t="str">
        <f>TEXT(Table1[[#This Row],[Sale Date]],"mmmm")</f>
        <v>December</v>
      </c>
      <c r="C366" s="11">
        <f>MONTH(Table1[[#This Row],[Sale Date]])</f>
        <v>12</v>
      </c>
      <c r="D366" s="11" t="str">
        <f>TEXT(WEEKDAY(Table1[[#This Row],[Sale Date]]),"dddd")</f>
        <v>Saturday</v>
      </c>
      <c r="E366" s="11">
        <f>WEEKDAY(Table1[[#This Row],[Sale Date]])</f>
        <v>7</v>
      </c>
      <c r="F366" s="11">
        <f>YEAR(Table1[[#This Row],[Sale Date]])</f>
        <v>2022</v>
      </c>
      <c r="G366" t="s">
        <v>13</v>
      </c>
      <c r="H366" s="2">
        <v>11686.98</v>
      </c>
      <c r="I366" s="2">
        <v>11934.79</v>
      </c>
      <c r="J366" t="s">
        <v>22</v>
      </c>
      <c r="K366" t="s">
        <v>15</v>
      </c>
      <c r="L366" t="s">
        <v>11</v>
      </c>
      <c r="M366" t="s">
        <v>12</v>
      </c>
      <c r="N366" t="str">
        <f>IF(Table1[[#This Row],[Sales Amount]]&lt;0,"Loss","Income")</f>
        <v>Income</v>
      </c>
    </row>
    <row r="367" spans="1:14" x14ac:dyDescent="0.25">
      <c r="A367" s="1">
        <v>44927</v>
      </c>
      <c r="B367" s="1" t="str">
        <f>TEXT(Table1[[#This Row],[Sale Date]],"mmmm")</f>
        <v>January</v>
      </c>
      <c r="C367" s="11">
        <f>MONTH(Table1[[#This Row],[Sale Date]])</f>
        <v>1</v>
      </c>
      <c r="D367" s="11" t="str">
        <f>TEXT(WEEKDAY(Table1[[#This Row],[Sale Date]]),"dddd")</f>
        <v>Sunday</v>
      </c>
      <c r="E367" s="11">
        <f>WEEKDAY(Table1[[#This Row],[Sale Date]])</f>
        <v>1</v>
      </c>
      <c r="F367" s="11">
        <f>YEAR(Table1[[#This Row],[Sale Date]])</f>
        <v>2023</v>
      </c>
      <c r="G367" t="s">
        <v>8</v>
      </c>
      <c r="H367" s="2">
        <v>-1849.99</v>
      </c>
      <c r="I367" s="2">
        <v>-1910.52</v>
      </c>
      <c r="J367" t="s">
        <v>14</v>
      </c>
      <c r="K367" t="s">
        <v>18</v>
      </c>
      <c r="L367" t="s">
        <v>11</v>
      </c>
      <c r="M367" t="s">
        <v>27</v>
      </c>
      <c r="N367" t="str">
        <f>IF(Table1[[#This Row],[Sales Amount]]&lt;0,"Loss","Income")</f>
        <v>Loss</v>
      </c>
    </row>
    <row r="368" spans="1:14" x14ac:dyDescent="0.25">
      <c r="A368" s="1">
        <v>44928</v>
      </c>
      <c r="B368" s="1" t="str">
        <f>TEXT(Table1[[#This Row],[Sale Date]],"mmmm")</f>
        <v>January</v>
      </c>
      <c r="C368" s="11">
        <f>MONTH(Table1[[#This Row],[Sale Date]])</f>
        <v>1</v>
      </c>
      <c r="D368" s="11" t="str">
        <f>TEXT(WEEKDAY(Table1[[#This Row],[Sale Date]]),"dddd")</f>
        <v>Monday</v>
      </c>
      <c r="E368" s="11">
        <f>WEEKDAY(Table1[[#This Row],[Sale Date]])</f>
        <v>2</v>
      </c>
      <c r="F368" s="11">
        <f>YEAR(Table1[[#This Row],[Sale Date]])</f>
        <v>2023</v>
      </c>
      <c r="G368" t="s">
        <v>23</v>
      </c>
      <c r="H368" s="2">
        <v>20798.95</v>
      </c>
      <c r="I368" s="2">
        <v>22676.36</v>
      </c>
      <c r="J368" t="s">
        <v>9</v>
      </c>
      <c r="K368" t="s">
        <v>10</v>
      </c>
      <c r="L368" t="s">
        <v>11</v>
      </c>
      <c r="M368" t="s">
        <v>28</v>
      </c>
      <c r="N368" t="str">
        <f>IF(Table1[[#This Row],[Sales Amount]]&lt;0,"Loss","Income")</f>
        <v>Income</v>
      </c>
    </row>
    <row r="369" spans="1:14" x14ac:dyDescent="0.25">
      <c r="A369" s="1">
        <v>44929</v>
      </c>
      <c r="B369" s="1" t="str">
        <f>TEXT(Table1[[#This Row],[Sale Date]],"mmmm")</f>
        <v>January</v>
      </c>
      <c r="C369" s="11">
        <f>MONTH(Table1[[#This Row],[Sale Date]])</f>
        <v>1</v>
      </c>
      <c r="D369" s="11" t="str">
        <f>TEXT(WEEKDAY(Table1[[#This Row],[Sale Date]]),"dddd")</f>
        <v>Tuesday</v>
      </c>
      <c r="E369" s="11">
        <f>WEEKDAY(Table1[[#This Row],[Sale Date]])</f>
        <v>3</v>
      </c>
      <c r="F369" s="11">
        <f>YEAR(Table1[[#This Row],[Sale Date]])</f>
        <v>2023</v>
      </c>
      <c r="G369" t="s">
        <v>13</v>
      </c>
      <c r="H369" s="2">
        <v>2414.4699999999998</v>
      </c>
      <c r="I369" s="2">
        <v>2600.75</v>
      </c>
      <c r="J369" t="s">
        <v>9</v>
      </c>
      <c r="K369" t="s">
        <v>24</v>
      </c>
      <c r="L369" t="s">
        <v>11</v>
      </c>
      <c r="M369" t="s">
        <v>16</v>
      </c>
      <c r="N369" t="str">
        <f>IF(Table1[[#This Row],[Sales Amount]]&lt;0,"Loss","Income")</f>
        <v>Income</v>
      </c>
    </row>
    <row r="370" spans="1:14" x14ac:dyDescent="0.25">
      <c r="A370" s="1">
        <v>44930</v>
      </c>
      <c r="B370" s="1" t="str">
        <f>TEXT(Table1[[#This Row],[Sale Date]],"mmmm")</f>
        <v>January</v>
      </c>
      <c r="C370" s="11">
        <f>MONTH(Table1[[#This Row],[Sale Date]])</f>
        <v>1</v>
      </c>
      <c r="D370" s="11" t="str">
        <f>TEXT(WEEKDAY(Table1[[#This Row],[Sale Date]]),"dddd")</f>
        <v>Wednesday</v>
      </c>
      <c r="E370" s="11">
        <f>WEEKDAY(Table1[[#This Row],[Sale Date]])</f>
        <v>4</v>
      </c>
      <c r="F370" s="11">
        <f>YEAR(Table1[[#This Row],[Sale Date]])</f>
        <v>2023</v>
      </c>
      <c r="G370" t="s">
        <v>23</v>
      </c>
      <c r="H370" s="2">
        <v>13381.13</v>
      </c>
      <c r="I370" s="2">
        <v>15723.1</v>
      </c>
      <c r="J370" t="s">
        <v>25</v>
      </c>
      <c r="K370" t="s">
        <v>10</v>
      </c>
      <c r="L370" t="s">
        <v>21</v>
      </c>
      <c r="M370" t="s">
        <v>27</v>
      </c>
      <c r="N370" t="str">
        <f>IF(Table1[[#This Row],[Sales Amount]]&lt;0,"Loss","Income")</f>
        <v>Income</v>
      </c>
    </row>
    <row r="371" spans="1:14" x14ac:dyDescent="0.25">
      <c r="A371" s="1">
        <v>44931</v>
      </c>
      <c r="B371" s="1" t="str">
        <f>TEXT(Table1[[#This Row],[Sale Date]],"mmmm")</f>
        <v>January</v>
      </c>
      <c r="C371" s="11">
        <f>MONTH(Table1[[#This Row],[Sale Date]])</f>
        <v>1</v>
      </c>
      <c r="D371" s="11" t="str">
        <f>TEXT(WEEKDAY(Table1[[#This Row],[Sale Date]]),"dddd")</f>
        <v>Thursday</v>
      </c>
      <c r="E371" s="11">
        <f>WEEKDAY(Table1[[#This Row],[Sale Date]])</f>
        <v>5</v>
      </c>
      <c r="F371" s="11">
        <f>YEAR(Table1[[#This Row],[Sale Date]])</f>
        <v>2023</v>
      </c>
      <c r="G371" t="s">
        <v>17</v>
      </c>
      <c r="H371" s="2">
        <v>5423.37</v>
      </c>
      <c r="I371" s="2">
        <v>5900.24</v>
      </c>
      <c r="J371" t="s">
        <v>9</v>
      </c>
      <c r="K371" t="s">
        <v>15</v>
      </c>
      <c r="L371" t="s">
        <v>21</v>
      </c>
      <c r="M371" t="s">
        <v>16</v>
      </c>
      <c r="N371" t="str">
        <f>IF(Table1[[#This Row],[Sales Amount]]&lt;0,"Loss","Income")</f>
        <v>Income</v>
      </c>
    </row>
    <row r="372" spans="1:14" x14ac:dyDescent="0.25">
      <c r="A372" s="1">
        <v>44932</v>
      </c>
      <c r="B372" s="1" t="str">
        <f>TEXT(Table1[[#This Row],[Sale Date]],"mmmm")</f>
        <v>January</v>
      </c>
      <c r="C372" s="11">
        <f>MONTH(Table1[[#This Row],[Sale Date]])</f>
        <v>1</v>
      </c>
      <c r="D372" s="11" t="str">
        <f>TEXT(WEEKDAY(Table1[[#This Row],[Sale Date]]),"dddd")</f>
        <v>Friday</v>
      </c>
      <c r="E372" s="11">
        <f>WEEKDAY(Table1[[#This Row],[Sale Date]])</f>
        <v>6</v>
      </c>
      <c r="F372" s="11">
        <f>YEAR(Table1[[#This Row],[Sale Date]])</f>
        <v>2023</v>
      </c>
      <c r="G372" t="s">
        <v>23</v>
      </c>
      <c r="H372" s="2">
        <v>10463.89</v>
      </c>
      <c r="I372" s="2">
        <v>10396</v>
      </c>
      <c r="J372" t="s">
        <v>14</v>
      </c>
      <c r="K372" t="s">
        <v>15</v>
      </c>
      <c r="L372" t="s">
        <v>11</v>
      </c>
      <c r="M372" t="s">
        <v>31</v>
      </c>
      <c r="N372" t="str">
        <f>IF(Table1[[#This Row],[Sales Amount]]&lt;0,"Loss","Income")</f>
        <v>Income</v>
      </c>
    </row>
    <row r="373" spans="1:14" x14ac:dyDescent="0.25">
      <c r="A373" s="1">
        <v>44933</v>
      </c>
      <c r="B373" s="1" t="str">
        <f>TEXT(Table1[[#This Row],[Sale Date]],"mmmm")</f>
        <v>January</v>
      </c>
      <c r="C373" s="11">
        <f>MONTH(Table1[[#This Row],[Sale Date]])</f>
        <v>1</v>
      </c>
      <c r="D373" s="11" t="str">
        <f>TEXT(WEEKDAY(Table1[[#This Row],[Sale Date]]),"dddd")</f>
        <v>Saturday</v>
      </c>
      <c r="E373" s="11">
        <f>WEEKDAY(Table1[[#This Row],[Sale Date]])</f>
        <v>7</v>
      </c>
      <c r="F373" s="11">
        <f>YEAR(Table1[[#This Row],[Sale Date]])</f>
        <v>2023</v>
      </c>
      <c r="G373" t="s">
        <v>23</v>
      </c>
      <c r="H373" s="2">
        <v>14416.58</v>
      </c>
      <c r="I373" s="2">
        <v>14983.47</v>
      </c>
      <c r="J373" t="s">
        <v>9</v>
      </c>
      <c r="K373" t="s">
        <v>10</v>
      </c>
      <c r="L373" t="s">
        <v>19</v>
      </c>
      <c r="M373" t="s">
        <v>29</v>
      </c>
      <c r="N373" t="str">
        <f>IF(Table1[[#This Row],[Sales Amount]]&lt;0,"Loss","Income")</f>
        <v>Income</v>
      </c>
    </row>
    <row r="374" spans="1:14" x14ac:dyDescent="0.25">
      <c r="A374" s="1">
        <v>44934</v>
      </c>
      <c r="B374" s="1" t="str">
        <f>TEXT(Table1[[#This Row],[Sale Date]],"mmmm")</f>
        <v>January</v>
      </c>
      <c r="C374" s="11">
        <f>MONTH(Table1[[#This Row],[Sale Date]])</f>
        <v>1</v>
      </c>
      <c r="D374" s="11" t="str">
        <f>TEXT(WEEKDAY(Table1[[#This Row],[Sale Date]]),"dddd")</f>
        <v>Sunday</v>
      </c>
      <c r="E374" s="11">
        <f>WEEKDAY(Table1[[#This Row],[Sale Date]])</f>
        <v>1</v>
      </c>
      <c r="F374" s="11">
        <f>YEAR(Table1[[#This Row],[Sale Date]])</f>
        <v>2023</v>
      </c>
      <c r="G374" t="s">
        <v>23</v>
      </c>
      <c r="H374" s="2">
        <v>19797.29</v>
      </c>
      <c r="I374" s="2">
        <v>19597.810000000001</v>
      </c>
      <c r="J374" t="s">
        <v>22</v>
      </c>
      <c r="K374" t="s">
        <v>24</v>
      </c>
      <c r="L374" t="s">
        <v>11</v>
      </c>
      <c r="M374" t="s">
        <v>26</v>
      </c>
      <c r="N374" t="str">
        <f>IF(Table1[[#This Row],[Sales Amount]]&lt;0,"Loss","Income")</f>
        <v>Income</v>
      </c>
    </row>
    <row r="375" spans="1:14" x14ac:dyDescent="0.25">
      <c r="A375" s="1">
        <v>44935</v>
      </c>
      <c r="B375" s="1" t="str">
        <f>TEXT(Table1[[#This Row],[Sale Date]],"mmmm")</f>
        <v>January</v>
      </c>
      <c r="C375" s="11">
        <f>MONTH(Table1[[#This Row],[Sale Date]])</f>
        <v>1</v>
      </c>
      <c r="D375" s="11" t="str">
        <f>TEXT(WEEKDAY(Table1[[#This Row],[Sale Date]]),"dddd")</f>
        <v>Monday</v>
      </c>
      <c r="E375" s="11">
        <f>WEEKDAY(Table1[[#This Row],[Sale Date]])</f>
        <v>2</v>
      </c>
      <c r="F375" s="11">
        <f>YEAR(Table1[[#This Row],[Sale Date]])</f>
        <v>2023</v>
      </c>
      <c r="G375" t="s">
        <v>13</v>
      </c>
      <c r="H375" s="2">
        <v>11990.7</v>
      </c>
      <c r="I375" s="2">
        <v>12992.02</v>
      </c>
      <c r="J375" t="s">
        <v>14</v>
      </c>
      <c r="K375" t="s">
        <v>24</v>
      </c>
      <c r="L375" t="s">
        <v>19</v>
      </c>
      <c r="M375" t="s">
        <v>26</v>
      </c>
      <c r="N375" t="str">
        <f>IF(Table1[[#This Row],[Sales Amount]]&lt;0,"Loss","Income")</f>
        <v>Income</v>
      </c>
    </row>
    <row r="376" spans="1:14" x14ac:dyDescent="0.25">
      <c r="A376" s="1">
        <v>44936</v>
      </c>
      <c r="B376" s="1" t="str">
        <f>TEXT(Table1[[#This Row],[Sale Date]],"mmmm")</f>
        <v>January</v>
      </c>
      <c r="C376" s="11">
        <f>MONTH(Table1[[#This Row],[Sale Date]])</f>
        <v>1</v>
      </c>
      <c r="D376" s="11" t="str">
        <f>TEXT(WEEKDAY(Table1[[#This Row],[Sale Date]]),"dddd")</f>
        <v>Tuesday</v>
      </c>
      <c r="E376" s="11">
        <f>WEEKDAY(Table1[[#This Row],[Sale Date]])</f>
        <v>3</v>
      </c>
      <c r="F376" s="11">
        <f>YEAR(Table1[[#This Row],[Sale Date]])</f>
        <v>2023</v>
      </c>
      <c r="G376" t="s">
        <v>17</v>
      </c>
      <c r="H376" s="2">
        <v>12574.28</v>
      </c>
      <c r="I376" s="2">
        <v>12529.25</v>
      </c>
      <c r="J376" t="s">
        <v>9</v>
      </c>
      <c r="K376" t="s">
        <v>15</v>
      </c>
      <c r="L376" t="s">
        <v>19</v>
      </c>
      <c r="M376" t="s">
        <v>29</v>
      </c>
      <c r="N376" t="str">
        <f>IF(Table1[[#This Row],[Sales Amount]]&lt;0,"Loss","Income")</f>
        <v>Income</v>
      </c>
    </row>
    <row r="377" spans="1:14" x14ac:dyDescent="0.25">
      <c r="A377" s="1">
        <v>44937</v>
      </c>
      <c r="B377" s="1" t="str">
        <f>TEXT(Table1[[#This Row],[Sale Date]],"mmmm")</f>
        <v>January</v>
      </c>
      <c r="C377" s="11">
        <f>MONTH(Table1[[#This Row],[Sale Date]])</f>
        <v>1</v>
      </c>
      <c r="D377" s="11" t="str">
        <f>TEXT(WEEKDAY(Table1[[#This Row],[Sale Date]]),"dddd")</f>
        <v>Wednesday</v>
      </c>
      <c r="E377" s="11">
        <f>WEEKDAY(Table1[[#This Row],[Sale Date]])</f>
        <v>4</v>
      </c>
      <c r="F377" s="11">
        <f>YEAR(Table1[[#This Row],[Sale Date]])</f>
        <v>2023</v>
      </c>
      <c r="G377" t="s">
        <v>17</v>
      </c>
      <c r="H377" s="2">
        <v>2804.78</v>
      </c>
      <c r="I377" s="2">
        <v>3123.5</v>
      </c>
      <c r="J377" t="s">
        <v>9</v>
      </c>
      <c r="K377" t="s">
        <v>18</v>
      </c>
      <c r="L377" t="s">
        <v>11</v>
      </c>
      <c r="M377" t="s">
        <v>29</v>
      </c>
      <c r="N377" t="str">
        <f>IF(Table1[[#This Row],[Sales Amount]]&lt;0,"Loss","Income")</f>
        <v>Income</v>
      </c>
    </row>
    <row r="378" spans="1:14" x14ac:dyDescent="0.25">
      <c r="A378" s="1">
        <v>44938</v>
      </c>
      <c r="B378" s="1" t="str">
        <f>TEXT(Table1[[#This Row],[Sale Date]],"mmmm")</f>
        <v>January</v>
      </c>
      <c r="C378" s="11">
        <f>MONTH(Table1[[#This Row],[Sale Date]])</f>
        <v>1</v>
      </c>
      <c r="D378" s="11" t="str">
        <f>TEXT(WEEKDAY(Table1[[#This Row],[Sale Date]]),"dddd")</f>
        <v>Thursday</v>
      </c>
      <c r="E378" s="11">
        <f>WEEKDAY(Table1[[#This Row],[Sale Date]])</f>
        <v>5</v>
      </c>
      <c r="F378" s="11">
        <f>YEAR(Table1[[#This Row],[Sale Date]])</f>
        <v>2023</v>
      </c>
      <c r="G378" t="s">
        <v>20</v>
      </c>
      <c r="H378" s="2">
        <v>6123.24</v>
      </c>
      <c r="I378" s="2">
        <v>6177.16</v>
      </c>
      <c r="J378" t="s">
        <v>14</v>
      </c>
      <c r="K378" t="s">
        <v>18</v>
      </c>
      <c r="L378" t="s">
        <v>21</v>
      </c>
      <c r="M378" t="s">
        <v>12</v>
      </c>
      <c r="N378" t="str">
        <f>IF(Table1[[#This Row],[Sales Amount]]&lt;0,"Loss","Income")</f>
        <v>Income</v>
      </c>
    </row>
    <row r="379" spans="1:14" x14ac:dyDescent="0.25">
      <c r="A379" s="1">
        <v>44939</v>
      </c>
      <c r="B379" s="1" t="str">
        <f>TEXT(Table1[[#This Row],[Sale Date]],"mmmm")</f>
        <v>January</v>
      </c>
      <c r="C379" s="11">
        <f>MONTH(Table1[[#This Row],[Sale Date]])</f>
        <v>1</v>
      </c>
      <c r="D379" s="11" t="str">
        <f>TEXT(WEEKDAY(Table1[[#This Row],[Sale Date]]),"dddd")</f>
        <v>Friday</v>
      </c>
      <c r="E379" s="11">
        <f>WEEKDAY(Table1[[#This Row],[Sale Date]])</f>
        <v>6</v>
      </c>
      <c r="F379" s="11">
        <f>YEAR(Table1[[#This Row],[Sale Date]])</f>
        <v>2023</v>
      </c>
      <c r="G379" t="s">
        <v>20</v>
      </c>
      <c r="H379" s="2">
        <v>9639.2900000000009</v>
      </c>
      <c r="I379" s="2">
        <v>9413.31</v>
      </c>
      <c r="J379" t="s">
        <v>22</v>
      </c>
      <c r="K379" t="s">
        <v>18</v>
      </c>
      <c r="L379" t="s">
        <v>19</v>
      </c>
      <c r="M379" t="s">
        <v>29</v>
      </c>
      <c r="N379" t="str">
        <f>IF(Table1[[#This Row],[Sales Amount]]&lt;0,"Loss","Income")</f>
        <v>Income</v>
      </c>
    </row>
    <row r="380" spans="1:14" x14ac:dyDescent="0.25">
      <c r="A380" s="1">
        <v>44940</v>
      </c>
      <c r="B380" s="1" t="str">
        <f>TEXT(Table1[[#This Row],[Sale Date]],"mmmm")</f>
        <v>January</v>
      </c>
      <c r="C380" s="11">
        <f>MONTH(Table1[[#This Row],[Sale Date]])</f>
        <v>1</v>
      </c>
      <c r="D380" s="11" t="str">
        <f>TEXT(WEEKDAY(Table1[[#This Row],[Sale Date]]),"dddd")</f>
        <v>Saturday</v>
      </c>
      <c r="E380" s="11">
        <f>WEEKDAY(Table1[[#This Row],[Sale Date]])</f>
        <v>7</v>
      </c>
      <c r="F380" s="11">
        <f>YEAR(Table1[[#This Row],[Sale Date]])</f>
        <v>2023</v>
      </c>
      <c r="G380" t="s">
        <v>17</v>
      </c>
      <c r="H380" s="2">
        <v>-10913.27</v>
      </c>
      <c r="I380" s="2">
        <v>-12532.11</v>
      </c>
      <c r="J380" t="s">
        <v>25</v>
      </c>
      <c r="K380" t="s">
        <v>18</v>
      </c>
      <c r="L380" t="s">
        <v>21</v>
      </c>
      <c r="M380" t="s">
        <v>30</v>
      </c>
      <c r="N380" t="str">
        <f>IF(Table1[[#This Row],[Sales Amount]]&lt;0,"Loss","Income")</f>
        <v>Loss</v>
      </c>
    </row>
    <row r="381" spans="1:14" x14ac:dyDescent="0.25">
      <c r="A381" s="1">
        <v>44941</v>
      </c>
      <c r="B381" s="1" t="str">
        <f>TEXT(Table1[[#This Row],[Sale Date]],"mmmm")</f>
        <v>January</v>
      </c>
      <c r="C381" s="11">
        <f>MONTH(Table1[[#This Row],[Sale Date]])</f>
        <v>1</v>
      </c>
      <c r="D381" s="11" t="str">
        <f>TEXT(WEEKDAY(Table1[[#This Row],[Sale Date]]),"dddd")</f>
        <v>Sunday</v>
      </c>
      <c r="E381" s="11">
        <f>WEEKDAY(Table1[[#This Row],[Sale Date]])</f>
        <v>1</v>
      </c>
      <c r="F381" s="11">
        <f>YEAR(Table1[[#This Row],[Sale Date]])</f>
        <v>2023</v>
      </c>
      <c r="G381" t="s">
        <v>17</v>
      </c>
      <c r="H381" s="2">
        <v>-5227.96</v>
      </c>
      <c r="I381" s="2">
        <v>-5425.05</v>
      </c>
      <c r="J381" t="s">
        <v>22</v>
      </c>
      <c r="K381" t="s">
        <v>24</v>
      </c>
      <c r="L381" t="s">
        <v>21</v>
      </c>
      <c r="M381" t="s">
        <v>29</v>
      </c>
      <c r="N381" t="str">
        <f>IF(Table1[[#This Row],[Sales Amount]]&lt;0,"Loss","Income")</f>
        <v>Loss</v>
      </c>
    </row>
    <row r="382" spans="1:14" x14ac:dyDescent="0.25">
      <c r="A382" s="1">
        <v>44942</v>
      </c>
      <c r="B382" s="1" t="str">
        <f>TEXT(Table1[[#This Row],[Sale Date]],"mmmm")</f>
        <v>January</v>
      </c>
      <c r="C382" s="11">
        <f>MONTH(Table1[[#This Row],[Sale Date]])</f>
        <v>1</v>
      </c>
      <c r="D382" s="11" t="str">
        <f>TEXT(WEEKDAY(Table1[[#This Row],[Sale Date]]),"dddd")</f>
        <v>Monday</v>
      </c>
      <c r="E382" s="11">
        <f>WEEKDAY(Table1[[#This Row],[Sale Date]])</f>
        <v>2</v>
      </c>
      <c r="F382" s="11">
        <f>YEAR(Table1[[#This Row],[Sale Date]])</f>
        <v>2023</v>
      </c>
      <c r="G382" t="s">
        <v>13</v>
      </c>
      <c r="H382" s="2">
        <v>-1010.5</v>
      </c>
      <c r="I382" s="2">
        <v>-981.03</v>
      </c>
      <c r="J382" t="s">
        <v>9</v>
      </c>
      <c r="K382" t="s">
        <v>24</v>
      </c>
      <c r="L382" t="s">
        <v>21</v>
      </c>
      <c r="M382" t="s">
        <v>12</v>
      </c>
      <c r="N382" t="str">
        <f>IF(Table1[[#This Row],[Sales Amount]]&lt;0,"Loss","Income")</f>
        <v>Loss</v>
      </c>
    </row>
    <row r="383" spans="1:14" x14ac:dyDescent="0.25">
      <c r="A383" s="1">
        <v>44943</v>
      </c>
      <c r="B383" s="1" t="str">
        <f>TEXT(Table1[[#This Row],[Sale Date]],"mmmm")</f>
        <v>January</v>
      </c>
      <c r="C383" s="11">
        <f>MONTH(Table1[[#This Row],[Sale Date]])</f>
        <v>1</v>
      </c>
      <c r="D383" s="11" t="str">
        <f>TEXT(WEEKDAY(Table1[[#This Row],[Sale Date]]),"dddd")</f>
        <v>Tuesday</v>
      </c>
      <c r="E383" s="11">
        <f>WEEKDAY(Table1[[#This Row],[Sale Date]])</f>
        <v>3</v>
      </c>
      <c r="F383" s="11">
        <f>YEAR(Table1[[#This Row],[Sale Date]])</f>
        <v>2023</v>
      </c>
      <c r="G383" t="s">
        <v>20</v>
      </c>
      <c r="H383" s="2">
        <v>9000.92</v>
      </c>
      <c r="I383" s="2">
        <v>9839.08</v>
      </c>
      <c r="J383" t="s">
        <v>14</v>
      </c>
      <c r="K383" t="s">
        <v>18</v>
      </c>
      <c r="L383" t="s">
        <v>11</v>
      </c>
      <c r="M383" t="s">
        <v>30</v>
      </c>
      <c r="N383" t="str">
        <f>IF(Table1[[#This Row],[Sales Amount]]&lt;0,"Loss","Income")</f>
        <v>Income</v>
      </c>
    </row>
    <row r="384" spans="1:14" x14ac:dyDescent="0.25">
      <c r="A384" s="1">
        <v>44944</v>
      </c>
      <c r="B384" s="1" t="str">
        <f>TEXT(Table1[[#This Row],[Sale Date]],"mmmm")</f>
        <v>January</v>
      </c>
      <c r="C384" s="11">
        <f>MONTH(Table1[[#This Row],[Sale Date]])</f>
        <v>1</v>
      </c>
      <c r="D384" s="11" t="str">
        <f>TEXT(WEEKDAY(Table1[[#This Row],[Sale Date]]),"dddd")</f>
        <v>Wednesday</v>
      </c>
      <c r="E384" s="11">
        <f>WEEKDAY(Table1[[#This Row],[Sale Date]])</f>
        <v>4</v>
      </c>
      <c r="F384" s="11">
        <f>YEAR(Table1[[#This Row],[Sale Date]])</f>
        <v>2023</v>
      </c>
      <c r="G384" t="s">
        <v>20</v>
      </c>
      <c r="H384" s="2">
        <v>4542.63</v>
      </c>
      <c r="I384" s="2">
        <v>4109.22</v>
      </c>
      <c r="J384" t="s">
        <v>25</v>
      </c>
      <c r="K384" t="s">
        <v>10</v>
      </c>
      <c r="L384" t="s">
        <v>11</v>
      </c>
      <c r="M384" t="s">
        <v>26</v>
      </c>
      <c r="N384" t="str">
        <f>IF(Table1[[#This Row],[Sales Amount]]&lt;0,"Loss","Income")</f>
        <v>Income</v>
      </c>
    </row>
    <row r="385" spans="1:14" x14ac:dyDescent="0.25">
      <c r="A385" s="1">
        <v>44945</v>
      </c>
      <c r="B385" s="1" t="str">
        <f>TEXT(Table1[[#This Row],[Sale Date]],"mmmm")</f>
        <v>January</v>
      </c>
      <c r="C385" s="11">
        <f>MONTH(Table1[[#This Row],[Sale Date]])</f>
        <v>1</v>
      </c>
      <c r="D385" s="11" t="str">
        <f>TEXT(WEEKDAY(Table1[[#This Row],[Sale Date]]),"dddd")</f>
        <v>Thursday</v>
      </c>
      <c r="E385" s="11">
        <f>WEEKDAY(Table1[[#This Row],[Sale Date]])</f>
        <v>5</v>
      </c>
      <c r="F385" s="11">
        <f>YEAR(Table1[[#This Row],[Sale Date]])</f>
        <v>2023</v>
      </c>
      <c r="G385" t="s">
        <v>23</v>
      </c>
      <c r="H385" s="2">
        <v>-3843.52</v>
      </c>
      <c r="I385" s="2">
        <v>-4439.83</v>
      </c>
      <c r="J385" t="s">
        <v>22</v>
      </c>
      <c r="K385" t="s">
        <v>24</v>
      </c>
      <c r="L385" t="s">
        <v>19</v>
      </c>
      <c r="M385" t="s">
        <v>12</v>
      </c>
      <c r="N385" t="str">
        <f>IF(Table1[[#This Row],[Sales Amount]]&lt;0,"Loss","Income")</f>
        <v>Loss</v>
      </c>
    </row>
    <row r="386" spans="1:14" x14ac:dyDescent="0.25">
      <c r="A386" s="1">
        <v>44946</v>
      </c>
      <c r="B386" s="1" t="str">
        <f>TEXT(Table1[[#This Row],[Sale Date]],"mmmm")</f>
        <v>January</v>
      </c>
      <c r="C386" s="11">
        <f>MONTH(Table1[[#This Row],[Sale Date]])</f>
        <v>1</v>
      </c>
      <c r="D386" s="11" t="str">
        <f>TEXT(WEEKDAY(Table1[[#This Row],[Sale Date]]),"dddd")</f>
        <v>Friday</v>
      </c>
      <c r="E386" s="11">
        <f>WEEKDAY(Table1[[#This Row],[Sale Date]])</f>
        <v>6</v>
      </c>
      <c r="F386" s="11">
        <f>YEAR(Table1[[#This Row],[Sale Date]])</f>
        <v>2023</v>
      </c>
      <c r="G386" t="s">
        <v>8</v>
      </c>
      <c r="H386" s="2">
        <v>-5817.79</v>
      </c>
      <c r="I386" s="2">
        <v>-6209.75</v>
      </c>
      <c r="J386" t="s">
        <v>14</v>
      </c>
      <c r="K386" t="s">
        <v>24</v>
      </c>
      <c r="L386" t="s">
        <v>19</v>
      </c>
      <c r="M386" t="s">
        <v>16</v>
      </c>
      <c r="N386" t="str">
        <f>IF(Table1[[#This Row],[Sales Amount]]&lt;0,"Loss","Income")</f>
        <v>Loss</v>
      </c>
    </row>
    <row r="387" spans="1:14" x14ac:dyDescent="0.25">
      <c r="A387" s="1">
        <v>44947</v>
      </c>
      <c r="B387" s="1" t="str">
        <f>TEXT(Table1[[#This Row],[Sale Date]],"mmmm")</f>
        <v>January</v>
      </c>
      <c r="C387" s="11">
        <f>MONTH(Table1[[#This Row],[Sale Date]])</f>
        <v>1</v>
      </c>
      <c r="D387" s="11" t="str">
        <f>TEXT(WEEKDAY(Table1[[#This Row],[Sale Date]]),"dddd")</f>
        <v>Saturday</v>
      </c>
      <c r="E387" s="11">
        <f>WEEKDAY(Table1[[#This Row],[Sale Date]])</f>
        <v>7</v>
      </c>
      <c r="F387" s="11">
        <f>YEAR(Table1[[#This Row],[Sale Date]])</f>
        <v>2023</v>
      </c>
      <c r="G387" t="s">
        <v>20</v>
      </c>
      <c r="H387" s="2">
        <v>1545.42</v>
      </c>
      <c r="I387" s="2">
        <v>1623.34</v>
      </c>
      <c r="J387" t="s">
        <v>14</v>
      </c>
      <c r="K387" t="s">
        <v>15</v>
      </c>
      <c r="L387" t="s">
        <v>21</v>
      </c>
      <c r="M387" t="s">
        <v>12</v>
      </c>
      <c r="N387" t="str">
        <f>IF(Table1[[#This Row],[Sales Amount]]&lt;0,"Loss","Income")</f>
        <v>Income</v>
      </c>
    </row>
    <row r="388" spans="1:14" x14ac:dyDescent="0.25">
      <c r="A388" s="1">
        <v>44948</v>
      </c>
      <c r="B388" s="1" t="str">
        <f>TEXT(Table1[[#This Row],[Sale Date]],"mmmm")</f>
        <v>January</v>
      </c>
      <c r="C388" s="11">
        <f>MONTH(Table1[[#This Row],[Sale Date]])</f>
        <v>1</v>
      </c>
      <c r="D388" s="11" t="str">
        <f>TEXT(WEEKDAY(Table1[[#This Row],[Sale Date]]),"dddd")</f>
        <v>Sunday</v>
      </c>
      <c r="E388" s="11">
        <f>WEEKDAY(Table1[[#This Row],[Sale Date]])</f>
        <v>1</v>
      </c>
      <c r="F388" s="11">
        <f>YEAR(Table1[[#This Row],[Sale Date]])</f>
        <v>2023</v>
      </c>
      <c r="G388" t="s">
        <v>8</v>
      </c>
      <c r="H388" s="2">
        <v>4346.47</v>
      </c>
      <c r="I388" s="2">
        <v>4157.68</v>
      </c>
      <c r="J388" t="s">
        <v>14</v>
      </c>
      <c r="K388" t="s">
        <v>24</v>
      </c>
      <c r="L388" t="s">
        <v>11</v>
      </c>
      <c r="M388" t="s">
        <v>26</v>
      </c>
      <c r="N388" t="str">
        <f>IF(Table1[[#This Row],[Sales Amount]]&lt;0,"Loss","Income")</f>
        <v>Income</v>
      </c>
    </row>
    <row r="389" spans="1:14" x14ac:dyDescent="0.25">
      <c r="A389" s="1">
        <v>44949</v>
      </c>
      <c r="B389" s="1" t="str">
        <f>TEXT(Table1[[#This Row],[Sale Date]],"mmmm")</f>
        <v>January</v>
      </c>
      <c r="C389" s="11">
        <f>MONTH(Table1[[#This Row],[Sale Date]])</f>
        <v>1</v>
      </c>
      <c r="D389" s="11" t="str">
        <f>TEXT(WEEKDAY(Table1[[#This Row],[Sale Date]]),"dddd")</f>
        <v>Monday</v>
      </c>
      <c r="E389" s="11">
        <f>WEEKDAY(Table1[[#This Row],[Sale Date]])</f>
        <v>2</v>
      </c>
      <c r="F389" s="11">
        <f>YEAR(Table1[[#This Row],[Sale Date]])</f>
        <v>2023</v>
      </c>
      <c r="G389" t="s">
        <v>13</v>
      </c>
      <c r="H389" s="2">
        <v>-4231.97</v>
      </c>
      <c r="I389" s="2">
        <v>-4053.86</v>
      </c>
      <c r="J389" t="s">
        <v>14</v>
      </c>
      <c r="K389" t="s">
        <v>24</v>
      </c>
      <c r="L389" t="s">
        <v>11</v>
      </c>
      <c r="M389" t="s">
        <v>16</v>
      </c>
      <c r="N389" t="str">
        <f>IF(Table1[[#This Row],[Sales Amount]]&lt;0,"Loss","Income")</f>
        <v>Loss</v>
      </c>
    </row>
    <row r="390" spans="1:14" x14ac:dyDescent="0.25">
      <c r="A390" s="1">
        <v>44950</v>
      </c>
      <c r="B390" s="1" t="str">
        <f>TEXT(Table1[[#This Row],[Sale Date]],"mmmm")</f>
        <v>January</v>
      </c>
      <c r="C390" s="11">
        <f>MONTH(Table1[[#This Row],[Sale Date]])</f>
        <v>1</v>
      </c>
      <c r="D390" s="11" t="str">
        <f>TEXT(WEEKDAY(Table1[[#This Row],[Sale Date]]),"dddd")</f>
        <v>Tuesday</v>
      </c>
      <c r="E390" s="11">
        <f>WEEKDAY(Table1[[#This Row],[Sale Date]])</f>
        <v>3</v>
      </c>
      <c r="F390" s="11">
        <f>YEAR(Table1[[#This Row],[Sale Date]])</f>
        <v>2023</v>
      </c>
      <c r="G390" t="s">
        <v>20</v>
      </c>
      <c r="H390" s="2">
        <v>8693.85</v>
      </c>
      <c r="I390" s="2">
        <v>7415</v>
      </c>
      <c r="J390" t="s">
        <v>22</v>
      </c>
      <c r="K390" t="s">
        <v>15</v>
      </c>
      <c r="L390" t="s">
        <v>21</v>
      </c>
      <c r="M390" t="s">
        <v>26</v>
      </c>
      <c r="N390" t="str">
        <f>IF(Table1[[#This Row],[Sales Amount]]&lt;0,"Loss","Income")</f>
        <v>Income</v>
      </c>
    </row>
    <row r="391" spans="1:14" x14ac:dyDescent="0.25">
      <c r="A391" s="1">
        <v>44951</v>
      </c>
      <c r="B391" s="1" t="str">
        <f>TEXT(Table1[[#This Row],[Sale Date]],"mmmm")</f>
        <v>January</v>
      </c>
      <c r="C391" s="11">
        <f>MONTH(Table1[[#This Row],[Sale Date]])</f>
        <v>1</v>
      </c>
      <c r="D391" s="11" t="str">
        <f>TEXT(WEEKDAY(Table1[[#This Row],[Sale Date]]),"dddd")</f>
        <v>Wednesday</v>
      </c>
      <c r="E391" s="11">
        <f>WEEKDAY(Table1[[#This Row],[Sale Date]])</f>
        <v>4</v>
      </c>
      <c r="F391" s="11">
        <f>YEAR(Table1[[#This Row],[Sale Date]])</f>
        <v>2023</v>
      </c>
      <c r="G391" t="s">
        <v>17</v>
      </c>
      <c r="H391" s="2">
        <v>6988.9</v>
      </c>
      <c r="I391" s="2">
        <v>7381.19</v>
      </c>
      <c r="J391" t="s">
        <v>22</v>
      </c>
      <c r="K391" t="s">
        <v>10</v>
      </c>
      <c r="L391" t="s">
        <v>11</v>
      </c>
      <c r="M391" t="s">
        <v>16</v>
      </c>
      <c r="N391" t="str">
        <f>IF(Table1[[#This Row],[Sales Amount]]&lt;0,"Loss","Income")</f>
        <v>Income</v>
      </c>
    </row>
    <row r="392" spans="1:14" x14ac:dyDescent="0.25">
      <c r="A392" s="1">
        <v>44952</v>
      </c>
      <c r="B392" s="1" t="str">
        <f>TEXT(Table1[[#This Row],[Sale Date]],"mmmm")</f>
        <v>January</v>
      </c>
      <c r="C392" s="11">
        <f>MONTH(Table1[[#This Row],[Sale Date]])</f>
        <v>1</v>
      </c>
      <c r="D392" s="11" t="str">
        <f>TEXT(WEEKDAY(Table1[[#This Row],[Sale Date]]),"dddd")</f>
        <v>Thursday</v>
      </c>
      <c r="E392" s="11">
        <f>WEEKDAY(Table1[[#This Row],[Sale Date]])</f>
        <v>5</v>
      </c>
      <c r="F392" s="11">
        <f>YEAR(Table1[[#This Row],[Sale Date]])</f>
        <v>2023</v>
      </c>
      <c r="G392" t="s">
        <v>17</v>
      </c>
      <c r="H392" s="2">
        <v>10599.73</v>
      </c>
      <c r="I392" s="2">
        <v>11410.33</v>
      </c>
      <c r="J392" t="s">
        <v>25</v>
      </c>
      <c r="K392" t="s">
        <v>10</v>
      </c>
      <c r="L392" t="s">
        <v>21</v>
      </c>
      <c r="M392" t="s">
        <v>31</v>
      </c>
      <c r="N392" t="str">
        <f>IF(Table1[[#This Row],[Sales Amount]]&lt;0,"Loss","Income")</f>
        <v>Income</v>
      </c>
    </row>
    <row r="393" spans="1:14" x14ac:dyDescent="0.25">
      <c r="A393" s="1">
        <v>44953</v>
      </c>
      <c r="B393" s="1" t="str">
        <f>TEXT(Table1[[#This Row],[Sale Date]],"mmmm")</f>
        <v>January</v>
      </c>
      <c r="C393" s="11">
        <f>MONTH(Table1[[#This Row],[Sale Date]])</f>
        <v>1</v>
      </c>
      <c r="D393" s="11" t="str">
        <f>TEXT(WEEKDAY(Table1[[#This Row],[Sale Date]]),"dddd")</f>
        <v>Friday</v>
      </c>
      <c r="E393" s="11">
        <f>WEEKDAY(Table1[[#This Row],[Sale Date]])</f>
        <v>6</v>
      </c>
      <c r="F393" s="11">
        <f>YEAR(Table1[[#This Row],[Sale Date]])</f>
        <v>2023</v>
      </c>
      <c r="G393" t="s">
        <v>8</v>
      </c>
      <c r="H393" s="2">
        <v>2684.53</v>
      </c>
      <c r="I393" s="2">
        <v>2501.44</v>
      </c>
      <c r="J393" t="s">
        <v>25</v>
      </c>
      <c r="K393" t="s">
        <v>15</v>
      </c>
      <c r="L393" t="s">
        <v>11</v>
      </c>
      <c r="M393" t="s">
        <v>12</v>
      </c>
      <c r="N393" t="str">
        <f>IF(Table1[[#This Row],[Sales Amount]]&lt;0,"Loss","Income")</f>
        <v>Income</v>
      </c>
    </row>
    <row r="394" spans="1:14" x14ac:dyDescent="0.25">
      <c r="A394" s="1">
        <v>44954</v>
      </c>
      <c r="B394" s="1" t="str">
        <f>TEXT(Table1[[#This Row],[Sale Date]],"mmmm")</f>
        <v>January</v>
      </c>
      <c r="C394" s="11">
        <f>MONTH(Table1[[#This Row],[Sale Date]])</f>
        <v>1</v>
      </c>
      <c r="D394" s="11" t="str">
        <f>TEXT(WEEKDAY(Table1[[#This Row],[Sale Date]]),"dddd")</f>
        <v>Saturday</v>
      </c>
      <c r="E394" s="11">
        <f>WEEKDAY(Table1[[#This Row],[Sale Date]])</f>
        <v>7</v>
      </c>
      <c r="F394" s="11">
        <f>YEAR(Table1[[#This Row],[Sale Date]])</f>
        <v>2023</v>
      </c>
      <c r="G394" t="s">
        <v>23</v>
      </c>
      <c r="H394" s="2">
        <v>18518.689999999999</v>
      </c>
      <c r="I394" s="2">
        <v>18649.66</v>
      </c>
      <c r="J394" t="s">
        <v>9</v>
      </c>
      <c r="K394" t="s">
        <v>15</v>
      </c>
      <c r="L394" t="s">
        <v>19</v>
      </c>
      <c r="M394" t="s">
        <v>16</v>
      </c>
      <c r="N394" t="str">
        <f>IF(Table1[[#This Row],[Sales Amount]]&lt;0,"Loss","Income")</f>
        <v>Income</v>
      </c>
    </row>
    <row r="395" spans="1:14" x14ac:dyDescent="0.25">
      <c r="A395" s="1">
        <v>44955</v>
      </c>
      <c r="B395" s="1" t="str">
        <f>TEXT(Table1[[#This Row],[Sale Date]],"mmmm")</f>
        <v>January</v>
      </c>
      <c r="C395" s="11">
        <f>MONTH(Table1[[#This Row],[Sale Date]])</f>
        <v>1</v>
      </c>
      <c r="D395" s="11" t="str">
        <f>TEXT(WEEKDAY(Table1[[#This Row],[Sale Date]]),"dddd")</f>
        <v>Sunday</v>
      </c>
      <c r="E395" s="11">
        <f>WEEKDAY(Table1[[#This Row],[Sale Date]])</f>
        <v>1</v>
      </c>
      <c r="F395" s="11">
        <f>YEAR(Table1[[#This Row],[Sale Date]])</f>
        <v>2023</v>
      </c>
      <c r="G395" t="s">
        <v>8</v>
      </c>
      <c r="H395" s="2">
        <v>9394.02</v>
      </c>
      <c r="I395" s="2">
        <v>9440.4599999999991</v>
      </c>
      <c r="J395" t="s">
        <v>14</v>
      </c>
      <c r="K395" t="s">
        <v>24</v>
      </c>
      <c r="L395" t="s">
        <v>11</v>
      </c>
      <c r="M395" t="s">
        <v>29</v>
      </c>
      <c r="N395" t="str">
        <f>IF(Table1[[#This Row],[Sales Amount]]&lt;0,"Loss","Income")</f>
        <v>Income</v>
      </c>
    </row>
    <row r="396" spans="1:14" x14ac:dyDescent="0.25">
      <c r="A396" s="1">
        <v>44956</v>
      </c>
      <c r="B396" s="1" t="str">
        <f>TEXT(Table1[[#This Row],[Sale Date]],"mmmm")</f>
        <v>January</v>
      </c>
      <c r="C396" s="11">
        <f>MONTH(Table1[[#This Row],[Sale Date]])</f>
        <v>1</v>
      </c>
      <c r="D396" s="11" t="str">
        <f>TEXT(WEEKDAY(Table1[[#This Row],[Sale Date]]),"dddd")</f>
        <v>Monday</v>
      </c>
      <c r="E396" s="11">
        <f>WEEKDAY(Table1[[#This Row],[Sale Date]])</f>
        <v>2</v>
      </c>
      <c r="F396" s="11">
        <f>YEAR(Table1[[#This Row],[Sale Date]])</f>
        <v>2023</v>
      </c>
      <c r="G396" t="s">
        <v>13</v>
      </c>
      <c r="H396" s="2">
        <v>6106.68</v>
      </c>
      <c r="I396" s="2">
        <v>6345.01</v>
      </c>
      <c r="J396" t="s">
        <v>9</v>
      </c>
      <c r="K396" t="s">
        <v>10</v>
      </c>
      <c r="L396" t="s">
        <v>19</v>
      </c>
      <c r="M396" t="s">
        <v>27</v>
      </c>
      <c r="N396" t="str">
        <f>IF(Table1[[#This Row],[Sales Amount]]&lt;0,"Loss","Income")</f>
        <v>Income</v>
      </c>
    </row>
    <row r="397" spans="1:14" x14ac:dyDescent="0.25">
      <c r="A397" s="1">
        <v>44957</v>
      </c>
      <c r="B397" s="1" t="str">
        <f>TEXT(Table1[[#This Row],[Sale Date]],"mmmm")</f>
        <v>January</v>
      </c>
      <c r="C397" s="11">
        <f>MONTH(Table1[[#This Row],[Sale Date]])</f>
        <v>1</v>
      </c>
      <c r="D397" s="11" t="str">
        <f>TEXT(WEEKDAY(Table1[[#This Row],[Sale Date]]),"dddd")</f>
        <v>Tuesday</v>
      </c>
      <c r="E397" s="11">
        <f>WEEKDAY(Table1[[#This Row],[Sale Date]])</f>
        <v>3</v>
      </c>
      <c r="F397" s="11">
        <f>YEAR(Table1[[#This Row],[Sale Date]])</f>
        <v>2023</v>
      </c>
      <c r="G397" t="s">
        <v>20</v>
      </c>
      <c r="H397" s="2">
        <v>3023.33</v>
      </c>
      <c r="I397" s="2">
        <v>3012.04</v>
      </c>
      <c r="J397" t="s">
        <v>14</v>
      </c>
      <c r="K397" t="s">
        <v>10</v>
      </c>
      <c r="L397" t="s">
        <v>19</v>
      </c>
      <c r="M397" t="s">
        <v>27</v>
      </c>
      <c r="N397" t="str">
        <f>IF(Table1[[#This Row],[Sales Amount]]&lt;0,"Loss","Income")</f>
        <v>Income</v>
      </c>
    </row>
    <row r="398" spans="1:14" x14ac:dyDescent="0.25">
      <c r="A398" s="1">
        <v>44958</v>
      </c>
      <c r="B398" s="1" t="str">
        <f>TEXT(Table1[[#This Row],[Sale Date]],"mmmm")</f>
        <v>February</v>
      </c>
      <c r="C398" s="11">
        <f>MONTH(Table1[[#This Row],[Sale Date]])</f>
        <v>2</v>
      </c>
      <c r="D398" s="11" t="str">
        <f>TEXT(WEEKDAY(Table1[[#This Row],[Sale Date]]),"dddd")</f>
        <v>Wednesday</v>
      </c>
      <c r="E398" s="11">
        <f>WEEKDAY(Table1[[#This Row],[Sale Date]])</f>
        <v>4</v>
      </c>
      <c r="F398" s="11">
        <f>YEAR(Table1[[#This Row],[Sale Date]])</f>
        <v>2023</v>
      </c>
      <c r="G398" t="s">
        <v>23</v>
      </c>
      <c r="H398" s="2">
        <v>21587.91</v>
      </c>
      <c r="I398" s="2">
        <v>20486.330000000002</v>
      </c>
      <c r="J398" t="s">
        <v>14</v>
      </c>
      <c r="K398" t="s">
        <v>10</v>
      </c>
      <c r="L398" t="s">
        <v>21</v>
      </c>
      <c r="M398" t="s">
        <v>27</v>
      </c>
      <c r="N398" t="str">
        <f>IF(Table1[[#This Row],[Sales Amount]]&lt;0,"Loss","Income")</f>
        <v>Income</v>
      </c>
    </row>
    <row r="399" spans="1:14" x14ac:dyDescent="0.25">
      <c r="A399" s="1">
        <v>44959</v>
      </c>
      <c r="B399" s="1" t="str">
        <f>TEXT(Table1[[#This Row],[Sale Date]],"mmmm")</f>
        <v>February</v>
      </c>
      <c r="C399" s="11">
        <f>MONTH(Table1[[#This Row],[Sale Date]])</f>
        <v>2</v>
      </c>
      <c r="D399" s="11" t="str">
        <f>TEXT(WEEKDAY(Table1[[#This Row],[Sale Date]]),"dddd")</f>
        <v>Thursday</v>
      </c>
      <c r="E399" s="11">
        <f>WEEKDAY(Table1[[#This Row],[Sale Date]])</f>
        <v>5</v>
      </c>
      <c r="F399" s="11">
        <f>YEAR(Table1[[#This Row],[Sale Date]])</f>
        <v>2023</v>
      </c>
      <c r="G399" t="s">
        <v>17</v>
      </c>
      <c r="H399" s="2">
        <v>5713.1</v>
      </c>
      <c r="I399" s="2">
        <v>5419.29</v>
      </c>
      <c r="J399" t="s">
        <v>25</v>
      </c>
      <c r="K399" t="s">
        <v>18</v>
      </c>
      <c r="L399" t="s">
        <v>11</v>
      </c>
      <c r="M399" t="s">
        <v>30</v>
      </c>
      <c r="N399" t="str">
        <f>IF(Table1[[#This Row],[Sales Amount]]&lt;0,"Loss","Income")</f>
        <v>Income</v>
      </c>
    </row>
    <row r="400" spans="1:14" x14ac:dyDescent="0.25">
      <c r="A400" s="1">
        <v>44960</v>
      </c>
      <c r="B400" s="1" t="str">
        <f>TEXT(Table1[[#This Row],[Sale Date]],"mmmm")</f>
        <v>February</v>
      </c>
      <c r="C400" s="11">
        <f>MONTH(Table1[[#This Row],[Sale Date]])</f>
        <v>2</v>
      </c>
      <c r="D400" s="11" t="str">
        <f>TEXT(WEEKDAY(Table1[[#This Row],[Sale Date]]),"dddd")</f>
        <v>Friday</v>
      </c>
      <c r="E400" s="11">
        <f>WEEKDAY(Table1[[#This Row],[Sale Date]])</f>
        <v>6</v>
      </c>
      <c r="F400" s="11">
        <f>YEAR(Table1[[#This Row],[Sale Date]])</f>
        <v>2023</v>
      </c>
      <c r="G400" t="s">
        <v>17</v>
      </c>
      <c r="H400" s="2">
        <v>9183.7999999999993</v>
      </c>
      <c r="I400" s="2">
        <v>9149.9699999999993</v>
      </c>
      <c r="J400" t="s">
        <v>14</v>
      </c>
      <c r="K400" t="s">
        <v>24</v>
      </c>
      <c r="L400" t="s">
        <v>21</v>
      </c>
      <c r="M400" t="s">
        <v>27</v>
      </c>
      <c r="N400" t="str">
        <f>IF(Table1[[#This Row],[Sales Amount]]&lt;0,"Loss","Income")</f>
        <v>Income</v>
      </c>
    </row>
    <row r="401" spans="1:14" x14ac:dyDescent="0.25">
      <c r="A401" s="1">
        <v>44961</v>
      </c>
      <c r="B401" s="1" t="str">
        <f>TEXT(Table1[[#This Row],[Sale Date]],"mmmm")</f>
        <v>February</v>
      </c>
      <c r="C401" s="11">
        <f>MONTH(Table1[[#This Row],[Sale Date]])</f>
        <v>2</v>
      </c>
      <c r="D401" s="11" t="str">
        <f>TEXT(WEEKDAY(Table1[[#This Row],[Sale Date]]),"dddd")</f>
        <v>Saturday</v>
      </c>
      <c r="E401" s="11">
        <f>WEEKDAY(Table1[[#This Row],[Sale Date]])</f>
        <v>7</v>
      </c>
      <c r="F401" s="11">
        <f>YEAR(Table1[[#This Row],[Sale Date]])</f>
        <v>2023</v>
      </c>
      <c r="G401" t="s">
        <v>23</v>
      </c>
      <c r="H401" s="2">
        <v>9587.1299999999992</v>
      </c>
      <c r="I401" s="2">
        <v>9425.2999999999993</v>
      </c>
      <c r="J401" t="s">
        <v>9</v>
      </c>
      <c r="K401" t="s">
        <v>18</v>
      </c>
      <c r="L401" t="s">
        <v>19</v>
      </c>
      <c r="M401" t="s">
        <v>28</v>
      </c>
      <c r="N401" t="str">
        <f>IF(Table1[[#This Row],[Sales Amount]]&lt;0,"Loss","Income")</f>
        <v>Income</v>
      </c>
    </row>
    <row r="402" spans="1:14" x14ac:dyDescent="0.25">
      <c r="A402" s="1">
        <v>44962</v>
      </c>
      <c r="B402" s="1" t="str">
        <f>TEXT(Table1[[#This Row],[Sale Date]],"mmmm")</f>
        <v>February</v>
      </c>
      <c r="C402" s="11">
        <f>MONTH(Table1[[#This Row],[Sale Date]])</f>
        <v>2</v>
      </c>
      <c r="D402" s="11" t="str">
        <f>TEXT(WEEKDAY(Table1[[#This Row],[Sale Date]]),"dddd")</f>
        <v>Sunday</v>
      </c>
      <c r="E402" s="11">
        <f>WEEKDAY(Table1[[#This Row],[Sale Date]])</f>
        <v>1</v>
      </c>
      <c r="F402" s="11">
        <f>YEAR(Table1[[#This Row],[Sale Date]])</f>
        <v>2023</v>
      </c>
      <c r="G402" t="s">
        <v>17</v>
      </c>
      <c r="H402" s="2">
        <v>8938.98</v>
      </c>
      <c r="I402" s="2">
        <v>8939.2999999999993</v>
      </c>
      <c r="J402" t="s">
        <v>9</v>
      </c>
      <c r="K402" t="s">
        <v>10</v>
      </c>
      <c r="L402" t="s">
        <v>11</v>
      </c>
      <c r="M402" t="s">
        <v>31</v>
      </c>
      <c r="N402" t="str">
        <f>IF(Table1[[#This Row],[Sales Amount]]&lt;0,"Loss","Income")</f>
        <v>Income</v>
      </c>
    </row>
    <row r="403" spans="1:14" x14ac:dyDescent="0.25">
      <c r="A403" s="1">
        <v>44963</v>
      </c>
      <c r="B403" s="1" t="str">
        <f>TEXT(Table1[[#This Row],[Sale Date]],"mmmm")</f>
        <v>February</v>
      </c>
      <c r="C403" s="11">
        <f>MONTH(Table1[[#This Row],[Sale Date]])</f>
        <v>2</v>
      </c>
      <c r="D403" s="11" t="str">
        <f>TEXT(WEEKDAY(Table1[[#This Row],[Sale Date]]),"dddd")</f>
        <v>Monday</v>
      </c>
      <c r="E403" s="11">
        <f>WEEKDAY(Table1[[#This Row],[Sale Date]])</f>
        <v>2</v>
      </c>
      <c r="F403" s="11">
        <f>YEAR(Table1[[#This Row],[Sale Date]])</f>
        <v>2023</v>
      </c>
      <c r="G403" t="s">
        <v>23</v>
      </c>
      <c r="H403" s="2">
        <v>6126.06</v>
      </c>
      <c r="I403" s="2">
        <v>5827.93</v>
      </c>
      <c r="J403" t="s">
        <v>9</v>
      </c>
      <c r="K403" t="s">
        <v>15</v>
      </c>
      <c r="L403" t="s">
        <v>19</v>
      </c>
      <c r="M403" t="s">
        <v>26</v>
      </c>
      <c r="N403" t="str">
        <f>IF(Table1[[#This Row],[Sales Amount]]&lt;0,"Loss","Income")</f>
        <v>Income</v>
      </c>
    </row>
    <row r="404" spans="1:14" x14ac:dyDescent="0.25">
      <c r="A404" s="1">
        <v>44964</v>
      </c>
      <c r="B404" s="1" t="str">
        <f>TEXT(Table1[[#This Row],[Sale Date]],"mmmm")</f>
        <v>February</v>
      </c>
      <c r="C404" s="11">
        <f>MONTH(Table1[[#This Row],[Sale Date]])</f>
        <v>2</v>
      </c>
      <c r="D404" s="11" t="str">
        <f>TEXT(WEEKDAY(Table1[[#This Row],[Sale Date]]),"dddd")</f>
        <v>Tuesday</v>
      </c>
      <c r="E404" s="11">
        <f>WEEKDAY(Table1[[#This Row],[Sale Date]])</f>
        <v>3</v>
      </c>
      <c r="F404" s="11">
        <f>YEAR(Table1[[#This Row],[Sale Date]])</f>
        <v>2023</v>
      </c>
      <c r="G404" t="s">
        <v>20</v>
      </c>
      <c r="H404" s="2">
        <v>8067.79</v>
      </c>
      <c r="I404" s="2">
        <v>7994.66</v>
      </c>
      <c r="J404" t="s">
        <v>9</v>
      </c>
      <c r="K404" t="s">
        <v>15</v>
      </c>
      <c r="L404" t="s">
        <v>11</v>
      </c>
      <c r="M404" t="s">
        <v>27</v>
      </c>
      <c r="N404" t="str">
        <f>IF(Table1[[#This Row],[Sales Amount]]&lt;0,"Loss","Income")</f>
        <v>Income</v>
      </c>
    </row>
    <row r="405" spans="1:14" x14ac:dyDescent="0.25">
      <c r="A405" s="1">
        <v>44965</v>
      </c>
      <c r="B405" s="1" t="str">
        <f>TEXT(Table1[[#This Row],[Sale Date]],"mmmm")</f>
        <v>February</v>
      </c>
      <c r="C405" s="11">
        <f>MONTH(Table1[[#This Row],[Sale Date]])</f>
        <v>2</v>
      </c>
      <c r="D405" s="11" t="str">
        <f>TEXT(WEEKDAY(Table1[[#This Row],[Sale Date]]),"dddd")</f>
        <v>Wednesday</v>
      </c>
      <c r="E405" s="11">
        <f>WEEKDAY(Table1[[#This Row],[Sale Date]])</f>
        <v>4</v>
      </c>
      <c r="F405" s="11">
        <f>YEAR(Table1[[#This Row],[Sale Date]])</f>
        <v>2023</v>
      </c>
      <c r="G405" t="s">
        <v>17</v>
      </c>
      <c r="H405" s="2">
        <v>273.08999999999997</v>
      </c>
      <c r="I405" s="2">
        <v>273.44</v>
      </c>
      <c r="J405" t="s">
        <v>9</v>
      </c>
      <c r="K405" t="s">
        <v>24</v>
      </c>
      <c r="L405" t="s">
        <v>19</v>
      </c>
      <c r="M405" t="s">
        <v>16</v>
      </c>
      <c r="N405" t="str">
        <f>IF(Table1[[#This Row],[Sales Amount]]&lt;0,"Loss","Income")</f>
        <v>Income</v>
      </c>
    </row>
    <row r="406" spans="1:14" x14ac:dyDescent="0.25">
      <c r="A406" s="1">
        <v>44966</v>
      </c>
      <c r="B406" s="1" t="str">
        <f>TEXT(Table1[[#This Row],[Sale Date]],"mmmm")</f>
        <v>February</v>
      </c>
      <c r="C406" s="11">
        <f>MONTH(Table1[[#This Row],[Sale Date]])</f>
        <v>2</v>
      </c>
      <c r="D406" s="11" t="str">
        <f>TEXT(WEEKDAY(Table1[[#This Row],[Sale Date]]),"dddd")</f>
        <v>Thursday</v>
      </c>
      <c r="E406" s="11">
        <f>WEEKDAY(Table1[[#This Row],[Sale Date]])</f>
        <v>5</v>
      </c>
      <c r="F406" s="11">
        <f>YEAR(Table1[[#This Row],[Sale Date]])</f>
        <v>2023</v>
      </c>
      <c r="G406" t="s">
        <v>17</v>
      </c>
      <c r="H406" s="2">
        <v>-592.04999999999995</v>
      </c>
      <c r="I406" s="2">
        <v>-675.68</v>
      </c>
      <c r="J406" t="s">
        <v>25</v>
      </c>
      <c r="K406" t="s">
        <v>24</v>
      </c>
      <c r="L406" t="s">
        <v>11</v>
      </c>
      <c r="M406" t="s">
        <v>30</v>
      </c>
      <c r="N406" t="str">
        <f>IF(Table1[[#This Row],[Sales Amount]]&lt;0,"Loss","Income")</f>
        <v>Loss</v>
      </c>
    </row>
    <row r="407" spans="1:14" x14ac:dyDescent="0.25">
      <c r="A407" s="1">
        <v>44967</v>
      </c>
      <c r="B407" s="1" t="str">
        <f>TEXT(Table1[[#This Row],[Sale Date]],"mmmm")</f>
        <v>February</v>
      </c>
      <c r="C407" s="11">
        <f>MONTH(Table1[[#This Row],[Sale Date]])</f>
        <v>2</v>
      </c>
      <c r="D407" s="11" t="str">
        <f>TEXT(WEEKDAY(Table1[[#This Row],[Sale Date]]),"dddd")</f>
        <v>Friday</v>
      </c>
      <c r="E407" s="11">
        <f>WEEKDAY(Table1[[#This Row],[Sale Date]])</f>
        <v>6</v>
      </c>
      <c r="F407" s="11">
        <f>YEAR(Table1[[#This Row],[Sale Date]])</f>
        <v>2023</v>
      </c>
      <c r="G407" t="s">
        <v>13</v>
      </c>
      <c r="H407" s="2">
        <v>1502.3</v>
      </c>
      <c r="I407" s="2">
        <v>1315.84</v>
      </c>
      <c r="J407" t="s">
        <v>22</v>
      </c>
      <c r="K407" t="s">
        <v>24</v>
      </c>
      <c r="L407" t="s">
        <v>21</v>
      </c>
      <c r="M407" t="s">
        <v>28</v>
      </c>
      <c r="N407" t="str">
        <f>IF(Table1[[#This Row],[Sales Amount]]&lt;0,"Loss","Income")</f>
        <v>Income</v>
      </c>
    </row>
    <row r="408" spans="1:14" x14ac:dyDescent="0.25">
      <c r="A408" s="1">
        <v>44968</v>
      </c>
      <c r="B408" s="1" t="str">
        <f>TEXT(Table1[[#This Row],[Sale Date]],"mmmm")</f>
        <v>February</v>
      </c>
      <c r="C408" s="11">
        <f>MONTH(Table1[[#This Row],[Sale Date]])</f>
        <v>2</v>
      </c>
      <c r="D408" s="11" t="str">
        <f>TEXT(WEEKDAY(Table1[[#This Row],[Sale Date]]),"dddd")</f>
        <v>Saturday</v>
      </c>
      <c r="E408" s="11">
        <f>WEEKDAY(Table1[[#This Row],[Sale Date]])</f>
        <v>7</v>
      </c>
      <c r="F408" s="11">
        <f>YEAR(Table1[[#This Row],[Sale Date]])</f>
        <v>2023</v>
      </c>
      <c r="G408" t="s">
        <v>13</v>
      </c>
      <c r="H408" s="2">
        <v>-1146.56</v>
      </c>
      <c r="I408" s="2">
        <v>-1228.03</v>
      </c>
      <c r="J408" t="s">
        <v>14</v>
      </c>
      <c r="K408" t="s">
        <v>15</v>
      </c>
      <c r="L408" t="s">
        <v>19</v>
      </c>
      <c r="M408" t="s">
        <v>29</v>
      </c>
      <c r="N408" t="str">
        <f>IF(Table1[[#This Row],[Sales Amount]]&lt;0,"Loss","Income")</f>
        <v>Loss</v>
      </c>
    </row>
    <row r="409" spans="1:14" x14ac:dyDescent="0.25">
      <c r="A409" s="1">
        <v>44969</v>
      </c>
      <c r="B409" s="1" t="str">
        <f>TEXT(Table1[[#This Row],[Sale Date]],"mmmm")</f>
        <v>February</v>
      </c>
      <c r="C409" s="11">
        <f>MONTH(Table1[[#This Row],[Sale Date]])</f>
        <v>2</v>
      </c>
      <c r="D409" s="11" t="str">
        <f>TEXT(WEEKDAY(Table1[[#This Row],[Sale Date]]),"dddd")</f>
        <v>Sunday</v>
      </c>
      <c r="E409" s="11">
        <f>WEEKDAY(Table1[[#This Row],[Sale Date]])</f>
        <v>1</v>
      </c>
      <c r="F409" s="11">
        <f>YEAR(Table1[[#This Row],[Sale Date]])</f>
        <v>2023</v>
      </c>
      <c r="G409" t="s">
        <v>8</v>
      </c>
      <c r="H409" s="2">
        <v>13958.82</v>
      </c>
      <c r="I409" s="2">
        <v>12350.29</v>
      </c>
      <c r="J409" t="s">
        <v>22</v>
      </c>
      <c r="K409" t="s">
        <v>18</v>
      </c>
      <c r="L409" t="s">
        <v>11</v>
      </c>
      <c r="M409" t="s">
        <v>28</v>
      </c>
      <c r="N409" t="str">
        <f>IF(Table1[[#This Row],[Sales Amount]]&lt;0,"Loss","Income")</f>
        <v>Income</v>
      </c>
    </row>
    <row r="410" spans="1:14" x14ac:dyDescent="0.25">
      <c r="A410" s="1">
        <v>44970</v>
      </c>
      <c r="B410" s="1" t="str">
        <f>TEXT(Table1[[#This Row],[Sale Date]],"mmmm")</f>
        <v>February</v>
      </c>
      <c r="C410" s="11">
        <f>MONTH(Table1[[#This Row],[Sale Date]])</f>
        <v>2</v>
      </c>
      <c r="D410" s="11" t="str">
        <f>TEXT(WEEKDAY(Table1[[#This Row],[Sale Date]]),"dddd")</f>
        <v>Monday</v>
      </c>
      <c r="E410" s="11">
        <f>WEEKDAY(Table1[[#This Row],[Sale Date]])</f>
        <v>2</v>
      </c>
      <c r="F410" s="11">
        <f>YEAR(Table1[[#This Row],[Sale Date]])</f>
        <v>2023</v>
      </c>
      <c r="G410" t="s">
        <v>13</v>
      </c>
      <c r="H410" s="2">
        <v>15438.77</v>
      </c>
      <c r="I410" s="2">
        <v>16374.9</v>
      </c>
      <c r="J410" t="s">
        <v>22</v>
      </c>
      <c r="K410" t="s">
        <v>10</v>
      </c>
      <c r="L410" t="s">
        <v>11</v>
      </c>
      <c r="M410" t="s">
        <v>29</v>
      </c>
      <c r="N410" t="str">
        <f>IF(Table1[[#This Row],[Sales Amount]]&lt;0,"Loss","Income")</f>
        <v>Income</v>
      </c>
    </row>
    <row r="411" spans="1:14" x14ac:dyDescent="0.25">
      <c r="A411" s="1">
        <v>44971</v>
      </c>
      <c r="B411" s="1" t="str">
        <f>TEXT(Table1[[#This Row],[Sale Date]],"mmmm")</f>
        <v>February</v>
      </c>
      <c r="C411" s="11">
        <f>MONTH(Table1[[#This Row],[Sale Date]])</f>
        <v>2</v>
      </c>
      <c r="D411" s="11" t="str">
        <f>TEXT(WEEKDAY(Table1[[#This Row],[Sale Date]]),"dddd")</f>
        <v>Tuesday</v>
      </c>
      <c r="E411" s="11">
        <f>WEEKDAY(Table1[[#This Row],[Sale Date]])</f>
        <v>3</v>
      </c>
      <c r="F411" s="11">
        <f>YEAR(Table1[[#This Row],[Sale Date]])</f>
        <v>2023</v>
      </c>
      <c r="G411" t="s">
        <v>23</v>
      </c>
      <c r="H411" s="2">
        <v>9737.6299999999992</v>
      </c>
      <c r="I411" s="2">
        <v>10350.719999999999</v>
      </c>
      <c r="J411" t="s">
        <v>22</v>
      </c>
      <c r="K411" t="s">
        <v>15</v>
      </c>
      <c r="L411" t="s">
        <v>21</v>
      </c>
      <c r="M411" t="s">
        <v>28</v>
      </c>
      <c r="N411" t="str">
        <f>IF(Table1[[#This Row],[Sales Amount]]&lt;0,"Loss","Income")</f>
        <v>Income</v>
      </c>
    </row>
    <row r="412" spans="1:14" x14ac:dyDescent="0.25">
      <c r="A412" s="1">
        <v>44972</v>
      </c>
      <c r="B412" s="1" t="str">
        <f>TEXT(Table1[[#This Row],[Sale Date]],"mmmm")</f>
        <v>February</v>
      </c>
      <c r="C412" s="11">
        <f>MONTH(Table1[[#This Row],[Sale Date]])</f>
        <v>2</v>
      </c>
      <c r="D412" s="11" t="str">
        <f>TEXT(WEEKDAY(Table1[[#This Row],[Sale Date]]),"dddd")</f>
        <v>Wednesday</v>
      </c>
      <c r="E412" s="11">
        <f>WEEKDAY(Table1[[#This Row],[Sale Date]])</f>
        <v>4</v>
      </c>
      <c r="F412" s="11">
        <f>YEAR(Table1[[#This Row],[Sale Date]])</f>
        <v>2023</v>
      </c>
      <c r="G412" t="s">
        <v>23</v>
      </c>
      <c r="H412" s="2">
        <v>-115.62</v>
      </c>
      <c r="I412" s="2">
        <v>-124.33</v>
      </c>
      <c r="J412" t="s">
        <v>22</v>
      </c>
      <c r="K412" t="s">
        <v>18</v>
      </c>
      <c r="L412" t="s">
        <v>21</v>
      </c>
      <c r="M412" t="s">
        <v>27</v>
      </c>
      <c r="N412" t="str">
        <f>IF(Table1[[#This Row],[Sales Amount]]&lt;0,"Loss","Income")</f>
        <v>Loss</v>
      </c>
    </row>
    <row r="413" spans="1:14" x14ac:dyDescent="0.25">
      <c r="A413" s="1">
        <v>44973</v>
      </c>
      <c r="B413" s="1" t="str">
        <f>TEXT(Table1[[#This Row],[Sale Date]],"mmmm")</f>
        <v>February</v>
      </c>
      <c r="C413" s="11">
        <f>MONTH(Table1[[#This Row],[Sale Date]])</f>
        <v>2</v>
      </c>
      <c r="D413" s="11" t="str">
        <f>TEXT(WEEKDAY(Table1[[#This Row],[Sale Date]]),"dddd")</f>
        <v>Thursday</v>
      </c>
      <c r="E413" s="11">
        <f>WEEKDAY(Table1[[#This Row],[Sale Date]])</f>
        <v>5</v>
      </c>
      <c r="F413" s="11">
        <f>YEAR(Table1[[#This Row],[Sale Date]])</f>
        <v>2023</v>
      </c>
      <c r="G413" t="s">
        <v>20</v>
      </c>
      <c r="H413" s="2">
        <v>15179.49</v>
      </c>
      <c r="I413" s="2">
        <v>14473.59</v>
      </c>
      <c r="J413" t="s">
        <v>22</v>
      </c>
      <c r="K413" t="s">
        <v>15</v>
      </c>
      <c r="L413" t="s">
        <v>11</v>
      </c>
      <c r="M413" t="s">
        <v>28</v>
      </c>
      <c r="N413" t="str">
        <f>IF(Table1[[#This Row],[Sales Amount]]&lt;0,"Loss","Income")</f>
        <v>Income</v>
      </c>
    </row>
    <row r="414" spans="1:14" x14ac:dyDescent="0.25">
      <c r="A414" s="1">
        <v>44974</v>
      </c>
      <c r="B414" s="1" t="str">
        <f>TEXT(Table1[[#This Row],[Sale Date]],"mmmm")</f>
        <v>February</v>
      </c>
      <c r="C414" s="11">
        <f>MONTH(Table1[[#This Row],[Sale Date]])</f>
        <v>2</v>
      </c>
      <c r="D414" s="11" t="str">
        <f>TEXT(WEEKDAY(Table1[[#This Row],[Sale Date]]),"dddd")</f>
        <v>Friday</v>
      </c>
      <c r="E414" s="11">
        <f>WEEKDAY(Table1[[#This Row],[Sale Date]])</f>
        <v>6</v>
      </c>
      <c r="F414" s="11">
        <f>YEAR(Table1[[#This Row],[Sale Date]])</f>
        <v>2023</v>
      </c>
      <c r="G414" t="s">
        <v>13</v>
      </c>
      <c r="H414" s="2">
        <v>9863.6200000000008</v>
      </c>
      <c r="I414" s="2">
        <v>11188.35</v>
      </c>
      <c r="J414" t="s">
        <v>25</v>
      </c>
      <c r="K414" t="s">
        <v>24</v>
      </c>
      <c r="L414" t="s">
        <v>11</v>
      </c>
      <c r="M414" t="s">
        <v>26</v>
      </c>
      <c r="N414" t="str">
        <f>IF(Table1[[#This Row],[Sales Amount]]&lt;0,"Loss","Income")</f>
        <v>Income</v>
      </c>
    </row>
    <row r="415" spans="1:14" x14ac:dyDescent="0.25">
      <c r="A415" s="1">
        <v>44975</v>
      </c>
      <c r="B415" s="1" t="str">
        <f>TEXT(Table1[[#This Row],[Sale Date]],"mmmm")</f>
        <v>February</v>
      </c>
      <c r="C415" s="11">
        <f>MONTH(Table1[[#This Row],[Sale Date]])</f>
        <v>2</v>
      </c>
      <c r="D415" s="11" t="str">
        <f>TEXT(WEEKDAY(Table1[[#This Row],[Sale Date]]),"dddd")</f>
        <v>Saturday</v>
      </c>
      <c r="E415" s="11">
        <f>WEEKDAY(Table1[[#This Row],[Sale Date]])</f>
        <v>7</v>
      </c>
      <c r="F415" s="11">
        <f>YEAR(Table1[[#This Row],[Sale Date]])</f>
        <v>2023</v>
      </c>
      <c r="G415" t="s">
        <v>23</v>
      </c>
      <c r="H415" s="2">
        <v>5348.94</v>
      </c>
      <c r="I415" s="2">
        <v>6018.41</v>
      </c>
      <c r="J415" t="s">
        <v>14</v>
      </c>
      <c r="K415" t="s">
        <v>18</v>
      </c>
      <c r="L415" t="s">
        <v>19</v>
      </c>
      <c r="M415" t="s">
        <v>28</v>
      </c>
      <c r="N415" t="str">
        <f>IF(Table1[[#This Row],[Sales Amount]]&lt;0,"Loss","Income")</f>
        <v>Income</v>
      </c>
    </row>
    <row r="416" spans="1:14" x14ac:dyDescent="0.25">
      <c r="A416" s="1">
        <v>44976</v>
      </c>
      <c r="B416" s="1" t="str">
        <f>TEXT(Table1[[#This Row],[Sale Date]],"mmmm")</f>
        <v>February</v>
      </c>
      <c r="C416" s="11">
        <f>MONTH(Table1[[#This Row],[Sale Date]])</f>
        <v>2</v>
      </c>
      <c r="D416" s="11" t="str">
        <f>TEXT(WEEKDAY(Table1[[#This Row],[Sale Date]]),"dddd")</f>
        <v>Sunday</v>
      </c>
      <c r="E416" s="11">
        <f>WEEKDAY(Table1[[#This Row],[Sale Date]])</f>
        <v>1</v>
      </c>
      <c r="F416" s="11">
        <f>YEAR(Table1[[#This Row],[Sale Date]])</f>
        <v>2023</v>
      </c>
      <c r="G416" t="s">
        <v>13</v>
      </c>
      <c r="H416" s="2">
        <v>14571</v>
      </c>
      <c r="I416" s="2">
        <v>14583.76</v>
      </c>
      <c r="J416" t="s">
        <v>14</v>
      </c>
      <c r="K416" t="s">
        <v>18</v>
      </c>
      <c r="L416" t="s">
        <v>21</v>
      </c>
      <c r="M416" t="s">
        <v>27</v>
      </c>
      <c r="N416" t="str">
        <f>IF(Table1[[#This Row],[Sales Amount]]&lt;0,"Loss","Income")</f>
        <v>Income</v>
      </c>
    </row>
    <row r="417" spans="1:14" x14ac:dyDescent="0.25">
      <c r="A417" s="1">
        <v>44977</v>
      </c>
      <c r="B417" s="1" t="str">
        <f>TEXT(Table1[[#This Row],[Sale Date]],"mmmm")</f>
        <v>February</v>
      </c>
      <c r="C417" s="11">
        <f>MONTH(Table1[[#This Row],[Sale Date]])</f>
        <v>2</v>
      </c>
      <c r="D417" s="11" t="str">
        <f>TEXT(WEEKDAY(Table1[[#This Row],[Sale Date]]),"dddd")</f>
        <v>Monday</v>
      </c>
      <c r="E417" s="11">
        <f>WEEKDAY(Table1[[#This Row],[Sale Date]])</f>
        <v>2</v>
      </c>
      <c r="F417" s="11">
        <f>YEAR(Table1[[#This Row],[Sale Date]])</f>
        <v>2023</v>
      </c>
      <c r="G417" t="s">
        <v>13</v>
      </c>
      <c r="H417" s="2">
        <v>6722.33</v>
      </c>
      <c r="I417" s="2">
        <v>6219.17</v>
      </c>
      <c r="J417" t="s">
        <v>22</v>
      </c>
      <c r="K417" t="s">
        <v>15</v>
      </c>
      <c r="L417" t="s">
        <v>11</v>
      </c>
      <c r="M417" t="s">
        <v>30</v>
      </c>
      <c r="N417" t="str">
        <f>IF(Table1[[#This Row],[Sales Amount]]&lt;0,"Loss","Income")</f>
        <v>Income</v>
      </c>
    </row>
    <row r="418" spans="1:14" x14ac:dyDescent="0.25">
      <c r="A418" s="1">
        <v>44978</v>
      </c>
      <c r="B418" s="1" t="str">
        <f>TEXT(Table1[[#This Row],[Sale Date]],"mmmm")</f>
        <v>February</v>
      </c>
      <c r="C418" s="11">
        <f>MONTH(Table1[[#This Row],[Sale Date]])</f>
        <v>2</v>
      </c>
      <c r="D418" s="11" t="str">
        <f>TEXT(WEEKDAY(Table1[[#This Row],[Sale Date]]),"dddd")</f>
        <v>Tuesday</v>
      </c>
      <c r="E418" s="11">
        <f>WEEKDAY(Table1[[#This Row],[Sale Date]])</f>
        <v>3</v>
      </c>
      <c r="F418" s="11">
        <f>YEAR(Table1[[#This Row],[Sale Date]])</f>
        <v>2023</v>
      </c>
      <c r="G418" t="s">
        <v>13</v>
      </c>
      <c r="H418" s="2">
        <v>7270.63</v>
      </c>
      <c r="I418" s="2">
        <v>6205.29</v>
      </c>
      <c r="J418" t="s">
        <v>22</v>
      </c>
      <c r="K418" t="s">
        <v>10</v>
      </c>
      <c r="L418" t="s">
        <v>19</v>
      </c>
      <c r="M418" t="s">
        <v>12</v>
      </c>
      <c r="N418" t="str">
        <f>IF(Table1[[#This Row],[Sales Amount]]&lt;0,"Loss","Income")</f>
        <v>Income</v>
      </c>
    </row>
    <row r="419" spans="1:14" x14ac:dyDescent="0.25">
      <c r="A419" s="1">
        <v>44979</v>
      </c>
      <c r="B419" s="1" t="str">
        <f>TEXT(Table1[[#This Row],[Sale Date]],"mmmm")</f>
        <v>February</v>
      </c>
      <c r="C419" s="11">
        <f>MONTH(Table1[[#This Row],[Sale Date]])</f>
        <v>2</v>
      </c>
      <c r="D419" s="11" t="str">
        <f>TEXT(WEEKDAY(Table1[[#This Row],[Sale Date]]),"dddd")</f>
        <v>Wednesday</v>
      </c>
      <c r="E419" s="11">
        <f>WEEKDAY(Table1[[#This Row],[Sale Date]])</f>
        <v>4</v>
      </c>
      <c r="F419" s="11">
        <f>YEAR(Table1[[#This Row],[Sale Date]])</f>
        <v>2023</v>
      </c>
      <c r="G419" t="s">
        <v>17</v>
      </c>
      <c r="H419" s="2">
        <v>2074.87</v>
      </c>
      <c r="I419" s="2">
        <v>2112.75</v>
      </c>
      <c r="J419" t="s">
        <v>25</v>
      </c>
      <c r="K419" t="s">
        <v>24</v>
      </c>
      <c r="L419" t="s">
        <v>21</v>
      </c>
      <c r="M419" t="s">
        <v>16</v>
      </c>
      <c r="N419" t="str">
        <f>IF(Table1[[#This Row],[Sales Amount]]&lt;0,"Loss","Income")</f>
        <v>Income</v>
      </c>
    </row>
    <row r="420" spans="1:14" x14ac:dyDescent="0.25">
      <c r="A420" s="1">
        <v>44980</v>
      </c>
      <c r="B420" s="1" t="str">
        <f>TEXT(Table1[[#This Row],[Sale Date]],"mmmm")</f>
        <v>February</v>
      </c>
      <c r="C420" s="11">
        <f>MONTH(Table1[[#This Row],[Sale Date]])</f>
        <v>2</v>
      </c>
      <c r="D420" s="11" t="str">
        <f>TEXT(WEEKDAY(Table1[[#This Row],[Sale Date]]),"dddd")</f>
        <v>Thursday</v>
      </c>
      <c r="E420" s="11">
        <f>WEEKDAY(Table1[[#This Row],[Sale Date]])</f>
        <v>5</v>
      </c>
      <c r="F420" s="11">
        <f>YEAR(Table1[[#This Row],[Sale Date]])</f>
        <v>2023</v>
      </c>
      <c r="G420" t="s">
        <v>8</v>
      </c>
      <c r="H420" s="2">
        <v>3111.6</v>
      </c>
      <c r="I420" s="2">
        <v>3639.48</v>
      </c>
      <c r="J420" t="s">
        <v>14</v>
      </c>
      <c r="K420" t="s">
        <v>15</v>
      </c>
      <c r="L420" t="s">
        <v>21</v>
      </c>
      <c r="M420" t="s">
        <v>12</v>
      </c>
      <c r="N420" t="str">
        <f>IF(Table1[[#This Row],[Sales Amount]]&lt;0,"Loss","Income")</f>
        <v>Income</v>
      </c>
    </row>
    <row r="421" spans="1:14" x14ac:dyDescent="0.25">
      <c r="A421" s="1">
        <v>44981</v>
      </c>
      <c r="B421" s="1" t="str">
        <f>TEXT(Table1[[#This Row],[Sale Date]],"mmmm")</f>
        <v>February</v>
      </c>
      <c r="C421" s="11">
        <f>MONTH(Table1[[#This Row],[Sale Date]])</f>
        <v>2</v>
      </c>
      <c r="D421" s="11" t="str">
        <f>TEXT(WEEKDAY(Table1[[#This Row],[Sale Date]]),"dddd")</f>
        <v>Friday</v>
      </c>
      <c r="E421" s="11">
        <f>WEEKDAY(Table1[[#This Row],[Sale Date]])</f>
        <v>6</v>
      </c>
      <c r="F421" s="11">
        <f>YEAR(Table1[[#This Row],[Sale Date]])</f>
        <v>2023</v>
      </c>
      <c r="G421" t="s">
        <v>20</v>
      </c>
      <c r="H421" s="2">
        <v>6083.26</v>
      </c>
      <c r="I421" s="2">
        <v>6068.36</v>
      </c>
      <c r="J421" t="s">
        <v>22</v>
      </c>
      <c r="K421" t="s">
        <v>15</v>
      </c>
      <c r="L421" t="s">
        <v>19</v>
      </c>
      <c r="M421" t="s">
        <v>28</v>
      </c>
      <c r="N421" t="str">
        <f>IF(Table1[[#This Row],[Sales Amount]]&lt;0,"Loss","Income")</f>
        <v>Income</v>
      </c>
    </row>
    <row r="422" spans="1:14" x14ac:dyDescent="0.25">
      <c r="A422" s="1">
        <v>44982</v>
      </c>
      <c r="B422" s="1" t="str">
        <f>TEXT(Table1[[#This Row],[Sale Date]],"mmmm")</f>
        <v>February</v>
      </c>
      <c r="C422" s="11">
        <f>MONTH(Table1[[#This Row],[Sale Date]])</f>
        <v>2</v>
      </c>
      <c r="D422" s="11" t="str">
        <f>TEXT(WEEKDAY(Table1[[#This Row],[Sale Date]]),"dddd")</f>
        <v>Saturday</v>
      </c>
      <c r="E422" s="11">
        <f>WEEKDAY(Table1[[#This Row],[Sale Date]])</f>
        <v>7</v>
      </c>
      <c r="F422" s="11">
        <f>YEAR(Table1[[#This Row],[Sale Date]])</f>
        <v>2023</v>
      </c>
      <c r="G422" t="s">
        <v>13</v>
      </c>
      <c r="H422" s="2">
        <v>14490</v>
      </c>
      <c r="I422" s="2">
        <v>15259.22</v>
      </c>
      <c r="J422" t="s">
        <v>14</v>
      </c>
      <c r="K422" t="s">
        <v>15</v>
      </c>
      <c r="L422" t="s">
        <v>11</v>
      </c>
      <c r="M422" t="s">
        <v>26</v>
      </c>
      <c r="N422" t="str">
        <f>IF(Table1[[#This Row],[Sales Amount]]&lt;0,"Loss","Income")</f>
        <v>Income</v>
      </c>
    </row>
    <row r="423" spans="1:14" x14ac:dyDescent="0.25">
      <c r="A423" s="1">
        <v>44983</v>
      </c>
      <c r="B423" s="1" t="str">
        <f>TEXT(Table1[[#This Row],[Sale Date]],"mmmm")</f>
        <v>February</v>
      </c>
      <c r="C423" s="11">
        <f>MONTH(Table1[[#This Row],[Sale Date]])</f>
        <v>2</v>
      </c>
      <c r="D423" s="11" t="str">
        <f>TEXT(WEEKDAY(Table1[[#This Row],[Sale Date]]),"dddd")</f>
        <v>Sunday</v>
      </c>
      <c r="E423" s="11">
        <f>WEEKDAY(Table1[[#This Row],[Sale Date]])</f>
        <v>1</v>
      </c>
      <c r="F423" s="11">
        <f>YEAR(Table1[[#This Row],[Sale Date]])</f>
        <v>2023</v>
      </c>
      <c r="G423" t="s">
        <v>17</v>
      </c>
      <c r="H423" s="2">
        <v>1214.3900000000001</v>
      </c>
      <c r="I423" s="2">
        <v>1383.55</v>
      </c>
      <c r="J423" t="s">
        <v>14</v>
      </c>
      <c r="K423" t="s">
        <v>18</v>
      </c>
      <c r="L423" t="s">
        <v>21</v>
      </c>
      <c r="M423" t="s">
        <v>12</v>
      </c>
      <c r="N423" t="str">
        <f>IF(Table1[[#This Row],[Sales Amount]]&lt;0,"Loss","Income")</f>
        <v>Income</v>
      </c>
    </row>
    <row r="424" spans="1:14" x14ac:dyDescent="0.25">
      <c r="A424" s="1">
        <v>44984</v>
      </c>
      <c r="B424" s="1" t="str">
        <f>TEXT(Table1[[#This Row],[Sale Date]],"mmmm")</f>
        <v>February</v>
      </c>
      <c r="C424" s="11">
        <f>MONTH(Table1[[#This Row],[Sale Date]])</f>
        <v>2</v>
      </c>
      <c r="D424" s="11" t="str">
        <f>TEXT(WEEKDAY(Table1[[#This Row],[Sale Date]]),"dddd")</f>
        <v>Monday</v>
      </c>
      <c r="E424" s="11">
        <f>WEEKDAY(Table1[[#This Row],[Sale Date]])</f>
        <v>2</v>
      </c>
      <c r="F424" s="11">
        <f>YEAR(Table1[[#This Row],[Sale Date]])</f>
        <v>2023</v>
      </c>
      <c r="G424" t="s">
        <v>23</v>
      </c>
      <c r="H424" s="2">
        <v>6916.36</v>
      </c>
      <c r="I424" s="2">
        <v>7839.9</v>
      </c>
      <c r="J424" t="s">
        <v>9</v>
      </c>
      <c r="K424" t="s">
        <v>18</v>
      </c>
      <c r="L424" t="s">
        <v>21</v>
      </c>
      <c r="M424" t="s">
        <v>28</v>
      </c>
      <c r="N424" t="str">
        <f>IF(Table1[[#This Row],[Sales Amount]]&lt;0,"Loss","Income")</f>
        <v>Income</v>
      </c>
    </row>
    <row r="425" spans="1:14" x14ac:dyDescent="0.25">
      <c r="A425" s="1">
        <v>44985</v>
      </c>
      <c r="B425" s="1" t="str">
        <f>TEXT(Table1[[#This Row],[Sale Date]],"mmmm")</f>
        <v>February</v>
      </c>
      <c r="C425" s="11">
        <f>MONTH(Table1[[#This Row],[Sale Date]])</f>
        <v>2</v>
      </c>
      <c r="D425" s="11" t="str">
        <f>TEXT(WEEKDAY(Table1[[#This Row],[Sale Date]]),"dddd")</f>
        <v>Tuesday</v>
      </c>
      <c r="E425" s="11">
        <f>WEEKDAY(Table1[[#This Row],[Sale Date]])</f>
        <v>3</v>
      </c>
      <c r="F425" s="11">
        <f>YEAR(Table1[[#This Row],[Sale Date]])</f>
        <v>2023</v>
      </c>
      <c r="G425" t="s">
        <v>13</v>
      </c>
      <c r="H425" s="2">
        <v>-3720.67</v>
      </c>
      <c r="I425" s="2">
        <v>-3886.5</v>
      </c>
      <c r="J425" t="s">
        <v>22</v>
      </c>
      <c r="K425" t="s">
        <v>15</v>
      </c>
      <c r="L425" t="s">
        <v>21</v>
      </c>
      <c r="M425" t="s">
        <v>27</v>
      </c>
      <c r="N425" t="str">
        <f>IF(Table1[[#This Row],[Sales Amount]]&lt;0,"Loss","Income")</f>
        <v>Loss</v>
      </c>
    </row>
    <row r="426" spans="1:14" x14ac:dyDescent="0.25">
      <c r="A426" s="1">
        <v>44986</v>
      </c>
      <c r="B426" s="1" t="str">
        <f>TEXT(Table1[[#This Row],[Sale Date]],"mmmm")</f>
        <v>March</v>
      </c>
      <c r="C426" s="11">
        <f>MONTH(Table1[[#This Row],[Sale Date]])</f>
        <v>3</v>
      </c>
      <c r="D426" s="11" t="str">
        <f>TEXT(WEEKDAY(Table1[[#This Row],[Sale Date]]),"dddd")</f>
        <v>Wednesday</v>
      </c>
      <c r="E426" s="11">
        <f>WEEKDAY(Table1[[#This Row],[Sale Date]])</f>
        <v>4</v>
      </c>
      <c r="F426" s="11">
        <f>YEAR(Table1[[#This Row],[Sale Date]])</f>
        <v>2023</v>
      </c>
      <c r="G426" t="s">
        <v>8</v>
      </c>
      <c r="H426" s="2">
        <v>5189.9399999999996</v>
      </c>
      <c r="I426" s="2">
        <v>5983.81</v>
      </c>
      <c r="J426" t="s">
        <v>22</v>
      </c>
      <c r="K426" t="s">
        <v>24</v>
      </c>
      <c r="L426" t="s">
        <v>19</v>
      </c>
      <c r="M426" t="s">
        <v>30</v>
      </c>
      <c r="N426" t="str">
        <f>IF(Table1[[#This Row],[Sales Amount]]&lt;0,"Loss","Income")</f>
        <v>Income</v>
      </c>
    </row>
    <row r="427" spans="1:14" x14ac:dyDescent="0.25">
      <c r="A427" s="1">
        <v>44987</v>
      </c>
      <c r="B427" s="1" t="str">
        <f>TEXT(Table1[[#This Row],[Sale Date]],"mmmm")</f>
        <v>March</v>
      </c>
      <c r="C427" s="11">
        <f>MONTH(Table1[[#This Row],[Sale Date]])</f>
        <v>3</v>
      </c>
      <c r="D427" s="11" t="str">
        <f>TEXT(WEEKDAY(Table1[[#This Row],[Sale Date]]),"dddd")</f>
        <v>Thursday</v>
      </c>
      <c r="E427" s="11">
        <f>WEEKDAY(Table1[[#This Row],[Sale Date]])</f>
        <v>5</v>
      </c>
      <c r="F427" s="11">
        <f>YEAR(Table1[[#This Row],[Sale Date]])</f>
        <v>2023</v>
      </c>
      <c r="G427" t="s">
        <v>8</v>
      </c>
      <c r="H427" s="2">
        <v>11959.05</v>
      </c>
      <c r="I427" s="2">
        <v>11732.31</v>
      </c>
      <c r="J427" t="s">
        <v>9</v>
      </c>
      <c r="K427" t="s">
        <v>10</v>
      </c>
      <c r="L427" t="s">
        <v>19</v>
      </c>
      <c r="M427" t="s">
        <v>30</v>
      </c>
      <c r="N427" t="str">
        <f>IF(Table1[[#This Row],[Sales Amount]]&lt;0,"Loss","Income")</f>
        <v>Income</v>
      </c>
    </row>
    <row r="428" spans="1:14" x14ac:dyDescent="0.25">
      <c r="A428" s="1">
        <v>44988</v>
      </c>
      <c r="B428" s="1" t="str">
        <f>TEXT(Table1[[#This Row],[Sale Date]],"mmmm")</f>
        <v>March</v>
      </c>
      <c r="C428" s="11">
        <f>MONTH(Table1[[#This Row],[Sale Date]])</f>
        <v>3</v>
      </c>
      <c r="D428" s="11" t="str">
        <f>TEXT(WEEKDAY(Table1[[#This Row],[Sale Date]]),"dddd")</f>
        <v>Friday</v>
      </c>
      <c r="E428" s="11">
        <f>WEEKDAY(Table1[[#This Row],[Sale Date]])</f>
        <v>6</v>
      </c>
      <c r="F428" s="11">
        <f>YEAR(Table1[[#This Row],[Sale Date]])</f>
        <v>2023</v>
      </c>
      <c r="G428" t="s">
        <v>17</v>
      </c>
      <c r="H428" s="2">
        <v>5308.95</v>
      </c>
      <c r="I428" s="2">
        <v>5630.21</v>
      </c>
      <c r="J428" t="s">
        <v>25</v>
      </c>
      <c r="K428" t="s">
        <v>15</v>
      </c>
      <c r="L428" t="s">
        <v>19</v>
      </c>
      <c r="M428" t="s">
        <v>27</v>
      </c>
      <c r="N428" t="str">
        <f>IF(Table1[[#This Row],[Sales Amount]]&lt;0,"Loss","Income")</f>
        <v>Income</v>
      </c>
    </row>
    <row r="429" spans="1:14" x14ac:dyDescent="0.25">
      <c r="A429" s="1">
        <v>44989</v>
      </c>
      <c r="B429" s="1" t="str">
        <f>TEXT(Table1[[#This Row],[Sale Date]],"mmmm")</f>
        <v>March</v>
      </c>
      <c r="C429" s="11">
        <f>MONTH(Table1[[#This Row],[Sale Date]])</f>
        <v>3</v>
      </c>
      <c r="D429" s="11" t="str">
        <f>TEXT(WEEKDAY(Table1[[#This Row],[Sale Date]]),"dddd")</f>
        <v>Saturday</v>
      </c>
      <c r="E429" s="11">
        <f>WEEKDAY(Table1[[#This Row],[Sale Date]])</f>
        <v>7</v>
      </c>
      <c r="F429" s="11">
        <f>YEAR(Table1[[#This Row],[Sale Date]])</f>
        <v>2023</v>
      </c>
      <c r="G429" t="s">
        <v>13</v>
      </c>
      <c r="H429" s="2">
        <v>10710.38</v>
      </c>
      <c r="I429" s="2">
        <v>9788.1</v>
      </c>
      <c r="J429" t="s">
        <v>22</v>
      </c>
      <c r="K429" t="s">
        <v>18</v>
      </c>
      <c r="L429" t="s">
        <v>11</v>
      </c>
      <c r="M429" t="s">
        <v>27</v>
      </c>
      <c r="N429" t="str">
        <f>IF(Table1[[#This Row],[Sales Amount]]&lt;0,"Loss","Income")</f>
        <v>Income</v>
      </c>
    </row>
    <row r="430" spans="1:14" x14ac:dyDescent="0.25">
      <c r="A430" s="1">
        <v>44990</v>
      </c>
      <c r="B430" s="1" t="str">
        <f>TEXT(Table1[[#This Row],[Sale Date]],"mmmm")</f>
        <v>March</v>
      </c>
      <c r="C430" s="11">
        <f>MONTH(Table1[[#This Row],[Sale Date]])</f>
        <v>3</v>
      </c>
      <c r="D430" s="11" t="str">
        <f>TEXT(WEEKDAY(Table1[[#This Row],[Sale Date]]),"dddd")</f>
        <v>Sunday</v>
      </c>
      <c r="E430" s="11">
        <f>WEEKDAY(Table1[[#This Row],[Sale Date]])</f>
        <v>1</v>
      </c>
      <c r="F430" s="11">
        <f>YEAR(Table1[[#This Row],[Sale Date]])</f>
        <v>2023</v>
      </c>
      <c r="G430" t="s">
        <v>17</v>
      </c>
      <c r="H430" s="2">
        <v>2102.73</v>
      </c>
      <c r="I430" s="2">
        <v>1897.21</v>
      </c>
      <c r="J430" t="s">
        <v>9</v>
      </c>
      <c r="K430" t="s">
        <v>24</v>
      </c>
      <c r="L430" t="s">
        <v>11</v>
      </c>
      <c r="M430" t="s">
        <v>28</v>
      </c>
      <c r="N430" t="str">
        <f>IF(Table1[[#This Row],[Sales Amount]]&lt;0,"Loss","Income")</f>
        <v>Income</v>
      </c>
    </row>
    <row r="431" spans="1:14" x14ac:dyDescent="0.25">
      <c r="A431" s="1">
        <v>44991</v>
      </c>
      <c r="B431" s="1" t="str">
        <f>TEXT(Table1[[#This Row],[Sale Date]],"mmmm")</f>
        <v>March</v>
      </c>
      <c r="C431" s="11">
        <f>MONTH(Table1[[#This Row],[Sale Date]])</f>
        <v>3</v>
      </c>
      <c r="D431" s="11" t="str">
        <f>TEXT(WEEKDAY(Table1[[#This Row],[Sale Date]]),"dddd")</f>
        <v>Monday</v>
      </c>
      <c r="E431" s="11">
        <f>WEEKDAY(Table1[[#This Row],[Sale Date]])</f>
        <v>2</v>
      </c>
      <c r="F431" s="11">
        <f>YEAR(Table1[[#This Row],[Sale Date]])</f>
        <v>2023</v>
      </c>
      <c r="G431" t="s">
        <v>17</v>
      </c>
      <c r="H431" s="2">
        <v>8796.84</v>
      </c>
      <c r="I431" s="2">
        <v>8989.2999999999993</v>
      </c>
      <c r="J431" t="s">
        <v>14</v>
      </c>
      <c r="K431" t="s">
        <v>10</v>
      </c>
      <c r="L431" t="s">
        <v>21</v>
      </c>
      <c r="M431" t="s">
        <v>26</v>
      </c>
      <c r="N431" t="str">
        <f>IF(Table1[[#This Row],[Sales Amount]]&lt;0,"Loss","Income")</f>
        <v>Income</v>
      </c>
    </row>
    <row r="432" spans="1:14" x14ac:dyDescent="0.25">
      <c r="A432" s="1">
        <v>44992</v>
      </c>
      <c r="B432" s="1" t="str">
        <f>TEXT(Table1[[#This Row],[Sale Date]],"mmmm")</f>
        <v>March</v>
      </c>
      <c r="C432" s="11">
        <f>MONTH(Table1[[#This Row],[Sale Date]])</f>
        <v>3</v>
      </c>
      <c r="D432" s="11" t="str">
        <f>TEXT(WEEKDAY(Table1[[#This Row],[Sale Date]]),"dddd")</f>
        <v>Tuesday</v>
      </c>
      <c r="E432" s="11">
        <f>WEEKDAY(Table1[[#This Row],[Sale Date]])</f>
        <v>3</v>
      </c>
      <c r="F432" s="11">
        <f>YEAR(Table1[[#This Row],[Sale Date]])</f>
        <v>2023</v>
      </c>
      <c r="G432" t="s">
        <v>20</v>
      </c>
      <c r="H432" s="2">
        <v>-474.31</v>
      </c>
      <c r="I432" s="2">
        <v>-486.98</v>
      </c>
      <c r="J432" t="s">
        <v>9</v>
      </c>
      <c r="K432" t="s">
        <v>24</v>
      </c>
      <c r="L432" t="s">
        <v>19</v>
      </c>
      <c r="M432" t="s">
        <v>28</v>
      </c>
      <c r="N432" t="str">
        <f>IF(Table1[[#This Row],[Sales Amount]]&lt;0,"Loss","Income")</f>
        <v>Loss</v>
      </c>
    </row>
    <row r="433" spans="1:14" x14ac:dyDescent="0.25">
      <c r="A433" s="1">
        <v>44993</v>
      </c>
      <c r="B433" s="1" t="str">
        <f>TEXT(Table1[[#This Row],[Sale Date]],"mmmm")</f>
        <v>March</v>
      </c>
      <c r="C433" s="11">
        <f>MONTH(Table1[[#This Row],[Sale Date]])</f>
        <v>3</v>
      </c>
      <c r="D433" s="11" t="str">
        <f>TEXT(WEEKDAY(Table1[[#This Row],[Sale Date]]),"dddd")</f>
        <v>Wednesday</v>
      </c>
      <c r="E433" s="11">
        <f>WEEKDAY(Table1[[#This Row],[Sale Date]])</f>
        <v>4</v>
      </c>
      <c r="F433" s="11">
        <f>YEAR(Table1[[#This Row],[Sale Date]])</f>
        <v>2023</v>
      </c>
      <c r="G433" t="s">
        <v>17</v>
      </c>
      <c r="H433" s="2">
        <v>7671.36</v>
      </c>
      <c r="I433" s="2">
        <v>8376.4500000000007</v>
      </c>
      <c r="J433" t="s">
        <v>14</v>
      </c>
      <c r="K433" t="s">
        <v>24</v>
      </c>
      <c r="L433" t="s">
        <v>21</v>
      </c>
      <c r="M433" t="s">
        <v>26</v>
      </c>
      <c r="N433" t="str">
        <f>IF(Table1[[#This Row],[Sales Amount]]&lt;0,"Loss","Income")</f>
        <v>Income</v>
      </c>
    </row>
    <row r="434" spans="1:14" x14ac:dyDescent="0.25">
      <c r="A434" s="1">
        <v>44994</v>
      </c>
      <c r="B434" s="1" t="str">
        <f>TEXT(Table1[[#This Row],[Sale Date]],"mmmm")</f>
        <v>March</v>
      </c>
      <c r="C434" s="11">
        <f>MONTH(Table1[[#This Row],[Sale Date]])</f>
        <v>3</v>
      </c>
      <c r="D434" s="11" t="str">
        <f>TEXT(WEEKDAY(Table1[[#This Row],[Sale Date]]),"dddd")</f>
        <v>Thursday</v>
      </c>
      <c r="E434" s="11">
        <f>WEEKDAY(Table1[[#This Row],[Sale Date]])</f>
        <v>5</v>
      </c>
      <c r="F434" s="11">
        <f>YEAR(Table1[[#This Row],[Sale Date]])</f>
        <v>2023</v>
      </c>
      <c r="G434" t="s">
        <v>17</v>
      </c>
      <c r="H434" s="2">
        <v>6905.53</v>
      </c>
      <c r="I434" s="2">
        <v>5894.86</v>
      </c>
      <c r="J434" t="s">
        <v>22</v>
      </c>
      <c r="K434" t="s">
        <v>10</v>
      </c>
      <c r="L434" t="s">
        <v>19</v>
      </c>
      <c r="M434" t="s">
        <v>29</v>
      </c>
      <c r="N434" t="str">
        <f>IF(Table1[[#This Row],[Sales Amount]]&lt;0,"Loss","Income")</f>
        <v>Income</v>
      </c>
    </row>
    <row r="435" spans="1:14" x14ac:dyDescent="0.25">
      <c r="A435" s="1">
        <v>44995</v>
      </c>
      <c r="B435" s="1" t="str">
        <f>TEXT(Table1[[#This Row],[Sale Date]],"mmmm")</f>
        <v>March</v>
      </c>
      <c r="C435" s="11">
        <f>MONTH(Table1[[#This Row],[Sale Date]])</f>
        <v>3</v>
      </c>
      <c r="D435" s="11" t="str">
        <f>TEXT(WEEKDAY(Table1[[#This Row],[Sale Date]]),"dddd")</f>
        <v>Friday</v>
      </c>
      <c r="E435" s="11">
        <f>WEEKDAY(Table1[[#This Row],[Sale Date]])</f>
        <v>6</v>
      </c>
      <c r="F435" s="11">
        <f>YEAR(Table1[[#This Row],[Sale Date]])</f>
        <v>2023</v>
      </c>
      <c r="G435" t="s">
        <v>13</v>
      </c>
      <c r="H435" s="2">
        <v>9856.2800000000007</v>
      </c>
      <c r="I435" s="2">
        <v>9691.4</v>
      </c>
      <c r="J435" t="s">
        <v>22</v>
      </c>
      <c r="K435" t="s">
        <v>15</v>
      </c>
      <c r="L435" t="s">
        <v>21</v>
      </c>
      <c r="M435" t="s">
        <v>16</v>
      </c>
      <c r="N435" t="str">
        <f>IF(Table1[[#This Row],[Sales Amount]]&lt;0,"Loss","Income")</f>
        <v>Income</v>
      </c>
    </row>
    <row r="436" spans="1:14" x14ac:dyDescent="0.25">
      <c r="A436" s="1">
        <v>44996</v>
      </c>
      <c r="B436" s="1" t="str">
        <f>TEXT(Table1[[#This Row],[Sale Date]],"mmmm")</f>
        <v>March</v>
      </c>
      <c r="C436" s="11">
        <f>MONTH(Table1[[#This Row],[Sale Date]])</f>
        <v>3</v>
      </c>
      <c r="D436" s="11" t="str">
        <f>TEXT(WEEKDAY(Table1[[#This Row],[Sale Date]]),"dddd")</f>
        <v>Saturday</v>
      </c>
      <c r="E436" s="11">
        <f>WEEKDAY(Table1[[#This Row],[Sale Date]])</f>
        <v>7</v>
      </c>
      <c r="F436" s="11">
        <f>YEAR(Table1[[#This Row],[Sale Date]])</f>
        <v>2023</v>
      </c>
      <c r="G436" t="s">
        <v>8</v>
      </c>
      <c r="H436" s="2">
        <v>12107.29</v>
      </c>
      <c r="I436" s="2">
        <v>11168.15</v>
      </c>
      <c r="J436" t="s">
        <v>22</v>
      </c>
      <c r="K436" t="s">
        <v>18</v>
      </c>
      <c r="L436" t="s">
        <v>19</v>
      </c>
      <c r="M436" t="s">
        <v>27</v>
      </c>
      <c r="N436" t="str">
        <f>IF(Table1[[#This Row],[Sales Amount]]&lt;0,"Loss","Income")</f>
        <v>Income</v>
      </c>
    </row>
    <row r="437" spans="1:14" x14ac:dyDescent="0.25">
      <c r="A437" s="1">
        <v>44997</v>
      </c>
      <c r="B437" s="1" t="str">
        <f>TEXT(Table1[[#This Row],[Sale Date]],"mmmm")</f>
        <v>March</v>
      </c>
      <c r="C437" s="11">
        <f>MONTH(Table1[[#This Row],[Sale Date]])</f>
        <v>3</v>
      </c>
      <c r="D437" s="11" t="str">
        <f>TEXT(WEEKDAY(Table1[[#This Row],[Sale Date]]),"dddd")</f>
        <v>Sunday</v>
      </c>
      <c r="E437" s="11">
        <f>WEEKDAY(Table1[[#This Row],[Sale Date]])</f>
        <v>1</v>
      </c>
      <c r="F437" s="11">
        <f>YEAR(Table1[[#This Row],[Sale Date]])</f>
        <v>2023</v>
      </c>
      <c r="G437" t="s">
        <v>13</v>
      </c>
      <c r="H437" s="2">
        <v>6477.18</v>
      </c>
      <c r="I437" s="2">
        <v>6244.68</v>
      </c>
      <c r="J437" t="s">
        <v>9</v>
      </c>
      <c r="K437" t="s">
        <v>18</v>
      </c>
      <c r="L437" t="s">
        <v>21</v>
      </c>
      <c r="M437" t="s">
        <v>29</v>
      </c>
      <c r="N437" t="str">
        <f>IF(Table1[[#This Row],[Sales Amount]]&lt;0,"Loss","Income")</f>
        <v>Income</v>
      </c>
    </row>
    <row r="438" spans="1:14" x14ac:dyDescent="0.25">
      <c r="A438" s="1">
        <v>44998</v>
      </c>
      <c r="B438" s="1" t="str">
        <f>TEXT(Table1[[#This Row],[Sale Date]],"mmmm")</f>
        <v>March</v>
      </c>
      <c r="C438" s="11">
        <f>MONTH(Table1[[#This Row],[Sale Date]])</f>
        <v>3</v>
      </c>
      <c r="D438" s="11" t="str">
        <f>TEXT(WEEKDAY(Table1[[#This Row],[Sale Date]]),"dddd")</f>
        <v>Monday</v>
      </c>
      <c r="E438" s="11">
        <f>WEEKDAY(Table1[[#This Row],[Sale Date]])</f>
        <v>2</v>
      </c>
      <c r="F438" s="11">
        <f>YEAR(Table1[[#This Row],[Sale Date]])</f>
        <v>2023</v>
      </c>
      <c r="G438" t="s">
        <v>20</v>
      </c>
      <c r="H438" s="2">
        <v>6256.75</v>
      </c>
      <c r="I438" s="2">
        <v>6080.65</v>
      </c>
      <c r="J438" t="s">
        <v>14</v>
      </c>
      <c r="K438" t="s">
        <v>15</v>
      </c>
      <c r="L438" t="s">
        <v>21</v>
      </c>
      <c r="M438" t="s">
        <v>26</v>
      </c>
      <c r="N438" t="str">
        <f>IF(Table1[[#This Row],[Sales Amount]]&lt;0,"Loss","Income")</f>
        <v>Income</v>
      </c>
    </row>
    <row r="439" spans="1:14" x14ac:dyDescent="0.25">
      <c r="A439" s="1">
        <v>44999</v>
      </c>
      <c r="B439" s="1" t="str">
        <f>TEXT(Table1[[#This Row],[Sale Date]],"mmmm")</f>
        <v>March</v>
      </c>
      <c r="C439" s="11">
        <f>MONTH(Table1[[#This Row],[Sale Date]])</f>
        <v>3</v>
      </c>
      <c r="D439" s="11" t="str">
        <f>TEXT(WEEKDAY(Table1[[#This Row],[Sale Date]]),"dddd")</f>
        <v>Tuesday</v>
      </c>
      <c r="E439" s="11">
        <f>WEEKDAY(Table1[[#This Row],[Sale Date]])</f>
        <v>3</v>
      </c>
      <c r="F439" s="11">
        <f>YEAR(Table1[[#This Row],[Sale Date]])</f>
        <v>2023</v>
      </c>
      <c r="G439" t="s">
        <v>13</v>
      </c>
      <c r="H439" s="2">
        <v>10391.120000000001</v>
      </c>
      <c r="I439" s="2">
        <v>10821.54</v>
      </c>
      <c r="J439" t="s">
        <v>9</v>
      </c>
      <c r="K439" t="s">
        <v>18</v>
      </c>
      <c r="L439" t="s">
        <v>21</v>
      </c>
      <c r="M439" t="s">
        <v>12</v>
      </c>
      <c r="N439" t="str">
        <f>IF(Table1[[#This Row],[Sales Amount]]&lt;0,"Loss","Income")</f>
        <v>Income</v>
      </c>
    </row>
    <row r="440" spans="1:14" x14ac:dyDescent="0.25">
      <c r="A440" s="1">
        <v>45000</v>
      </c>
      <c r="B440" s="1" t="str">
        <f>TEXT(Table1[[#This Row],[Sale Date]],"mmmm")</f>
        <v>March</v>
      </c>
      <c r="C440" s="11">
        <f>MONTH(Table1[[#This Row],[Sale Date]])</f>
        <v>3</v>
      </c>
      <c r="D440" s="11" t="str">
        <f>TEXT(WEEKDAY(Table1[[#This Row],[Sale Date]]),"dddd")</f>
        <v>Wednesday</v>
      </c>
      <c r="E440" s="11">
        <f>WEEKDAY(Table1[[#This Row],[Sale Date]])</f>
        <v>4</v>
      </c>
      <c r="F440" s="11">
        <f>YEAR(Table1[[#This Row],[Sale Date]])</f>
        <v>2023</v>
      </c>
      <c r="G440" t="s">
        <v>8</v>
      </c>
      <c r="H440" s="2">
        <v>14688.1</v>
      </c>
      <c r="I440" s="2">
        <v>12280.58</v>
      </c>
      <c r="J440" t="s">
        <v>14</v>
      </c>
      <c r="K440" t="s">
        <v>18</v>
      </c>
      <c r="L440" t="s">
        <v>21</v>
      </c>
      <c r="M440" t="s">
        <v>27</v>
      </c>
      <c r="N440" t="str">
        <f>IF(Table1[[#This Row],[Sales Amount]]&lt;0,"Loss","Income")</f>
        <v>Income</v>
      </c>
    </row>
    <row r="441" spans="1:14" x14ac:dyDescent="0.25">
      <c r="A441" s="1">
        <v>45001</v>
      </c>
      <c r="B441" s="1" t="str">
        <f>TEXT(Table1[[#This Row],[Sale Date]],"mmmm")</f>
        <v>March</v>
      </c>
      <c r="C441" s="11">
        <f>MONTH(Table1[[#This Row],[Sale Date]])</f>
        <v>3</v>
      </c>
      <c r="D441" s="11" t="str">
        <f>TEXT(WEEKDAY(Table1[[#This Row],[Sale Date]]),"dddd")</f>
        <v>Thursday</v>
      </c>
      <c r="E441" s="11">
        <f>WEEKDAY(Table1[[#This Row],[Sale Date]])</f>
        <v>5</v>
      </c>
      <c r="F441" s="11">
        <f>YEAR(Table1[[#This Row],[Sale Date]])</f>
        <v>2023</v>
      </c>
      <c r="G441" t="s">
        <v>23</v>
      </c>
      <c r="H441" s="2">
        <v>7805.51</v>
      </c>
      <c r="I441" s="2">
        <v>7395.83</v>
      </c>
      <c r="J441" t="s">
        <v>9</v>
      </c>
      <c r="K441" t="s">
        <v>24</v>
      </c>
      <c r="L441" t="s">
        <v>21</v>
      </c>
      <c r="M441" t="s">
        <v>26</v>
      </c>
      <c r="N441" t="str">
        <f>IF(Table1[[#This Row],[Sales Amount]]&lt;0,"Loss","Income")</f>
        <v>Income</v>
      </c>
    </row>
    <row r="442" spans="1:14" x14ac:dyDescent="0.25">
      <c r="A442" s="1">
        <v>45002</v>
      </c>
      <c r="B442" s="1" t="str">
        <f>TEXT(Table1[[#This Row],[Sale Date]],"mmmm")</f>
        <v>March</v>
      </c>
      <c r="C442" s="11">
        <f>MONTH(Table1[[#This Row],[Sale Date]])</f>
        <v>3</v>
      </c>
      <c r="D442" s="11" t="str">
        <f>TEXT(WEEKDAY(Table1[[#This Row],[Sale Date]]),"dddd")</f>
        <v>Friday</v>
      </c>
      <c r="E442" s="11">
        <f>WEEKDAY(Table1[[#This Row],[Sale Date]])</f>
        <v>6</v>
      </c>
      <c r="F442" s="11">
        <f>YEAR(Table1[[#This Row],[Sale Date]])</f>
        <v>2023</v>
      </c>
      <c r="G442" t="s">
        <v>17</v>
      </c>
      <c r="H442" s="2">
        <v>1645.12</v>
      </c>
      <c r="I442" s="2">
        <v>1701.03</v>
      </c>
      <c r="J442" t="s">
        <v>25</v>
      </c>
      <c r="K442" t="s">
        <v>15</v>
      </c>
      <c r="L442" t="s">
        <v>21</v>
      </c>
      <c r="M442" t="s">
        <v>31</v>
      </c>
      <c r="N442" t="str">
        <f>IF(Table1[[#This Row],[Sales Amount]]&lt;0,"Loss","Income")</f>
        <v>Income</v>
      </c>
    </row>
    <row r="443" spans="1:14" x14ac:dyDescent="0.25">
      <c r="A443" s="1">
        <v>45003</v>
      </c>
      <c r="B443" s="1" t="str">
        <f>TEXT(Table1[[#This Row],[Sale Date]],"mmmm")</f>
        <v>March</v>
      </c>
      <c r="C443" s="11">
        <f>MONTH(Table1[[#This Row],[Sale Date]])</f>
        <v>3</v>
      </c>
      <c r="D443" s="11" t="str">
        <f>TEXT(WEEKDAY(Table1[[#This Row],[Sale Date]]),"dddd")</f>
        <v>Saturday</v>
      </c>
      <c r="E443" s="11">
        <f>WEEKDAY(Table1[[#This Row],[Sale Date]])</f>
        <v>7</v>
      </c>
      <c r="F443" s="11">
        <f>YEAR(Table1[[#This Row],[Sale Date]])</f>
        <v>2023</v>
      </c>
      <c r="G443" t="s">
        <v>8</v>
      </c>
      <c r="H443" s="2">
        <v>10486.3</v>
      </c>
      <c r="I443" s="2">
        <v>10625.92</v>
      </c>
      <c r="J443" t="s">
        <v>9</v>
      </c>
      <c r="K443" t="s">
        <v>18</v>
      </c>
      <c r="L443" t="s">
        <v>11</v>
      </c>
      <c r="M443" t="s">
        <v>12</v>
      </c>
      <c r="N443" t="str">
        <f>IF(Table1[[#This Row],[Sales Amount]]&lt;0,"Loss","Income")</f>
        <v>Income</v>
      </c>
    </row>
    <row r="444" spans="1:14" x14ac:dyDescent="0.25">
      <c r="A444" s="1">
        <v>45004</v>
      </c>
      <c r="B444" s="1" t="str">
        <f>TEXT(Table1[[#This Row],[Sale Date]],"mmmm")</f>
        <v>March</v>
      </c>
      <c r="C444" s="11">
        <f>MONTH(Table1[[#This Row],[Sale Date]])</f>
        <v>3</v>
      </c>
      <c r="D444" s="11" t="str">
        <f>TEXT(WEEKDAY(Table1[[#This Row],[Sale Date]]),"dddd")</f>
        <v>Sunday</v>
      </c>
      <c r="E444" s="11">
        <f>WEEKDAY(Table1[[#This Row],[Sale Date]])</f>
        <v>1</v>
      </c>
      <c r="F444" s="11">
        <f>YEAR(Table1[[#This Row],[Sale Date]])</f>
        <v>2023</v>
      </c>
      <c r="G444" t="s">
        <v>17</v>
      </c>
      <c r="H444" s="2">
        <v>18617.71</v>
      </c>
      <c r="I444" s="2">
        <v>19535.3</v>
      </c>
      <c r="J444" t="s">
        <v>9</v>
      </c>
      <c r="K444" t="s">
        <v>24</v>
      </c>
      <c r="L444" t="s">
        <v>19</v>
      </c>
      <c r="M444" t="s">
        <v>16</v>
      </c>
      <c r="N444" t="str">
        <f>IF(Table1[[#This Row],[Sales Amount]]&lt;0,"Loss","Income")</f>
        <v>Income</v>
      </c>
    </row>
    <row r="445" spans="1:14" x14ac:dyDescent="0.25">
      <c r="A445" s="1">
        <v>45005</v>
      </c>
      <c r="B445" s="1" t="str">
        <f>TEXT(Table1[[#This Row],[Sale Date]],"mmmm")</f>
        <v>March</v>
      </c>
      <c r="C445" s="11">
        <f>MONTH(Table1[[#This Row],[Sale Date]])</f>
        <v>3</v>
      </c>
      <c r="D445" s="11" t="str">
        <f>TEXT(WEEKDAY(Table1[[#This Row],[Sale Date]]),"dddd")</f>
        <v>Monday</v>
      </c>
      <c r="E445" s="11">
        <f>WEEKDAY(Table1[[#This Row],[Sale Date]])</f>
        <v>2</v>
      </c>
      <c r="F445" s="11">
        <f>YEAR(Table1[[#This Row],[Sale Date]])</f>
        <v>2023</v>
      </c>
      <c r="G445" t="s">
        <v>13</v>
      </c>
      <c r="H445" s="2">
        <v>1968.18</v>
      </c>
      <c r="I445" s="2">
        <v>2065.31</v>
      </c>
      <c r="J445" t="s">
        <v>22</v>
      </c>
      <c r="K445" t="s">
        <v>18</v>
      </c>
      <c r="L445" t="s">
        <v>21</v>
      </c>
      <c r="M445" t="s">
        <v>28</v>
      </c>
      <c r="N445" t="str">
        <f>IF(Table1[[#This Row],[Sales Amount]]&lt;0,"Loss","Income")</f>
        <v>Income</v>
      </c>
    </row>
    <row r="446" spans="1:14" x14ac:dyDescent="0.25">
      <c r="A446" s="1">
        <v>45006</v>
      </c>
      <c r="B446" s="1" t="str">
        <f>TEXT(Table1[[#This Row],[Sale Date]],"mmmm")</f>
        <v>March</v>
      </c>
      <c r="C446" s="11">
        <f>MONTH(Table1[[#This Row],[Sale Date]])</f>
        <v>3</v>
      </c>
      <c r="D446" s="11" t="str">
        <f>TEXT(WEEKDAY(Table1[[#This Row],[Sale Date]]),"dddd")</f>
        <v>Tuesday</v>
      </c>
      <c r="E446" s="11">
        <f>WEEKDAY(Table1[[#This Row],[Sale Date]])</f>
        <v>3</v>
      </c>
      <c r="F446" s="11">
        <f>YEAR(Table1[[#This Row],[Sale Date]])</f>
        <v>2023</v>
      </c>
      <c r="G446" t="s">
        <v>20</v>
      </c>
      <c r="H446" s="2">
        <v>3941.17</v>
      </c>
      <c r="I446" s="2">
        <v>3784.07</v>
      </c>
      <c r="J446" t="s">
        <v>25</v>
      </c>
      <c r="K446" t="s">
        <v>24</v>
      </c>
      <c r="L446" t="s">
        <v>19</v>
      </c>
      <c r="M446" t="s">
        <v>29</v>
      </c>
      <c r="N446" t="str">
        <f>IF(Table1[[#This Row],[Sales Amount]]&lt;0,"Loss","Income")</f>
        <v>Income</v>
      </c>
    </row>
    <row r="447" spans="1:14" x14ac:dyDescent="0.25">
      <c r="A447" s="1">
        <v>45007</v>
      </c>
      <c r="B447" s="1" t="str">
        <f>TEXT(Table1[[#This Row],[Sale Date]],"mmmm")</f>
        <v>March</v>
      </c>
      <c r="C447" s="11">
        <f>MONTH(Table1[[#This Row],[Sale Date]])</f>
        <v>3</v>
      </c>
      <c r="D447" s="11" t="str">
        <f>TEXT(WEEKDAY(Table1[[#This Row],[Sale Date]]),"dddd")</f>
        <v>Wednesday</v>
      </c>
      <c r="E447" s="11">
        <f>WEEKDAY(Table1[[#This Row],[Sale Date]])</f>
        <v>4</v>
      </c>
      <c r="F447" s="11">
        <f>YEAR(Table1[[#This Row],[Sale Date]])</f>
        <v>2023</v>
      </c>
      <c r="G447" t="s">
        <v>8</v>
      </c>
      <c r="H447" s="2">
        <v>8222.35</v>
      </c>
      <c r="I447" s="2">
        <v>8229.15</v>
      </c>
      <c r="J447" t="s">
        <v>22</v>
      </c>
      <c r="K447" t="s">
        <v>15</v>
      </c>
      <c r="L447" t="s">
        <v>21</v>
      </c>
      <c r="M447" t="s">
        <v>12</v>
      </c>
      <c r="N447" t="str">
        <f>IF(Table1[[#This Row],[Sales Amount]]&lt;0,"Loss","Income")</f>
        <v>Income</v>
      </c>
    </row>
    <row r="448" spans="1:14" x14ac:dyDescent="0.25">
      <c r="A448" s="1">
        <v>45008</v>
      </c>
      <c r="B448" s="1" t="str">
        <f>TEXT(Table1[[#This Row],[Sale Date]],"mmmm")</f>
        <v>March</v>
      </c>
      <c r="C448" s="11">
        <f>MONTH(Table1[[#This Row],[Sale Date]])</f>
        <v>3</v>
      </c>
      <c r="D448" s="11" t="str">
        <f>TEXT(WEEKDAY(Table1[[#This Row],[Sale Date]]),"dddd")</f>
        <v>Thursday</v>
      </c>
      <c r="E448" s="11">
        <f>WEEKDAY(Table1[[#This Row],[Sale Date]])</f>
        <v>5</v>
      </c>
      <c r="F448" s="11">
        <f>YEAR(Table1[[#This Row],[Sale Date]])</f>
        <v>2023</v>
      </c>
      <c r="G448" t="s">
        <v>17</v>
      </c>
      <c r="H448" s="2">
        <v>13014.77</v>
      </c>
      <c r="I448" s="2">
        <v>14764.34</v>
      </c>
      <c r="J448" t="s">
        <v>22</v>
      </c>
      <c r="K448" t="s">
        <v>15</v>
      </c>
      <c r="L448" t="s">
        <v>21</v>
      </c>
      <c r="M448" t="s">
        <v>26</v>
      </c>
      <c r="N448" t="str">
        <f>IF(Table1[[#This Row],[Sales Amount]]&lt;0,"Loss","Income")</f>
        <v>Income</v>
      </c>
    </row>
    <row r="449" spans="1:14" x14ac:dyDescent="0.25">
      <c r="A449" s="1">
        <v>45009</v>
      </c>
      <c r="B449" s="1" t="str">
        <f>TEXT(Table1[[#This Row],[Sale Date]],"mmmm")</f>
        <v>March</v>
      </c>
      <c r="C449" s="11">
        <f>MONTH(Table1[[#This Row],[Sale Date]])</f>
        <v>3</v>
      </c>
      <c r="D449" s="11" t="str">
        <f>TEXT(WEEKDAY(Table1[[#This Row],[Sale Date]]),"dddd")</f>
        <v>Friday</v>
      </c>
      <c r="E449" s="11">
        <f>WEEKDAY(Table1[[#This Row],[Sale Date]])</f>
        <v>6</v>
      </c>
      <c r="F449" s="11">
        <f>YEAR(Table1[[#This Row],[Sale Date]])</f>
        <v>2023</v>
      </c>
      <c r="G449" t="s">
        <v>17</v>
      </c>
      <c r="H449" s="2">
        <v>12135.64</v>
      </c>
      <c r="I449" s="2">
        <v>11455.92</v>
      </c>
      <c r="J449" t="s">
        <v>9</v>
      </c>
      <c r="K449" t="s">
        <v>18</v>
      </c>
      <c r="L449" t="s">
        <v>11</v>
      </c>
      <c r="M449" t="s">
        <v>26</v>
      </c>
      <c r="N449" t="str">
        <f>IF(Table1[[#This Row],[Sales Amount]]&lt;0,"Loss","Income")</f>
        <v>Income</v>
      </c>
    </row>
    <row r="450" spans="1:14" x14ac:dyDescent="0.25">
      <c r="A450" s="1">
        <v>45010</v>
      </c>
      <c r="B450" s="1" t="str">
        <f>TEXT(Table1[[#This Row],[Sale Date]],"mmmm")</f>
        <v>March</v>
      </c>
      <c r="C450" s="11">
        <f>MONTH(Table1[[#This Row],[Sale Date]])</f>
        <v>3</v>
      </c>
      <c r="D450" s="11" t="str">
        <f>TEXT(WEEKDAY(Table1[[#This Row],[Sale Date]]),"dddd")</f>
        <v>Saturday</v>
      </c>
      <c r="E450" s="11">
        <f>WEEKDAY(Table1[[#This Row],[Sale Date]])</f>
        <v>7</v>
      </c>
      <c r="F450" s="11">
        <f>YEAR(Table1[[#This Row],[Sale Date]])</f>
        <v>2023</v>
      </c>
      <c r="G450" t="s">
        <v>13</v>
      </c>
      <c r="H450" s="2">
        <v>18490.900000000001</v>
      </c>
      <c r="I450" s="2">
        <v>20725.89</v>
      </c>
      <c r="J450" t="s">
        <v>14</v>
      </c>
      <c r="K450" t="s">
        <v>10</v>
      </c>
      <c r="L450" t="s">
        <v>19</v>
      </c>
      <c r="M450" t="s">
        <v>31</v>
      </c>
      <c r="N450" t="str">
        <f>IF(Table1[[#This Row],[Sales Amount]]&lt;0,"Loss","Income")</f>
        <v>Income</v>
      </c>
    </row>
    <row r="451" spans="1:14" x14ac:dyDescent="0.25">
      <c r="A451" s="1">
        <v>45011</v>
      </c>
      <c r="B451" s="1" t="str">
        <f>TEXT(Table1[[#This Row],[Sale Date]],"mmmm")</f>
        <v>March</v>
      </c>
      <c r="C451" s="11">
        <f>MONTH(Table1[[#This Row],[Sale Date]])</f>
        <v>3</v>
      </c>
      <c r="D451" s="11" t="str">
        <f>TEXT(WEEKDAY(Table1[[#This Row],[Sale Date]]),"dddd")</f>
        <v>Sunday</v>
      </c>
      <c r="E451" s="11">
        <f>WEEKDAY(Table1[[#This Row],[Sale Date]])</f>
        <v>1</v>
      </c>
      <c r="F451" s="11">
        <f>YEAR(Table1[[#This Row],[Sale Date]])</f>
        <v>2023</v>
      </c>
      <c r="G451" t="s">
        <v>17</v>
      </c>
      <c r="H451" s="2">
        <v>781.09</v>
      </c>
      <c r="I451" s="2">
        <v>681.66</v>
      </c>
      <c r="J451" t="s">
        <v>9</v>
      </c>
      <c r="K451" t="s">
        <v>15</v>
      </c>
      <c r="L451" t="s">
        <v>19</v>
      </c>
      <c r="M451" t="s">
        <v>28</v>
      </c>
      <c r="N451" t="str">
        <f>IF(Table1[[#This Row],[Sales Amount]]&lt;0,"Loss","Income")</f>
        <v>Income</v>
      </c>
    </row>
    <row r="452" spans="1:14" x14ac:dyDescent="0.25">
      <c r="A452" s="1">
        <v>45012</v>
      </c>
      <c r="B452" s="1" t="str">
        <f>TEXT(Table1[[#This Row],[Sale Date]],"mmmm")</f>
        <v>March</v>
      </c>
      <c r="C452" s="11">
        <f>MONTH(Table1[[#This Row],[Sale Date]])</f>
        <v>3</v>
      </c>
      <c r="D452" s="11" t="str">
        <f>TEXT(WEEKDAY(Table1[[#This Row],[Sale Date]]),"dddd")</f>
        <v>Monday</v>
      </c>
      <c r="E452" s="11">
        <f>WEEKDAY(Table1[[#This Row],[Sale Date]])</f>
        <v>2</v>
      </c>
      <c r="F452" s="11">
        <f>YEAR(Table1[[#This Row],[Sale Date]])</f>
        <v>2023</v>
      </c>
      <c r="G452" t="s">
        <v>17</v>
      </c>
      <c r="H452" s="2">
        <v>13113.19</v>
      </c>
      <c r="I452" s="2">
        <v>14496.89</v>
      </c>
      <c r="J452" t="s">
        <v>14</v>
      </c>
      <c r="K452" t="s">
        <v>10</v>
      </c>
      <c r="L452" t="s">
        <v>21</v>
      </c>
      <c r="M452" t="s">
        <v>12</v>
      </c>
      <c r="N452" t="str">
        <f>IF(Table1[[#This Row],[Sales Amount]]&lt;0,"Loss","Income")</f>
        <v>Income</v>
      </c>
    </row>
    <row r="453" spans="1:14" x14ac:dyDescent="0.25">
      <c r="A453" s="1">
        <v>45013</v>
      </c>
      <c r="B453" s="1" t="str">
        <f>TEXT(Table1[[#This Row],[Sale Date]],"mmmm")</f>
        <v>March</v>
      </c>
      <c r="C453" s="11">
        <f>MONTH(Table1[[#This Row],[Sale Date]])</f>
        <v>3</v>
      </c>
      <c r="D453" s="11" t="str">
        <f>TEXT(WEEKDAY(Table1[[#This Row],[Sale Date]]),"dddd")</f>
        <v>Tuesday</v>
      </c>
      <c r="E453" s="11">
        <f>WEEKDAY(Table1[[#This Row],[Sale Date]])</f>
        <v>3</v>
      </c>
      <c r="F453" s="11">
        <f>YEAR(Table1[[#This Row],[Sale Date]])</f>
        <v>2023</v>
      </c>
      <c r="G453" t="s">
        <v>23</v>
      </c>
      <c r="H453" s="2">
        <v>4177.72</v>
      </c>
      <c r="I453" s="2">
        <v>4253.55</v>
      </c>
      <c r="J453" t="s">
        <v>14</v>
      </c>
      <c r="K453" t="s">
        <v>18</v>
      </c>
      <c r="L453" t="s">
        <v>19</v>
      </c>
      <c r="M453" t="s">
        <v>27</v>
      </c>
      <c r="N453" t="str">
        <f>IF(Table1[[#This Row],[Sales Amount]]&lt;0,"Loss","Income")</f>
        <v>Income</v>
      </c>
    </row>
    <row r="454" spans="1:14" x14ac:dyDescent="0.25">
      <c r="A454" s="1">
        <v>45014</v>
      </c>
      <c r="B454" s="1" t="str">
        <f>TEXT(Table1[[#This Row],[Sale Date]],"mmmm")</f>
        <v>March</v>
      </c>
      <c r="C454" s="11">
        <f>MONTH(Table1[[#This Row],[Sale Date]])</f>
        <v>3</v>
      </c>
      <c r="D454" s="11" t="str">
        <f>TEXT(WEEKDAY(Table1[[#This Row],[Sale Date]]),"dddd")</f>
        <v>Wednesday</v>
      </c>
      <c r="E454" s="11">
        <f>WEEKDAY(Table1[[#This Row],[Sale Date]])</f>
        <v>4</v>
      </c>
      <c r="F454" s="11">
        <f>YEAR(Table1[[#This Row],[Sale Date]])</f>
        <v>2023</v>
      </c>
      <c r="G454" t="s">
        <v>23</v>
      </c>
      <c r="H454" s="2">
        <v>7331.14</v>
      </c>
      <c r="I454" s="2">
        <v>7931.51</v>
      </c>
      <c r="J454" t="s">
        <v>9</v>
      </c>
      <c r="K454" t="s">
        <v>18</v>
      </c>
      <c r="L454" t="s">
        <v>19</v>
      </c>
      <c r="M454" t="s">
        <v>30</v>
      </c>
      <c r="N454" t="str">
        <f>IF(Table1[[#This Row],[Sales Amount]]&lt;0,"Loss","Income")</f>
        <v>Income</v>
      </c>
    </row>
    <row r="455" spans="1:14" x14ac:dyDescent="0.25">
      <c r="A455" s="1">
        <v>45015</v>
      </c>
      <c r="B455" s="1" t="str">
        <f>TEXT(Table1[[#This Row],[Sale Date]],"mmmm")</f>
        <v>March</v>
      </c>
      <c r="C455" s="11">
        <f>MONTH(Table1[[#This Row],[Sale Date]])</f>
        <v>3</v>
      </c>
      <c r="D455" s="11" t="str">
        <f>TEXT(WEEKDAY(Table1[[#This Row],[Sale Date]]),"dddd")</f>
        <v>Thursday</v>
      </c>
      <c r="E455" s="11">
        <f>WEEKDAY(Table1[[#This Row],[Sale Date]])</f>
        <v>5</v>
      </c>
      <c r="F455" s="11">
        <f>YEAR(Table1[[#This Row],[Sale Date]])</f>
        <v>2023</v>
      </c>
      <c r="G455" t="s">
        <v>17</v>
      </c>
      <c r="H455" s="2">
        <v>-1374.53</v>
      </c>
      <c r="I455" s="2">
        <v>-1370.82</v>
      </c>
      <c r="J455" t="s">
        <v>9</v>
      </c>
      <c r="K455" t="s">
        <v>10</v>
      </c>
      <c r="L455" t="s">
        <v>19</v>
      </c>
      <c r="M455" t="s">
        <v>29</v>
      </c>
      <c r="N455" t="str">
        <f>IF(Table1[[#This Row],[Sales Amount]]&lt;0,"Loss","Income")</f>
        <v>Loss</v>
      </c>
    </row>
    <row r="456" spans="1:14" x14ac:dyDescent="0.25">
      <c r="A456" s="1">
        <v>45016</v>
      </c>
      <c r="B456" s="1" t="str">
        <f>TEXT(Table1[[#This Row],[Sale Date]],"mmmm")</f>
        <v>March</v>
      </c>
      <c r="C456" s="11">
        <f>MONTH(Table1[[#This Row],[Sale Date]])</f>
        <v>3</v>
      </c>
      <c r="D456" s="11" t="str">
        <f>TEXT(WEEKDAY(Table1[[#This Row],[Sale Date]]),"dddd")</f>
        <v>Friday</v>
      </c>
      <c r="E456" s="11">
        <f>WEEKDAY(Table1[[#This Row],[Sale Date]])</f>
        <v>6</v>
      </c>
      <c r="F456" s="11">
        <f>YEAR(Table1[[#This Row],[Sale Date]])</f>
        <v>2023</v>
      </c>
      <c r="G456" t="s">
        <v>17</v>
      </c>
      <c r="H456" s="2">
        <v>6359.94</v>
      </c>
      <c r="I456" s="2">
        <v>5706.57</v>
      </c>
      <c r="J456" t="s">
        <v>14</v>
      </c>
      <c r="K456" t="s">
        <v>15</v>
      </c>
      <c r="L456" t="s">
        <v>21</v>
      </c>
      <c r="M456" t="s">
        <v>29</v>
      </c>
      <c r="N456" t="str">
        <f>IF(Table1[[#This Row],[Sales Amount]]&lt;0,"Loss","Income")</f>
        <v>Income</v>
      </c>
    </row>
    <row r="457" spans="1:14" x14ac:dyDescent="0.25">
      <c r="A457" s="1">
        <v>45017</v>
      </c>
      <c r="B457" s="1" t="str">
        <f>TEXT(Table1[[#This Row],[Sale Date]],"mmmm")</f>
        <v>April</v>
      </c>
      <c r="C457" s="11">
        <f>MONTH(Table1[[#This Row],[Sale Date]])</f>
        <v>4</v>
      </c>
      <c r="D457" s="11" t="str">
        <f>TEXT(WEEKDAY(Table1[[#This Row],[Sale Date]]),"dddd")</f>
        <v>Saturday</v>
      </c>
      <c r="E457" s="11">
        <f>WEEKDAY(Table1[[#This Row],[Sale Date]])</f>
        <v>7</v>
      </c>
      <c r="F457" s="11">
        <f>YEAR(Table1[[#This Row],[Sale Date]])</f>
        <v>2023</v>
      </c>
      <c r="G457" t="s">
        <v>8</v>
      </c>
      <c r="H457" s="2">
        <v>6952.85</v>
      </c>
      <c r="I457" s="2">
        <v>7335.45</v>
      </c>
      <c r="J457" t="s">
        <v>25</v>
      </c>
      <c r="K457" t="s">
        <v>15</v>
      </c>
      <c r="L457" t="s">
        <v>21</v>
      </c>
      <c r="M457" t="s">
        <v>16</v>
      </c>
      <c r="N457" t="str">
        <f>IF(Table1[[#This Row],[Sales Amount]]&lt;0,"Loss","Income")</f>
        <v>Income</v>
      </c>
    </row>
    <row r="458" spans="1:14" x14ac:dyDescent="0.25">
      <c r="A458" s="1">
        <v>45018</v>
      </c>
      <c r="B458" s="1" t="str">
        <f>TEXT(Table1[[#This Row],[Sale Date]],"mmmm")</f>
        <v>April</v>
      </c>
      <c r="C458" s="11">
        <f>MONTH(Table1[[#This Row],[Sale Date]])</f>
        <v>4</v>
      </c>
      <c r="D458" s="11" t="str">
        <f>TEXT(WEEKDAY(Table1[[#This Row],[Sale Date]]),"dddd")</f>
        <v>Sunday</v>
      </c>
      <c r="E458" s="11">
        <f>WEEKDAY(Table1[[#This Row],[Sale Date]])</f>
        <v>1</v>
      </c>
      <c r="F458" s="11">
        <f>YEAR(Table1[[#This Row],[Sale Date]])</f>
        <v>2023</v>
      </c>
      <c r="G458" t="s">
        <v>23</v>
      </c>
      <c r="H458" s="2">
        <v>1549.8</v>
      </c>
      <c r="I458" s="2">
        <v>1398.29</v>
      </c>
      <c r="J458" t="s">
        <v>22</v>
      </c>
      <c r="K458" t="s">
        <v>24</v>
      </c>
      <c r="L458" t="s">
        <v>21</v>
      </c>
      <c r="M458" t="s">
        <v>29</v>
      </c>
      <c r="N458" t="str">
        <f>IF(Table1[[#This Row],[Sales Amount]]&lt;0,"Loss","Income")</f>
        <v>Income</v>
      </c>
    </row>
    <row r="459" spans="1:14" x14ac:dyDescent="0.25">
      <c r="A459" s="1">
        <v>45019</v>
      </c>
      <c r="B459" s="1" t="str">
        <f>TEXT(Table1[[#This Row],[Sale Date]],"mmmm")</f>
        <v>April</v>
      </c>
      <c r="C459" s="11">
        <f>MONTH(Table1[[#This Row],[Sale Date]])</f>
        <v>4</v>
      </c>
      <c r="D459" s="11" t="str">
        <f>TEXT(WEEKDAY(Table1[[#This Row],[Sale Date]]),"dddd")</f>
        <v>Monday</v>
      </c>
      <c r="E459" s="11">
        <f>WEEKDAY(Table1[[#This Row],[Sale Date]])</f>
        <v>2</v>
      </c>
      <c r="F459" s="11">
        <f>YEAR(Table1[[#This Row],[Sale Date]])</f>
        <v>2023</v>
      </c>
      <c r="G459" t="s">
        <v>23</v>
      </c>
      <c r="H459" s="2">
        <v>15456.09</v>
      </c>
      <c r="I459" s="2">
        <v>17629.79</v>
      </c>
      <c r="J459" t="s">
        <v>9</v>
      </c>
      <c r="K459" t="s">
        <v>15</v>
      </c>
      <c r="L459" t="s">
        <v>19</v>
      </c>
      <c r="M459" t="s">
        <v>12</v>
      </c>
      <c r="N459" t="str">
        <f>IF(Table1[[#This Row],[Sales Amount]]&lt;0,"Loss","Income")</f>
        <v>Income</v>
      </c>
    </row>
    <row r="460" spans="1:14" x14ac:dyDescent="0.25">
      <c r="A460" s="1">
        <v>45020</v>
      </c>
      <c r="B460" s="1" t="str">
        <f>TEXT(Table1[[#This Row],[Sale Date]],"mmmm")</f>
        <v>April</v>
      </c>
      <c r="C460" s="11">
        <f>MONTH(Table1[[#This Row],[Sale Date]])</f>
        <v>4</v>
      </c>
      <c r="D460" s="11" t="str">
        <f>TEXT(WEEKDAY(Table1[[#This Row],[Sale Date]]),"dddd")</f>
        <v>Tuesday</v>
      </c>
      <c r="E460" s="11">
        <f>WEEKDAY(Table1[[#This Row],[Sale Date]])</f>
        <v>3</v>
      </c>
      <c r="F460" s="11">
        <f>YEAR(Table1[[#This Row],[Sale Date]])</f>
        <v>2023</v>
      </c>
      <c r="G460" t="s">
        <v>8</v>
      </c>
      <c r="H460" s="2">
        <v>13650.55</v>
      </c>
      <c r="I460" s="2">
        <v>13512.44</v>
      </c>
      <c r="J460" t="s">
        <v>22</v>
      </c>
      <c r="K460" t="s">
        <v>10</v>
      </c>
      <c r="L460" t="s">
        <v>21</v>
      </c>
      <c r="M460" t="s">
        <v>12</v>
      </c>
      <c r="N460" t="str">
        <f>IF(Table1[[#This Row],[Sales Amount]]&lt;0,"Loss","Income")</f>
        <v>Income</v>
      </c>
    </row>
    <row r="461" spans="1:14" x14ac:dyDescent="0.25">
      <c r="A461" s="1">
        <v>45021</v>
      </c>
      <c r="B461" s="1" t="str">
        <f>TEXT(Table1[[#This Row],[Sale Date]],"mmmm")</f>
        <v>April</v>
      </c>
      <c r="C461" s="11">
        <f>MONTH(Table1[[#This Row],[Sale Date]])</f>
        <v>4</v>
      </c>
      <c r="D461" s="11" t="str">
        <f>TEXT(WEEKDAY(Table1[[#This Row],[Sale Date]]),"dddd")</f>
        <v>Wednesday</v>
      </c>
      <c r="E461" s="11">
        <f>WEEKDAY(Table1[[#This Row],[Sale Date]])</f>
        <v>4</v>
      </c>
      <c r="F461" s="11">
        <f>YEAR(Table1[[#This Row],[Sale Date]])</f>
        <v>2023</v>
      </c>
      <c r="G461" t="s">
        <v>8</v>
      </c>
      <c r="H461" s="2">
        <v>9412.19</v>
      </c>
      <c r="I461" s="2">
        <v>8742.1200000000008</v>
      </c>
      <c r="J461" t="s">
        <v>14</v>
      </c>
      <c r="K461" t="s">
        <v>18</v>
      </c>
      <c r="L461" t="s">
        <v>21</v>
      </c>
      <c r="M461" t="s">
        <v>31</v>
      </c>
      <c r="N461" t="str">
        <f>IF(Table1[[#This Row],[Sales Amount]]&lt;0,"Loss","Income")</f>
        <v>Income</v>
      </c>
    </row>
    <row r="462" spans="1:14" x14ac:dyDescent="0.25">
      <c r="A462" s="1">
        <v>45022</v>
      </c>
      <c r="B462" s="1" t="str">
        <f>TEXT(Table1[[#This Row],[Sale Date]],"mmmm")</f>
        <v>April</v>
      </c>
      <c r="C462" s="11">
        <f>MONTH(Table1[[#This Row],[Sale Date]])</f>
        <v>4</v>
      </c>
      <c r="D462" s="11" t="str">
        <f>TEXT(WEEKDAY(Table1[[#This Row],[Sale Date]]),"dddd")</f>
        <v>Thursday</v>
      </c>
      <c r="E462" s="11">
        <f>WEEKDAY(Table1[[#This Row],[Sale Date]])</f>
        <v>5</v>
      </c>
      <c r="F462" s="11">
        <f>YEAR(Table1[[#This Row],[Sale Date]])</f>
        <v>2023</v>
      </c>
      <c r="G462" t="s">
        <v>23</v>
      </c>
      <c r="H462" s="2">
        <v>9412.5300000000007</v>
      </c>
      <c r="I462" s="2">
        <v>9390.66</v>
      </c>
      <c r="J462" t="s">
        <v>14</v>
      </c>
      <c r="K462" t="s">
        <v>15</v>
      </c>
      <c r="L462" t="s">
        <v>11</v>
      </c>
      <c r="M462" t="s">
        <v>30</v>
      </c>
      <c r="N462" t="str">
        <f>IF(Table1[[#This Row],[Sales Amount]]&lt;0,"Loss","Income")</f>
        <v>Income</v>
      </c>
    </row>
    <row r="463" spans="1:14" x14ac:dyDescent="0.25">
      <c r="A463" s="1">
        <v>45023</v>
      </c>
      <c r="B463" s="1" t="str">
        <f>TEXT(Table1[[#This Row],[Sale Date]],"mmmm")</f>
        <v>April</v>
      </c>
      <c r="C463" s="11">
        <f>MONTH(Table1[[#This Row],[Sale Date]])</f>
        <v>4</v>
      </c>
      <c r="D463" s="11" t="str">
        <f>TEXT(WEEKDAY(Table1[[#This Row],[Sale Date]]),"dddd")</f>
        <v>Friday</v>
      </c>
      <c r="E463" s="11">
        <f>WEEKDAY(Table1[[#This Row],[Sale Date]])</f>
        <v>6</v>
      </c>
      <c r="F463" s="11">
        <f>YEAR(Table1[[#This Row],[Sale Date]])</f>
        <v>2023</v>
      </c>
      <c r="G463" t="s">
        <v>17</v>
      </c>
      <c r="H463" s="2">
        <v>16383.61</v>
      </c>
      <c r="I463" s="2">
        <v>16285.8</v>
      </c>
      <c r="J463" t="s">
        <v>22</v>
      </c>
      <c r="K463" t="s">
        <v>24</v>
      </c>
      <c r="L463" t="s">
        <v>11</v>
      </c>
      <c r="M463" t="s">
        <v>31</v>
      </c>
      <c r="N463" t="str">
        <f>IF(Table1[[#This Row],[Sales Amount]]&lt;0,"Loss","Income")</f>
        <v>Income</v>
      </c>
    </row>
    <row r="464" spans="1:14" x14ac:dyDescent="0.25">
      <c r="A464" s="1">
        <v>45024</v>
      </c>
      <c r="B464" s="1" t="str">
        <f>TEXT(Table1[[#This Row],[Sale Date]],"mmmm")</f>
        <v>April</v>
      </c>
      <c r="C464" s="11">
        <f>MONTH(Table1[[#This Row],[Sale Date]])</f>
        <v>4</v>
      </c>
      <c r="D464" s="11" t="str">
        <f>TEXT(WEEKDAY(Table1[[#This Row],[Sale Date]]),"dddd")</f>
        <v>Saturday</v>
      </c>
      <c r="E464" s="11">
        <f>WEEKDAY(Table1[[#This Row],[Sale Date]])</f>
        <v>7</v>
      </c>
      <c r="F464" s="11">
        <f>YEAR(Table1[[#This Row],[Sale Date]])</f>
        <v>2023</v>
      </c>
      <c r="G464" t="s">
        <v>23</v>
      </c>
      <c r="H464" s="2">
        <v>5188.8900000000003</v>
      </c>
      <c r="I464" s="2">
        <v>5326.01</v>
      </c>
      <c r="J464" t="s">
        <v>14</v>
      </c>
      <c r="K464" t="s">
        <v>18</v>
      </c>
      <c r="L464" t="s">
        <v>19</v>
      </c>
      <c r="M464" t="s">
        <v>29</v>
      </c>
      <c r="N464" t="str">
        <f>IF(Table1[[#This Row],[Sales Amount]]&lt;0,"Loss","Income")</f>
        <v>Income</v>
      </c>
    </row>
    <row r="465" spans="1:14" x14ac:dyDescent="0.25">
      <c r="A465" s="1">
        <v>45025</v>
      </c>
      <c r="B465" s="1" t="str">
        <f>TEXT(Table1[[#This Row],[Sale Date]],"mmmm")</f>
        <v>April</v>
      </c>
      <c r="C465" s="11">
        <f>MONTH(Table1[[#This Row],[Sale Date]])</f>
        <v>4</v>
      </c>
      <c r="D465" s="11" t="str">
        <f>TEXT(WEEKDAY(Table1[[#This Row],[Sale Date]]),"dddd")</f>
        <v>Sunday</v>
      </c>
      <c r="E465" s="11">
        <f>WEEKDAY(Table1[[#This Row],[Sale Date]])</f>
        <v>1</v>
      </c>
      <c r="F465" s="11">
        <f>YEAR(Table1[[#This Row],[Sale Date]])</f>
        <v>2023</v>
      </c>
      <c r="G465" t="s">
        <v>8</v>
      </c>
      <c r="H465" s="2">
        <v>1353.41</v>
      </c>
      <c r="I465" s="2">
        <v>1227.49</v>
      </c>
      <c r="J465" t="s">
        <v>9</v>
      </c>
      <c r="K465" t="s">
        <v>18</v>
      </c>
      <c r="L465" t="s">
        <v>11</v>
      </c>
      <c r="M465" t="s">
        <v>31</v>
      </c>
      <c r="N465" t="str">
        <f>IF(Table1[[#This Row],[Sales Amount]]&lt;0,"Loss","Income")</f>
        <v>Income</v>
      </c>
    </row>
    <row r="466" spans="1:14" x14ac:dyDescent="0.25">
      <c r="A466" s="1">
        <v>45026</v>
      </c>
      <c r="B466" s="1" t="str">
        <f>TEXT(Table1[[#This Row],[Sale Date]],"mmmm")</f>
        <v>April</v>
      </c>
      <c r="C466" s="11">
        <f>MONTH(Table1[[#This Row],[Sale Date]])</f>
        <v>4</v>
      </c>
      <c r="D466" s="11" t="str">
        <f>TEXT(WEEKDAY(Table1[[#This Row],[Sale Date]]),"dddd")</f>
        <v>Monday</v>
      </c>
      <c r="E466" s="11">
        <f>WEEKDAY(Table1[[#This Row],[Sale Date]])</f>
        <v>2</v>
      </c>
      <c r="F466" s="11">
        <f>YEAR(Table1[[#This Row],[Sale Date]])</f>
        <v>2023</v>
      </c>
      <c r="G466" t="s">
        <v>13</v>
      </c>
      <c r="H466" s="2">
        <v>-2205.2399999999998</v>
      </c>
      <c r="I466" s="2">
        <v>-2550.71</v>
      </c>
      <c r="J466" t="s">
        <v>14</v>
      </c>
      <c r="K466" t="s">
        <v>18</v>
      </c>
      <c r="L466" t="s">
        <v>21</v>
      </c>
      <c r="M466" t="s">
        <v>31</v>
      </c>
      <c r="N466" t="str">
        <f>IF(Table1[[#This Row],[Sales Amount]]&lt;0,"Loss","Income")</f>
        <v>Loss</v>
      </c>
    </row>
    <row r="467" spans="1:14" x14ac:dyDescent="0.25">
      <c r="A467" s="1">
        <v>45027</v>
      </c>
      <c r="B467" s="1" t="str">
        <f>TEXT(Table1[[#This Row],[Sale Date]],"mmmm")</f>
        <v>April</v>
      </c>
      <c r="C467" s="11">
        <f>MONTH(Table1[[#This Row],[Sale Date]])</f>
        <v>4</v>
      </c>
      <c r="D467" s="11" t="str">
        <f>TEXT(WEEKDAY(Table1[[#This Row],[Sale Date]]),"dddd")</f>
        <v>Tuesday</v>
      </c>
      <c r="E467" s="11">
        <f>WEEKDAY(Table1[[#This Row],[Sale Date]])</f>
        <v>3</v>
      </c>
      <c r="F467" s="11">
        <f>YEAR(Table1[[#This Row],[Sale Date]])</f>
        <v>2023</v>
      </c>
      <c r="G467" t="s">
        <v>17</v>
      </c>
      <c r="H467" s="2">
        <v>927.03</v>
      </c>
      <c r="I467" s="2">
        <v>948.11</v>
      </c>
      <c r="J467" t="s">
        <v>9</v>
      </c>
      <c r="K467" t="s">
        <v>15</v>
      </c>
      <c r="L467" t="s">
        <v>21</v>
      </c>
      <c r="M467" t="s">
        <v>31</v>
      </c>
      <c r="N467" t="str">
        <f>IF(Table1[[#This Row],[Sales Amount]]&lt;0,"Loss","Income")</f>
        <v>Income</v>
      </c>
    </row>
    <row r="468" spans="1:14" x14ac:dyDescent="0.25">
      <c r="A468" s="1">
        <v>45028</v>
      </c>
      <c r="B468" s="1" t="str">
        <f>TEXT(Table1[[#This Row],[Sale Date]],"mmmm")</f>
        <v>April</v>
      </c>
      <c r="C468" s="11">
        <f>MONTH(Table1[[#This Row],[Sale Date]])</f>
        <v>4</v>
      </c>
      <c r="D468" s="11" t="str">
        <f>TEXT(WEEKDAY(Table1[[#This Row],[Sale Date]]),"dddd")</f>
        <v>Wednesday</v>
      </c>
      <c r="E468" s="11">
        <f>WEEKDAY(Table1[[#This Row],[Sale Date]])</f>
        <v>4</v>
      </c>
      <c r="F468" s="11">
        <f>YEAR(Table1[[#This Row],[Sale Date]])</f>
        <v>2023</v>
      </c>
      <c r="G468" t="s">
        <v>17</v>
      </c>
      <c r="H468" s="2">
        <v>4365.6499999999996</v>
      </c>
      <c r="I468" s="2">
        <v>4764.5200000000004</v>
      </c>
      <c r="J468" t="s">
        <v>9</v>
      </c>
      <c r="K468" t="s">
        <v>18</v>
      </c>
      <c r="L468" t="s">
        <v>19</v>
      </c>
      <c r="M468" t="s">
        <v>12</v>
      </c>
      <c r="N468" t="str">
        <f>IF(Table1[[#This Row],[Sales Amount]]&lt;0,"Loss","Income")</f>
        <v>Income</v>
      </c>
    </row>
    <row r="469" spans="1:14" x14ac:dyDescent="0.25">
      <c r="A469" s="1">
        <v>45029</v>
      </c>
      <c r="B469" s="1" t="str">
        <f>TEXT(Table1[[#This Row],[Sale Date]],"mmmm")</f>
        <v>April</v>
      </c>
      <c r="C469" s="11">
        <f>MONTH(Table1[[#This Row],[Sale Date]])</f>
        <v>4</v>
      </c>
      <c r="D469" s="11" t="str">
        <f>TEXT(WEEKDAY(Table1[[#This Row],[Sale Date]]),"dddd")</f>
        <v>Thursday</v>
      </c>
      <c r="E469" s="11">
        <f>WEEKDAY(Table1[[#This Row],[Sale Date]])</f>
        <v>5</v>
      </c>
      <c r="F469" s="11">
        <f>YEAR(Table1[[#This Row],[Sale Date]])</f>
        <v>2023</v>
      </c>
      <c r="G469" t="s">
        <v>8</v>
      </c>
      <c r="H469" s="2">
        <v>506.58</v>
      </c>
      <c r="I469" s="2">
        <v>520.02</v>
      </c>
      <c r="J469" t="s">
        <v>14</v>
      </c>
      <c r="K469" t="s">
        <v>18</v>
      </c>
      <c r="L469" t="s">
        <v>11</v>
      </c>
      <c r="M469" t="s">
        <v>29</v>
      </c>
      <c r="N469" t="str">
        <f>IF(Table1[[#This Row],[Sales Amount]]&lt;0,"Loss","Income")</f>
        <v>Income</v>
      </c>
    </row>
    <row r="470" spans="1:14" x14ac:dyDescent="0.25">
      <c r="A470" s="1">
        <v>45030</v>
      </c>
      <c r="B470" s="1" t="str">
        <f>TEXT(Table1[[#This Row],[Sale Date]],"mmmm")</f>
        <v>April</v>
      </c>
      <c r="C470" s="11">
        <f>MONTH(Table1[[#This Row],[Sale Date]])</f>
        <v>4</v>
      </c>
      <c r="D470" s="11" t="str">
        <f>TEXT(WEEKDAY(Table1[[#This Row],[Sale Date]]),"dddd")</f>
        <v>Friday</v>
      </c>
      <c r="E470" s="11">
        <f>WEEKDAY(Table1[[#This Row],[Sale Date]])</f>
        <v>6</v>
      </c>
      <c r="F470" s="11">
        <f>YEAR(Table1[[#This Row],[Sale Date]])</f>
        <v>2023</v>
      </c>
      <c r="G470" t="s">
        <v>8</v>
      </c>
      <c r="H470" s="2">
        <v>10003.26</v>
      </c>
      <c r="I470" s="2">
        <v>10686.44</v>
      </c>
      <c r="J470" t="s">
        <v>25</v>
      </c>
      <c r="K470" t="s">
        <v>24</v>
      </c>
      <c r="L470" t="s">
        <v>21</v>
      </c>
      <c r="M470" t="s">
        <v>12</v>
      </c>
      <c r="N470" t="str">
        <f>IF(Table1[[#This Row],[Sales Amount]]&lt;0,"Loss","Income")</f>
        <v>Income</v>
      </c>
    </row>
    <row r="471" spans="1:14" x14ac:dyDescent="0.25">
      <c r="A471" s="1">
        <v>45031</v>
      </c>
      <c r="B471" s="1" t="str">
        <f>TEXT(Table1[[#This Row],[Sale Date]],"mmmm")</f>
        <v>April</v>
      </c>
      <c r="C471" s="11">
        <f>MONTH(Table1[[#This Row],[Sale Date]])</f>
        <v>4</v>
      </c>
      <c r="D471" s="11" t="str">
        <f>TEXT(WEEKDAY(Table1[[#This Row],[Sale Date]]),"dddd")</f>
        <v>Saturday</v>
      </c>
      <c r="E471" s="11">
        <f>WEEKDAY(Table1[[#This Row],[Sale Date]])</f>
        <v>7</v>
      </c>
      <c r="F471" s="11">
        <f>YEAR(Table1[[#This Row],[Sale Date]])</f>
        <v>2023</v>
      </c>
      <c r="G471" t="s">
        <v>17</v>
      </c>
      <c r="H471" s="2">
        <v>2546.9</v>
      </c>
      <c r="I471" s="2">
        <v>2290.48</v>
      </c>
      <c r="J471" t="s">
        <v>9</v>
      </c>
      <c r="K471" t="s">
        <v>15</v>
      </c>
      <c r="L471" t="s">
        <v>11</v>
      </c>
      <c r="M471" t="s">
        <v>12</v>
      </c>
      <c r="N471" t="str">
        <f>IF(Table1[[#This Row],[Sales Amount]]&lt;0,"Loss","Income")</f>
        <v>Income</v>
      </c>
    </row>
    <row r="472" spans="1:14" x14ac:dyDescent="0.25">
      <c r="A472" s="1">
        <v>45032</v>
      </c>
      <c r="B472" s="1" t="str">
        <f>TEXT(Table1[[#This Row],[Sale Date]],"mmmm")</f>
        <v>April</v>
      </c>
      <c r="C472" s="11">
        <f>MONTH(Table1[[#This Row],[Sale Date]])</f>
        <v>4</v>
      </c>
      <c r="D472" s="11" t="str">
        <f>TEXT(WEEKDAY(Table1[[#This Row],[Sale Date]]),"dddd")</f>
        <v>Sunday</v>
      </c>
      <c r="E472" s="11">
        <f>WEEKDAY(Table1[[#This Row],[Sale Date]])</f>
        <v>1</v>
      </c>
      <c r="F472" s="11">
        <f>YEAR(Table1[[#This Row],[Sale Date]])</f>
        <v>2023</v>
      </c>
      <c r="G472" t="s">
        <v>23</v>
      </c>
      <c r="H472" s="2">
        <v>8086.01</v>
      </c>
      <c r="I472" s="2">
        <v>8960.5499999999993</v>
      </c>
      <c r="J472" t="s">
        <v>22</v>
      </c>
      <c r="K472" t="s">
        <v>10</v>
      </c>
      <c r="L472" t="s">
        <v>11</v>
      </c>
      <c r="M472" t="s">
        <v>29</v>
      </c>
      <c r="N472" t="str">
        <f>IF(Table1[[#This Row],[Sales Amount]]&lt;0,"Loss","Income")</f>
        <v>Income</v>
      </c>
    </row>
    <row r="473" spans="1:14" x14ac:dyDescent="0.25">
      <c r="A473" s="1">
        <v>45033</v>
      </c>
      <c r="B473" s="1" t="str">
        <f>TEXT(Table1[[#This Row],[Sale Date]],"mmmm")</f>
        <v>April</v>
      </c>
      <c r="C473" s="11">
        <f>MONTH(Table1[[#This Row],[Sale Date]])</f>
        <v>4</v>
      </c>
      <c r="D473" s="11" t="str">
        <f>TEXT(WEEKDAY(Table1[[#This Row],[Sale Date]]),"dddd")</f>
        <v>Monday</v>
      </c>
      <c r="E473" s="11">
        <f>WEEKDAY(Table1[[#This Row],[Sale Date]])</f>
        <v>2</v>
      </c>
      <c r="F473" s="11">
        <f>YEAR(Table1[[#This Row],[Sale Date]])</f>
        <v>2023</v>
      </c>
      <c r="G473" t="s">
        <v>8</v>
      </c>
      <c r="H473" s="2">
        <v>10339.49</v>
      </c>
      <c r="I473" s="2">
        <v>11095.37</v>
      </c>
      <c r="J473" t="s">
        <v>14</v>
      </c>
      <c r="K473" t="s">
        <v>18</v>
      </c>
      <c r="L473" t="s">
        <v>11</v>
      </c>
      <c r="M473" t="s">
        <v>12</v>
      </c>
      <c r="N473" t="str">
        <f>IF(Table1[[#This Row],[Sales Amount]]&lt;0,"Loss","Income")</f>
        <v>Income</v>
      </c>
    </row>
    <row r="474" spans="1:14" x14ac:dyDescent="0.25">
      <c r="A474" s="1">
        <v>45034</v>
      </c>
      <c r="B474" s="1" t="str">
        <f>TEXT(Table1[[#This Row],[Sale Date]],"mmmm")</f>
        <v>April</v>
      </c>
      <c r="C474" s="11">
        <f>MONTH(Table1[[#This Row],[Sale Date]])</f>
        <v>4</v>
      </c>
      <c r="D474" s="11" t="str">
        <f>TEXT(WEEKDAY(Table1[[#This Row],[Sale Date]]),"dddd")</f>
        <v>Tuesday</v>
      </c>
      <c r="E474" s="11">
        <f>WEEKDAY(Table1[[#This Row],[Sale Date]])</f>
        <v>3</v>
      </c>
      <c r="F474" s="11">
        <f>YEAR(Table1[[#This Row],[Sale Date]])</f>
        <v>2023</v>
      </c>
      <c r="G474" t="s">
        <v>20</v>
      </c>
      <c r="H474" s="2">
        <v>6396.08</v>
      </c>
      <c r="I474" s="2">
        <v>7083.26</v>
      </c>
      <c r="J474" t="s">
        <v>9</v>
      </c>
      <c r="K474" t="s">
        <v>24</v>
      </c>
      <c r="L474" t="s">
        <v>11</v>
      </c>
      <c r="M474" t="s">
        <v>28</v>
      </c>
      <c r="N474" t="str">
        <f>IF(Table1[[#This Row],[Sales Amount]]&lt;0,"Loss","Income")</f>
        <v>Income</v>
      </c>
    </row>
    <row r="475" spans="1:14" x14ac:dyDescent="0.25">
      <c r="A475" s="1">
        <v>45035</v>
      </c>
      <c r="B475" s="1" t="str">
        <f>TEXT(Table1[[#This Row],[Sale Date]],"mmmm")</f>
        <v>April</v>
      </c>
      <c r="C475" s="11">
        <f>MONTH(Table1[[#This Row],[Sale Date]])</f>
        <v>4</v>
      </c>
      <c r="D475" s="11" t="str">
        <f>TEXT(WEEKDAY(Table1[[#This Row],[Sale Date]]),"dddd")</f>
        <v>Wednesday</v>
      </c>
      <c r="E475" s="11">
        <f>WEEKDAY(Table1[[#This Row],[Sale Date]])</f>
        <v>4</v>
      </c>
      <c r="F475" s="11">
        <f>YEAR(Table1[[#This Row],[Sale Date]])</f>
        <v>2023</v>
      </c>
      <c r="G475" t="s">
        <v>23</v>
      </c>
      <c r="H475" s="2">
        <v>12745.43</v>
      </c>
      <c r="I475" s="2">
        <v>13212.11</v>
      </c>
      <c r="J475" t="s">
        <v>25</v>
      </c>
      <c r="K475" t="s">
        <v>15</v>
      </c>
      <c r="L475" t="s">
        <v>11</v>
      </c>
      <c r="M475" t="s">
        <v>16</v>
      </c>
      <c r="N475" t="str">
        <f>IF(Table1[[#This Row],[Sales Amount]]&lt;0,"Loss","Income")</f>
        <v>Income</v>
      </c>
    </row>
    <row r="476" spans="1:14" x14ac:dyDescent="0.25">
      <c r="A476" s="1">
        <v>45036</v>
      </c>
      <c r="B476" s="1" t="str">
        <f>TEXT(Table1[[#This Row],[Sale Date]],"mmmm")</f>
        <v>April</v>
      </c>
      <c r="C476" s="11">
        <f>MONTH(Table1[[#This Row],[Sale Date]])</f>
        <v>4</v>
      </c>
      <c r="D476" s="11" t="str">
        <f>TEXT(WEEKDAY(Table1[[#This Row],[Sale Date]]),"dddd")</f>
        <v>Thursday</v>
      </c>
      <c r="E476" s="11">
        <f>WEEKDAY(Table1[[#This Row],[Sale Date]])</f>
        <v>5</v>
      </c>
      <c r="F476" s="11">
        <f>YEAR(Table1[[#This Row],[Sale Date]])</f>
        <v>2023</v>
      </c>
      <c r="G476" t="s">
        <v>8</v>
      </c>
      <c r="H476" s="2">
        <v>13229.76</v>
      </c>
      <c r="I476" s="2">
        <v>13985.33</v>
      </c>
      <c r="J476" t="s">
        <v>14</v>
      </c>
      <c r="K476" t="s">
        <v>18</v>
      </c>
      <c r="L476" t="s">
        <v>21</v>
      </c>
      <c r="M476" t="s">
        <v>12</v>
      </c>
      <c r="N476" t="str">
        <f>IF(Table1[[#This Row],[Sales Amount]]&lt;0,"Loss","Income")</f>
        <v>Income</v>
      </c>
    </row>
    <row r="477" spans="1:14" x14ac:dyDescent="0.25">
      <c r="A477" s="1">
        <v>45037</v>
      </c>
      <c r="B477" s="1" t="str">
        <f>TEXT(Table1[[#This Row],[Sale Date]],"mmmm")</f>
        <v>April</v>
      </c>
      <c r="C477" s="11">
        <f>MONTH(Table1[[#This Row],[Sale Date]])</f>
        <v>4</v>
      </c>
      <c r="D477" s="11" t="str">
        <f>TEXT(WEEKDAY(Table1[[#This Row],[Sale Date]]),"dddd")</f>
        <v>Friday</v>
      </c>
      <c r="E477" s="11">
        <f>WEEKDAY(Table1[[#This Row],[Sale Date]])</f>
        <v>6</v>
      </c>
      <c r="F477" s="11">
        <f>YEAR(Table1[[#This Row],[Sale Date]])</f>
        <v>2023</v>
      </c>
      <c r="G477" t="s">
        <v>17</v>
      </c>
      <c r="H477" s="2">
        <v>-1635.83</v>
      </c>
      <c r="I477" s="2">
        <v>-1490.68</v>
      </c>
      <c r="J477" t="s">
        <v>22</v>
      </c>
      <c r="K477" t="s">
        <v>18</v>
      </c>
      <c r="L477" t="s">
        <v>11</v>
      </c>
      <c r="M477" t="s">
        <v>29</v>
      </c>
      <c r="N477" t="str">
        <f>IF(Table1[[#This Row],[Sales Amount]]&lt;0,"Loss","Income")</f>
        <v>Loss</v>
      </c>
    </row>
    <row r="478" spans="1:14" x14ac:dyDescent="0.25">
      <c r="A478" s="1">
        <v>45038</v>
      </c>
      <c r="B478" s="1" t="str">
        <f>TEXT(Table1[[#This Row],[Sale Date]],"mmmm")</f>
        <v>April</v>
      </c>
      <c r="C478" s="11">
        <f>MONTH(Table1[[#This Row],[Sale Date]])</f>
        <v>4</v>
      </c>
      <c r="D478" s="11" t="str">
        <f>TEXT(WEEKDAY(Table1[[#This Row],[Sale Date]]),"dddd")</f>
        <v>Saturday</v>
      </c>
      <c r="E478" s="11">
        <f>WEEKDAY(Table1[[#This Row],[Sale Date]])</f>
        <v>7</v>
      </c>
      <c r="F478" s="11">
        <f>YEAR(Table1[[#This Row],[Sale Date]])</f>
        <v>2023</v>
      </c>
      <c r="G478" t="s">
        <v>8</v>
      </c>
      <c r="H478" s="2">
        <v>24684.959999999999</v>
      </c>
      <c r="I478" s="2">
        <v>25302.11</v>
      </c>
      <c r="J478" t="s">
        <v>22</v>
      </c>
      <c r="K478" t="s">
        <v>24</v>
      </c>
      <c r="L478" t="s">
        <v>21</v>
      </c>
      <c r="M478" t="s">
        <v>27</v>
      </c>
      <c r="N478" t="str">
        <f>IF(Table1[[#This Row],[Sales Amount]]&lt;0,"Loss","Income")</f>
        <v>Income</v>
      </c>
    </row>
    <row r="479" spans="1:14" x14ac:dyDescent="0.25">
      <c r="A479" s="1">
        <v>45039</v>
      </c>
      <c r="B479" s="1" t="str">
        <f>TEXT(Table1[[#This Row],[Sale Date]],"mmmm")</f>
        <v>April</v>
      </c>
      <c r="C479" s="11">
        <f>MONTH(Table1[[#This Row],[Sale Date]])</f>
        <v>4</v>
      </c>
      <c r="D479" s="11" t="str">
        <f>TEXT(WEEKDAY(Table1[[#This Row],[Sale Date]]),"dddd")</f>
        <v>Sunday</v>
      </c>
      <c r="E479" s="11">
        <f>WEEKDAY(Table1[[#This Row],[Sale Date]])</f>
        <v>1</v>
      </c>
      <c r="F479" s="11">
        <f>YEAR(Table1[[#This Row],[Sale Date]])</f>
        <v>2023</v>
      </c>
      <c r="G479" t="s">
        <v>23</v>
      </c>
      <c r="H479" s="2">
        <v>9213.7199999999993</v>
      </c>
      <c r="I479" s="2">
        <v>10031.44</v>
      </c>
      <c r="J479" t="s">
        <v>9</v>
      </c>
      <c r="K479" t="s">
        <v>18</v>
      </c>
      <c r="L479" t="s">
        <v>19</v>
      </c>
      <c r="M479" t="s">
        <v>16</v>
      </c>
      <c r="N479" t="str">
        <f>IF(Table1[[#This Row],[Sales Amount]]&lt;0,"Loss","Income")</f>
        <v>Income</v>
      </c>
    </row>
    <row r="480" spans="1:14" x14ac:dyDescent="0.25">
      <c r="A480" s="1">
        <v>45040</v>
      </c>
      <c r="B480" s="1" t="str">
        <f>TEXT(Table1[[#This Row],[Sale Date]],"mmmm")</f>
        <v>April</v>
      </c>
      <c r="C480" s="11">
        <f>MONTH(Table1[[#This Row],[Sale Date]])</f>
        <v>4</v>
      </c>
      <c r="D480" s="11" t="str">
        <f>TEXT(WEEKDAY(Table1[[#This Row],[Sale Date]]),"dddd")</f>
        <v>Monday</v>
      </c>
      <c r="E480" s="11">
        <f>WEEKDAY(Table1[[#This Row],[Sale Date]])</f>
        <v>2</v>
      </c>
      <c r="F480" s="11">
        <f>YEAR(Table1[[#This Row],[Sale Date]])</f>
        <v>2023</v>
      </c>
      <c r="G480" t="s">
        <v>20</v>
      </c>
      <c r="H480" s="2">
        <v>22826.23</v>
      </c>
      <c r="I480" s="2">
        <v>19217.46</v>
      </c>
      <c r="J480" t="s">
        <v>25</v>
      </c>
      <c r="K480" t="s">
        <v>15</v>
      </c>
      <c r="L480" t="s">
        <v>11</v>
      </c>
      <c r="M480" t="s">
        <v>12</v>
      </c>
      <c r="N480" t="str">
        <f>IF(Table1[[#This Row],[Sales Amount]]&lt;0,"Loss","Income")</f>
        <v>Income</v>
      </c>
    </row>
    <row r="481" spans="1:14" x14ac:dyDescent="0.25">
      <c r="A481" s="1">
        <v>45041</v>
      </c>
      <c r="B481" s="1" t="str">
        <f>TEXT(Table1[[#This Row],[Sale Date]],"mmmm")</f>
        <v>April</v>
      </c>
      <c r="C481" s="11">
        <f>MONTH(Table1[[#This Row],[Sale Date]])</f>
        <v>4</v>
      </c>
      <c r="D481" s="11" t="str">
        <f>TEXT(WEEKDAY(Table1[[#This Row],[Sale Date]]),"dddd")</f>
        <v>Tuesday</v>
      </c>
      <c r="E481" s="11">
        <f>WEEKDAY(Table1[[#This Row],[Sale Date]])</f>
        <v>3</v>
      </c>
      <c r="F481" s="11">
        <f>YEAR(Table1[[#This Row],[Sale Date]])</f>
        <v>2023</v>
      </c>
      <c r="G481" t="s">
        <v>17</v>
      </c>
      <c r="H481" s="2">
        <v>10208.370000000001</v>
      </c>
      <c r="I481" s="2">
        <v>10796.14</v>
      </c>
      <c r="J481" t="s">
        <v>25</v>
      </c>
      <c r="K481" t="s">
        <v>24</v>
      </c>
      <c r="L481" t="s">
        <v>21</v>
      </c>
      <c r="M481" t="s">
        <v>27</v>
      </c>
      <c r="N481" t="str">
        <f>IF(Table1[[#This Row],[Sales Amount]]&lt;0,"Loss","Income")</f>
        <v>Income</v>
      </c>
    </row>
    <row r="482" spans="1:14" x14ac:dyDescent="0.25">
      <c r="A482" s="1">
        <v>45042</v>
      </c>
      <c r="B482" s="1" t="str">
        <f>TEXT(Table1[[#This Row],[Sale Date]],"mmmm")</f>
        <v>April</v>
      </c>
      <c r="C482" s="11">
        <f>MONTH(Table1[[#This Row],[Sale Date]])</f>
        <v>4</v>
      </c>
      <c r="D482" s="11" t="str">
        <f>TEXT(WEEKDAY(Table1[[#This Row],[Sale Date]]),"dddd")</f>
        <v>Wednesday</v>
      </c>
      <c r="E482" s="11">
        <f>WEEKDAY(Table1[[#This Row],[Sale Date]])</f>
        <v>4</v>
      </c>
      <c r="F482" s="11">
        <f>YEAR(Table1[[#This Row],[Sale Date]])</f>
        <v>2023</v>
      </c>
      <c r="G482" t="s">
        <v>8</v>
      </c>
      <c r="H482" s="2">
        <v>17737.240000000002</v>
      </c>
      <c r="I482" s="2">
        <v>16652.740000000002</v>
      </c>
      <c r="J482" t="s">
        <v>22</v>
      </c>
      <c r="K482" t="s">
        <v>24</v>
      </c>
      <c r="L482" t="s">
        <v>19</v>
      </c>
      <c r="M482" t="s">
        <v>26</v>
      </c>
      <c r="N482" t="str">
        <f>IF(Table1[[#This Row],[Sales Amount]]&lt;0,"Loss","Income")</f>
        <v>Income</v>
      </c>
    </row>
    <row r="483" spans="1:14" x14ac:dyDescent="0.25">
      <c r="A483" s="1">
        <v>45043</v>
      </c>
      <c r="B483" s="1" t="str">
        <f>TEXT(Table1[[#This Row],[Sale Date]],"mmmm")</f>
        <v>April</v>
      </c>
      <c r="C483" s="11">
        <f>MONTH(Table1[[#This Row],[Sale Date]])</f>
        <v>4</v>
      </c>
      <c r="D483" s="11" t="str">
        <f>TEXT(WEEKDAY(Table1[[#This Row],[Sale Date]]),"dddd")</f>
        <v>Thursday</v>
      </c>
      <c r="E483" s="11">
        <f>WEEKDAY(Table1[[#This Row],[Sale Date]])</f>
        <v>5</v>
      </c>
      <c r="F483" s="11">
        <f>YEAR(Table1[[#This Row],[Sale Date]])</f>
        <v>2023</v>
      </c>
      <c r="G483" t="s">
        <v>8</v>
      </c>
      <c r="H483" s="2">
        <v>6877.16</v>
      </c>
      <c r="I483" s="2">
        <v>7242.22</v>
      </c>
      <c r="J483" t="s">
        <v>14</v>
      </c>
      <c r="K483" t="s">
        <v>15</v>
      </c>
      <c r="L483" t="s">
        <v>21</v>
      </c>
      <c r="M483" t="s">
        <v>12</v>
      </c>
      <c r="N483" t="str">
        <f>IF(Table1[[#This Row],[Sales Amount]]&lt;0,"Loss","Income")</f>
        <v>Income</v>
      </c>
    </row>
    <row r="484" spans="1:14" x14ac:dyDescent="0.25">
      <c r="A484" s="1">
        <v>45044</v>
      </c>
      <c r="B484" s="1" t="str">
        <f>TEXT(Table1[[#This Row],[Sale Date]],"mmmm")</f>
        <v>April</v>
      </c>
      <c r="C484" s="11">
        <f>MONTH(Table1[[#This Row],[Sale Date]])</f>
        <v>4</v>
      </c>
      <c r="D484" s="11" t="str">
        <f>TEXT(WEEKDAY(Table1[[#This Row],[Sale Date]]),"dddd")</f>
        <v>Friday</v>
      </c>
      <c r="E484" s="11">
        <f>WEEKDAY(Table1[[#This Row],[Sale Date]])</f>
        <v>6</v>
      </c>
      <c r="F484" s="11">
        <f>YEAR(Table1[[#This Row],[Sale Date]])</f>
        <v>2023</v>
      </c>
      <c r="G484" t="s">
        <v>8</v>
      </c>
      <c r="H484" s="2">
        <v>16838.55</v>
      </c>
      <c r="I484" s="2">
        <v>17571.34</v>
      </c>
      <c r="J484" t="s">
        <v>22</v>
      </c>
      <c r="K484" t="s">
        <v>15</v>
      </c>
      <c r="L484" t="s">
        <v>11</v>
      </c>
      <c r="M484" t="s">
        <v>16</v>
      </c>
      <c r="N484" t="str">
        <f>IF(Table1[[#This Row],[Sales Amount]]&lt;0,"Loss","Income")</f>
        <v>Income</v>
      </c>
    </row>
    <row r="485" spans="1:14" x14ac:dyDescent="0.25">
      <c r="A485" s="1">
        <v>45045</v>
      </c>
      <c r="B485" s="1" t="str">
        <f>TEXT(Table1[[#This Row],[Sale Date]],"mmmm")</f>
        <v>April</v>
      </c>
      <c r="C485" s="11">
        <f>MONTH(Table1[[#This Row],[Sale Date]])</f>
        <v>4</v>
      </c>
      <c r="D485" s="11" t="str">
        <f>TEXT(WEEKDAY(Table1[[#This Row],[Sale Date]]),"dddd")</f>
        <v>Saturday</v>
      </c>
      <c r="E485" s="11">
        <f>WEEKDAY(Table1[[#This Row],[Sale Date]])</f>
        <v>7</v>
      </c>
      <c r="F485" s="11">
        <f>YEAR(Table1[[#This Row],[Sale Date]])</f>
        <v>2023</v>
      </c>
      <c r="G485" t="s">
        <v>8</v>
      </c>
      <c r="H485" s="2">
        <v>2105.5</v>
      </c>
      <c r="I485" s="2">
        <v>2423.2199999999998</v>
      </c>
      <c r="J485" t="s">
        <v>14</v>
      </c>
      <c r="K485" t="s">
        <v>24</v>
      </c>
      <c r="L485" t="s">
        <v>21</v>
      </c>
      <c r="M485" t="s">
        <v>16</v>
      </c>
      <c r="N485" t="str">
        <f>IF(Table1[[#This Row],[Sales Amount]]&lt;0,"Loss","Income")</f>
        <v>Income</v>
      </c>
    </row>
    <row r="486" spans="1:14" x14ac:dyDescent="0.25">
      <c r="A486" s="1">
        <v>45046</v>
      </c>
      <c r="B486" s="1" t="str">
        <f>TEXT(Table1[[#This Row],[Sale Date]],"mmmm")</f>
        <v>April</v>
      </c>
      <c r="C486" s="11">
        <f>MONTH(Table1[[#This Row],[Sale Date]])</f>
        <v>4</v>
      </c>
      <c r="D486" s="11" t="str">
        <f>TEXT(WEEKDAY(Table1[[#This Row],[Sale Date]]),"dddd")</f>
        <v>Sunday</v>
      </c>
      <c r="E486" s="11">
        <f>WEEKDAY(Table1[[#This Row],[Sale Date]])</f>
        <v>1</v>
      </c>
      <c r="F486" s="11">
        <f>YEAR(Table1[[#This Row],[Sale Date]])</f>
        <v>2023</v>
      </c>
      <c r="G486" t="s">
        <v>23</v>
      </c>
      <c r="H486" s="2">
        <v>4931.74</v>
      </c>
      <c r="I486" s="2">
        <v>5522.59</v>
      </c>
      <c r="J486" t="s">
        <v>14</v>
      </c>
      <c r="K486" t="s">
        <v>15</v>
      </c>
      <c r="L486" t="s">
        <v>19</v>
      </c>
      <c r="M486" t="s">
        <v>12</v>
      </c>
      <c r="N486" t="str">
        <f>IF(Table1[[#This Row],[Sales Amount]]&lt;0,"Loss","Income")</f>
        <v>Income</v>
      </c>
    </row>
    <row r="487" spans="1:14" x14ac:dyDescent="0.25">
      <c r="A487" s="1">
        <v>45047</v>
      </c>
      <c r="B487" s="1" t="str">
        <f>TEXT(Table1[[#This Row],[Sale Date]],"mmmm")</f>
        <v>May</v>
      </c>
      <c r="C487" s="11">
        <f>MONTH(Table1[[#This Row],[Sale Date]])</f>
        <v>5</v>
      </c>
      <c r="D487" s="11" t="str">
        <f>TEXT(WEEKDAY(Table1[[#This Row],[Sale Date]]),"dddd")</f>
        <v>Monday</v>
      </c>
      <c r="E487" s="11">
        <f>WEEKDAY(Table1[[#This Row],[Sale Date]])</f>
        <v>2</v>
      </c>
      <c r="F487" s="11">
        <f>YEAR(Table1[[#This Row],[Sale Date]])</f>
        <v>2023</v>
      </c>
      <c r="G487" t="s">
        <v>17</v>
      </c>
      <c r="H487" s="2">
        <v>-7898.78</v>
      </c>
      <c r="I487" s="2">
        <v>-7784.98</v>
      </c>
      <c r="J487" t="s">
        <v>14</v>
      </c>
      <c r="K487" t="s">
        <v>18</v>
      </c>
      <c r="L487" t="s">
        <v>21</v>
      </c>
      <c r="M487" t="s">
        <v>30</v>
      </c>
      <c r="N487" t="str">
        <f>IF(Table1[[#This Row],[Sales Amount]]&lt;0,"Loss","Income")</f>
        <v>Loss</v>
      </c>
    </row>
    <row r="488" spans="1:14" x14ac:dyDescent="0.25">
      <c r="A488" s="1">
        <v>45048</v>
      </c>
      <c r="B488" s="1" t="str">
        <f>TEXT(Table1[[#This Row],[Sale Date]],"mmmm")</f>
        <v>May</v>
      </c>
      <c r="C488" s="11">
        <f>MONTH(Table1[[#This Row],[Sale Date]])</f>
        <v>5</v>
      </c>
      <c r="D488" s="11" t="str">
        <f>TEXT(WEEKDAY(Table1[[#This Row],[Sale Date]]),"dddd")</f>
        <v>Tuesday</v>
      </c>
      <c r="E488" s="11">
        <f>WEEKDAY(Table1[[#This Row],[Sale Date]])</f>
        <v>3</v>
      </c>
      <c r="F488" s="11">
        <f>YEAR(Table1[[#This Row],[Sale Date]])</f>
        <v>2023</v>
      </c>
      <c r="G488" t="s">
        <v>8</v>
      </c>
      <c r="H488" s="2">
        <v>6952.25</v>
      </c>
      <c r="I488" s="2">
        <v>7354.76</v>
      </c>
      <c r="J488" t="s">
        <v>22</v>
      </c>
      <c r="K488" t="s">
        <v>10</v>
      </c>
      <c r="L488" t="s">
        <v>19</v>
      </c>
      <c r="M488" t="s">
        <v>28</v>
      </c>
      <c r="N488" t="str">
        <f>IF(Table1[[#This Row],[Sales Amount]]&lt;0,"Loss","Income")</f>
        <v>Income</v>
      </c>
    </row>
    <row r="489" spans="1:14" x14ac:dyDescent="0.25">
      <c r="A489" s="1">
        <v>45049</v>
      </c>
      <c r="B489" s="1" t="str">
        <f>TEXT(Table1[[#This Row],[Sale Date]],"mmmm")</f>
        <v>May</v>
      </c>
      <c r="C489" s="11">
        <f>MONTH(Table1[[#This Row],[Sale Date]])</f>
        <v>5</v>
      </c>
      <c r="D489" s="11" t="str">
        <f>TEXT(WEEKDAY(Table1[[#This Row],[Sale Date]]),"dddd")</f>
        <v>Wednesday</v>
      </c>
      <c r="E489" s="11">
        <f>WEEKDAY(Table1[[#This Row],[Sale Date]])</f>
        <v>4</v>
      </c>
      <c r="F489" s="11">
        <f>YEAR(Table1[[#This Row],[Sale Date]])</f>
        <v>2023</v>
      </c>
      <c r="G489" t="s">
        <v>8</v>
      </c>
      <c r="H489" s="2">
        <v>2194.15</v>
      </c>
      <c r="I489" s="2">
        <v>2181.62</v>
      </c>
      <c r="J489" t="s">
        <v>9</v>
      </c>
      <c r="K489" t="s">
        <v>24</v>
      </c>
      <c r="L489" t="s">
        <v>19</v>
      </c>
      <c r="M489" t="s">
        <v>30</v>
      </c>
      <c r="N489" t="str">
        <f>IF(Table1[[#This Row],[Sales Amount]]&lt;0,"Loss","Income")</f>
        <v>Income</v>
      </c>
    </row>
    <row r="490" spans="1:14" x14ac:dyDescent="0.25">
      <c r="A490" s="1">
        <v>45050</v>
      </c>
      <c r="B490" s="1" t="str">
        <f>TEXT(Table1[[#This Row],[Sale Date]],"mmmm")</f>
        <v>May</v>
      </c>
      <c r="C490" s="11">
        <f>MONTH(Table1[[#This Row],[Sale Date]])</f>
        <v>5</v>
      </c>
      <c r="D490" s="11" t="str">
        <f>TEXT(WEEKDAY(Table1[[#This Row],[Sale Date]]),"dddd")</f>
        <v>Thursday</v>
      </c>
      <c r="E490" s="11">
        <f>WEEKDAY(Table1[[#This Row],[Sale Date]])</f>
        <v>5</v>
      </c>
      <c r="F490" s="11">
        <f>YEAR(Table1[[#This Row],[Sale Date]])</f>
        <v>2023</v>
      </c>
      <c r="G490" t="s">
        <v>13</v>
      </c>
      <c r="H490" s="2">
        <v>17049.21</v>
      </c>
      <c r="I490" s="2">
        <v>17561.97</v>
      </c>
      <c r="J490" t="s">
        <v>14</v>
      </c>
      <c r="K490" t="s">
        <v>15</v>
      </c>
      <c r="L490" t="s">
        <v>19</v>
      </c>
      <c r="M490" t="s">
        <v>27</v>
      </c>
      <c r="N490" t="str">
        <f>IF(Table1[[#This Row],[Sales Amount]]&lt;0,"Loss","Income")</f>
        <v>Income</v>
      </c>
    </row>
    <row r="491" spans="1:14" x14ac:dyDescent="0.25">
      <c r="A491" s="1">
        <v>45051</v>
      </c>
      <c r="B491" s="1" t="str">
        <f>TEXT(Table1[[#This Row],[Sale Date]],"mmmm")</f>
        <v>May</v>
      </c>
      <c r="C491" s="11">
        <f>MONTH(Table1[[#This Row],[Sale Date]])</f>
        <v>5</v>
      </c>
      <c r="D491" s="11" t="str">
        <f>TEXT(WEEKDAY(Table1[[#This Row],[Sale Date]]),"dddd")</f>
        <v>Friday</v>
      </c>
      <c r="E491" s="11">
        <f>WEEKDAY(Table1[[#This Row],[Sale Date]])</f>
        <v>6</v>
      </c>
      <c r="F491" s="11">
        <f>YEAR(Table1[[#This Row],[Sale Date]])</f>
        <v>2023</v>
      </c>
      <c r="G491" t="s">
        <v>23</v>
      </c>
      <c r="H491" s="2">
        <v>10781.02</v>
      </c>
      <c r="I491" s="2">
        <v>10696.75</v>
      </c>
      <c r="J491" t="s">
        <v>22</v>
      </c>
      <c r="K491" t="s">
        <v>18</v>
      </c>
      <c r="L491" t="s">
        <v>19</v>
      </c>
      <c r="M491" t="s">
        <v>31</v>
      </c>
      <c r="N491" t="str">
        <f>IF(Table1[[#This Row],[Sales Amount]]&lt;0,"Loss","Income")</f>
        <v>Income</v>
      </c>
    </row>
    <row r="492" spans="1:14" x14ac:dyDescent="0.25">
      <c r="A492" s="1">
        <v>45052</v>
      </c>
      <c r="B492" s="1" t="str">
        <f>TEXT(Table1[[#This Row],[Sale Date]],"mmmm")</f>
        <v>May</v>
      </c>
      <c r="C492" s="11">
        <f>MONTH(Table1[[#This Row],[Sale Date]])</f>
        <v>5</v>
      </c>
      <c r="D492" s="11" t="str">
        <f>TEXT(WEEKDAY(Table1[[#This Row],[Sale Date]]),"dddd")</f>
        <v>Saturday</v>
      </c>
      <c r="E492" s="11">
        <f>WEEKDAY(Table1[[#This Row],[Sale Date]])</f>
        <v>7</v>
      </c>
      <c r="F492" s="11">
        <f>YEAR(Table1[[#This Row],[Sale Date]])</f>
        <v>2023</v>
      </c>
      <c r="G492" t="s">
        <v>23</v>
      </c>
      <c r="H492" s="2">
        <v>3893.39</v>
      </c>
      <c r="I492" s="2">
        <v>4169.33</v>
      </c>
      <c r="J492" t="s">
        <v>25</v>
      </c>
      <c r="K492" t="s">
        <v>10</v>
      </c>
      <c r="L492" t="s">
        <v>21</v>
      </c>
      <c r="M492" t="s">
        <v>12</v>
      </c>
      <c r="N492" t="str">
        <f>IF(Table1[[#This Row],[Sales Amount]]&lt;0,"Loss","Income")</f>
        <v>Income</v>
      </c>
    </row>
    <row r="493" spans="1:14" x14ac:dyDescent="0.25">
      <c r="A493" s="1">
        <v>45053</v>
      </c>
      <c r="B493" s="1" t="str">
        <f>TEXT(Table1[[#This Row],[Sale Date]],"mmmm")</f>
        <v>May</v>
      </c>
      <c r="C493" s="11">
        <f>MONTH(Table1[[#This Row],[Sale Date]])</f>
        <v>5</v>
      </c>
      <c r="D493" s="11" t="str">
        <f>TEXT(WEEKDAY(Table1[[#This Row],[Sale Date]]),"dddd")</f>
        <v>Sunday</v>
      </c>
      <c r="E493" s="11">
        <f>WEEKDAY(Table1[[#This Row],[Sale Date]])</f>
        <v>1</v>
      </c>
      <c r="F493" s="11">
        <f>YEAR(Table1[[#This Row],[Sale Date]])</f>
        <v>2023</v>
      </c>
      <c r="G493" t="s">
        <v>17</v>
      </c>
      <c r="H493" s="2">
        <v>-271.52999999999997</v>
      </c>
      <c r="I493" s="2">
        <v>-263.89999999999998</v>
      </c>
      <c r="J493" t="s">
        <v>25</v>
      </c>
      <c r="K493" t="s">
        <v>10</v>
      </c>
      <c r="L493" t="s">
        <v>11</v>
      </c>
      <c r="M493" t="s">
        <v>26</v>
      </c>
      <c r="N493" t="str">
        <f>IF(Table1[[#This Row],[Sales Amount]]&lt;0,"Loss","Income")</f>
        <v>Loss</v>
      </c>
    </row>
    <row r="494" spans="1:14" x14ac:dyDescent="0.25">
      <c r="A494" s="1">
        <v>45054</v>
      </c>
      <c r="B494" s="1" t="str">
        <f>TEXT(Table1[[#This Row],[Sale Date]],"mmmm")</f>
        <v>May</v>
      </c>
      <c r="C494" s="11">
        <f>MONTH(Table1[[#This Row],[Sale Date]])</f>
        <v>5</v>
      </c>
      <c r="D494" s="11" t="str">
        <f>TEXT(WEEKDAY(Table1[[#This Row],[Sale Date]]),"dddd")</f>
        <v>Monday</v>
      </c>
      <c r="E494" s="11">
        <f>WEEKDAY(Table1[[#This Row],[Sale Date]])</f>
        <v>2</v>
      </c>
      <c r="F494" s="11">
        <f>YEAR(Table1[[#This Row],[Sale Date]])</f>
        <v>2023</v>
      </c>
      <c r="G494" t="s">
        <v>8</v>
      </c>
      <c r="H494" s="2">
        <v>224.4</v>
      </c>
      <c r="I494" s="2">
        <v>220.94</v>
      </c>
      <c r="J494" t="s">
        <v>22</v>
      </c>
      <c r="K494" t="s">
        <v>18</v>
      </c>
      <c r="L494" t="s">
        <v>11</v>
      </c>
      <c r="M494" t="s">
        <v>16</v>
      </c>
      <c r="N494" t="str">
        <f>IF(Table1[[#This Row],[Sales Amount]]&lt;0,"Loss","Income")</f>
        <v>Income</v>
      </c>
    </row>
    <row r="495" spans="1:14" x14ac:dyDescent="0.25">
      <c r="A495" s="1">
        <v>45055</v>
      </c>
      <c r="B495" s="1" t="str">
        <f>TEXT(Table1[[#This Row],[Sale Date]],"mmmm")</f>
        <v>May</v>
      </c>
      <c r="C495" s="11">
        <f>MONTH(Table1[[#This Row],[Sale Date]])</f>
        <v>5</v>
      </c>
      <c r="D495" s="11" t="str">
        <f>TEXT(WEEKDAY(Table1[[#This Row],[Sale Date]]),"dddd")</f>
        <v>Tuesday</v>
      </c>
      <c r="E495" s="11">
        <f>WEEKDAY(Table1[[#This Row],[Sale Date]])</f>
        <v>3</v>
      </c>
      <c r="F495" s="11">
        <f>YEAR(Table1[[#This Row],[Sale Date]])</f>
        <v>2023</v>
      </c>
      <c r="G495" t="s">
        <v>23</v>
      </c>
      <c r="H495" s="2">
        <v>429.83</v>
      </c>
      <c r="I495" s="2">
        <v>425.17</v>
      </c>
      <c r="J495" t="s">
        <v>14</v>
      </c>
      <c r="K495" t="s">
        <v>10</v>
      </c>
      <c r="L495" t="s">
        <v>19</v>
      </c>
      <c r="M495" t="s">
        <v>30</v>
      </c>
      <c r="N495" t="str">
        <f>IF(Table1[[#This Row],[Sales Amount]]&lt;0,"Loss","Income")</f>
        <v>Income</v>
      </c>
    </row>
    <row r="496" spans="1:14" x14ac:dyDescent="0.25">
      <c r="A496" s="1">
        <v>45056</v>
      </c>
      <c r="B496" s="1" t="str">
        <f>TEXT(Table1[[#This Row],[Sale Date]],"mmmm")</f>
        <v>May</v>
      </c>
      <c r="C496" s="11">
        <f>MONTH(Table1[[#This Row],[Sale Date]])</f>
        <v>5</v>
      </c>
      <c r="D496" s="11" t="str">
        <f>TEXT(WEEKDAY(Table1[[#This Row],[Sale Date]]),"dddd")</f>
        <v>Wednesday</v>
      </c>
      <c r="E496" s="11">
        <f>WEEKDAY(Table1[[#This Row],[Sale Date]])</f>
        <v>4</v>
      </c>
      <c r="F496" s="11">
        <f>YEAR(Table1[[#This Row],[Sale Date]])</f>
        <v>2023</v>
      </c>
      <c r="G496" t="s">
        <v>23</v>
      </c>
      <c r="H496" s="2">
        <v>7601.99</v>
      </c>
      <c r="I496" s="2">
        <v>8033.12</v>
      </c>
      <c r="J496" t="s">
        <v>14</v>
      </c>
      <c r="K496" t="s">
        <v>24</v>
      </c>
      <c r="L496" t="s">
        <v>19</v>
      </c>
      <c r="M496" t="s">
        <v>29</v>
      </c>
      <c r="N496" t="str">
        <f>IF(Table1[[#This Row],[Sales Amount]]&lt;0,"Loss","Income")</f>
        <v>Income</v>
      </c>
    </row>
    <row r="497" spans="1:14" x14ac:dyDescent="0.25">
      <c r="A497" s="1">
        <v>45057</v>
      </c>
      <c r="B497" s="1" t="str">
        <f>TEXT(Table1[[#This Row],[Sale Date]],"mmmm")</f>
        <v>May</v>
      </c>
      <c r="C497" s="11">
        <f>MONTH(Table1[[#This Row],[Sale Date]])</f>
        <v>5</v>
      </c>
      <c r="D497" s="11" t="str">
        <f>TEXT(WEEKDAY(Table1[[#This Row],[Sale Date]]),"dddd")</f>
        <v>Thursday</v>
      </c>
      <c r="E497" s="11">
        <f>WEEKDAY(Table1[[#This Row],[Sale Date]])</f>
        <v>5</v>
      </c>
      <c r="F497" s="11">
        <f>YEAR(Table1[[#This Row],[Sale Date]])</f>
        <v>2023</v>
      </c>
      <c r="G497" t="s">
        <v>20</v>
      </c>
      <c r="H497" s="2">
        <v>16805.55</v>
      </c>
      <c r="I497" s="2">
        <v>17562.23</v>
      </c>
      <c r="J497" t="s">
        <v>22</v>
      </c>
      <c r="K497" t="s">
        <v>10</v>
      </c>
      <c r="L497" t="s">
        <v>19</v>
      </c>
      <c r="M497" t="s">
        <v>16</v>
      </c>
      <c r="N497" t="str">
        <f>IF(Table1[[#This Row],[Sales Amount]]&lt;0,"Loss","Income")</f>
        <v>Income</v>
      </c>
    </row>
    <row r="498" spans="1:14" x14ac:dyDescent="0.25">
      <c r="A498" s="1">
        <v>45058</v>
      </c>
      <c r="B498" s="1" t="str">
        <f>TEXT(Table1[[#This Row],[Sale Date]],"mmmm")</f>
        <v>May</v>
      </c>
      <c r="C498" s="11">
        <f>MONTH(Table1[[#This Row],[Sale Date]])</f>
        <v>5</v>
      </c>
      <c r="D498" s="11" t="str">
        <f>TEXT(WEEKDAY(Table1[[#This Row],[Sale Date]]),"dddd")</f>
        <v>Friday</v>
      </c>
      <c r="E498" s="11">
        <f>WEEKDAY(Table1[[#This Row],[Sale Date]])</f>
        <v>6</v>
      </c>
      <c r="F498" s="11">
        <f>YEAR(Table1[[#This Row],[Sale Date]])</f>
        <v>2023</v>
      </c>
      <c r="G498" t="s">
        <v>20</v>
      </c>
      <c r="H498" s="2">
        <v>11220.44</v>
      </c>
      <c r="I498" s="2">
        <v>10907.03</v>
      </c>
      <c r="J498" t="s">
        <v>22</v>
      </c>
      <c r="K498" t="s">
        <v>24</v>
      </c>
      <c r="L498" t="s">
        <v>11</v>
      </c>
      <c r="M498" t="s">
        <v>30</v>
      </c>
      <c r="N498" t="str">
        <f>IF(Table1[[#This Row],[Sales Amount]]&lt;0,"Loss","Income")</f>
        <v>Income</v>
      </c>
    </row>
    <row r="499" spans="1:14" x14ac:dyDescent="0.25">
      <c r="A499" s="1">
        <v>45059</v>
      </c>
      <c r="B499" s="1" t="str">
        <f>TEXT(Table1[[#This Row],[Sale Date]],"mmmm")</f>
        <v>May</v>
      </c>
      <c r="C499" s="11">
        <f>MONTH(Table1[[#This Row],[Sale Date]])</f>
        <v>5</v>
      </c>
      <c r="D499" s="11" t="str">
        <f>TEXT(WEEKDAY(Table1[[#This Row],[Sale Date]]),"dddd")</f>
        <v>Saturday</v>
      </c>
      <c r="E499" s="11">
        <f>WEEKDAY(Table1[[#This Row],[Sale Date]])</f>
        <v>7</v>
      </c>
      <c r="F499" s="11">
        <f>YEAR(Table1[[#This Row],[Sale Date]])</f>
        <v>2023</v>
      </c>
      <c r="G499" t="s">
        <v>20</v>
      </c>
      <c r="H499" s="2">
        <v>13791.57</v>
      </c>
      <c r="I499" s="2">
        <v>12734.4</v>
      </c>
      <c r="J499" t="s">
        <v>22</v>
      </c>
      <c r="K499" t="s">
        <v>10</v>
      </c>
      <c r="L499" t="s">
        <v>11</v>
      </c>
      <c r="M499" t="s">
        <v>27</v>
      </c>
      <c r="N499" t="str">
        <f>IF(Table1[[#This Row],[Sales Amount]]&lt;0,"Loss","Income")</f>
        <v>Income</v>
      </c>
    </row>
    <row r="500" spans="1:14" x14ac:dyDescent="0.25">
      <c r="A500" s="1">
        <v>45060</v>
      </c>
      <c r="B500" s="1" t="str">
        <f>TEXT(Table1[[#This Row],[Sale Date]],"mmmm")</f>
        <v>May</v>
      </c>
      <c r="C500" s="11">
        <f>MONTH(Table1[[#This Row],[Sale Date]])</f>
        <v>5</v>
      </c>
      <c r="D500" s="11" t="str">
        <f>TEXT(WEEKDAY(Table1[[#This Row],[Sale Date]]),"dddd")</f>
        <v>Sunday</v>
      </c>
      <c r="E500" s="11">
        <f>WEEKDAY(Table1[[#This Row],[Sale Date]])</f>
        <v>1</v>
      </c>
      <c r="F500" s="11">
        <f>YEAR(Table1[[#This Row],[Sale Date]])</f>
        <v>2023</v>
      </c>
      <c r="G500" t="s">
        <v>13</v>
      </c>
      <c r="H500" s="2">
        <v>6139.57</v>
      </c>
      <c r="I500" s="2">
        <v>5990.37</v>
      </c>
      <c r="J500" t="s">
        <v>9</v>
      </c>
      <c r="K500" t="s">
        <v>24</v>
      </c>
      <c r="L500" t="s">
        <v>21</v>
      </c>
      <c r="M500" t="s">
        <v>28</v>
      </c>
      <c r="N500" t="str">
        <f>IF(Table1[[#This Row],[Sales Amount]]&lt;0,"Loss","Income")</f>
        <v>Income</v>
      </c>
    </row>
    <row r="501" spans="1:14" x14ac:dyDescent="0.25">
      <c r="A501" s="1">
        <v>45061</v>
      </c>
      <c r="B501" s="1" t="str">
        <f>TEXT(Table1[[#This Row],[Sale Date]],"mmmm")</f>
        <v>May</v>
      </c>
      <c r="C501" s="11">
        <f>MONTH(Table1[[#This Row],[Sale Date]])</f>
        <v>5</v>
      </c>
      <c r="D501" s="11" t="str">
        <f>TEXT(WEEKDAY(Table1[[#This Row],[Sale Date]]),"dddd")</f>
        <v>Monday</v>
      </c>
      <c r="E501" s="11">
        <f>WEEKDAY(Table1[[#This Row],[Sale Date]])</f>
        <v>2</v>
      </c>
      <c r="F501" s="11">
        <f>YEAR(Table1[[#This Row],[Sale Date]])</f>
        <v>2023</v>
      </c>
      <c r="G501" t="s">
        <v>13</v>
      </c>
      <c r="H501" s="2">
        <v>-1807.3</v>
      </c>
      <c r="I501" s="2">
        <v>-1730.37</v>
      </c>
      <c r="J501" t="s">
        <v>14</v>
      </c>
      <c r="K501" t="s">
        <v>24</v>
      </c>
      <c r="L501" t="s">
        <v>19</v>
      </c>
      <c r="M501" t="s">
        <v>30</v>
      </c>
      <c r="N501" t="str">
        <f>IF(Table1[[#This Row],[Sales Amount]]&lt;0,"Loss","Income")</f>
        <v>Loss</v>
      </c>
    </row>
    <row r="502" spans="1:14" x14ac:dyDescent="0.25">
      <c r="A502" s="1">
        <v>45062</v>
      </c>
      <c r="B502" s="1" t="str">
        <f>TEXT(Table1[[#This Row],[Sale Date]],"mmmm")</f>
        <v>May</v>
      </c>
      <c r="C502" s="11">
        <f>MONTH(Table1[[#This Row],[Sale Date]])</f>
        <v>5</v>
      </c>
      <c r="D502" s="11" t="str">
        <f>TEXT(WEEKDAY(Table1[[#This Row],[Sale Date]]),"dddd")</f>
        <v>Tuesday</v>
      </c>
      <c r="E502" s="11">
        <f>WEEKDAY(Table1[[#This Row],[Sale Date]])</f>
        <v>3</v>
      </c>
      <c r="F502" s="11">
        <f>YEAR(Table1[[#This Row],[Sale Date]])</f>
        <v>2023</v>
      </c>
      <c r="G502" t="s">
        <v>8</v>
      </c>
      <c r="H502" s="2">
        <v>14351.48</v>
      </c>
      <c r="I502" s="2">
        <v>14112.57</v>
      </c>
      <c r="J502" t="s">
        <v>14</v>
      </c>
      <c r="K502" t="s">
        <v>18</v>
      </c>
      <c r="L502" t="s">
        <v>19</v>
      </c>
      <c r="M502" t="s">
        <v>16</v>
      </c>
      <c r="N502" t="str">
        <f>IF(Table1[[#This Row],[Sales Amount]]&lt;0,"Loss","Income")</f>
        <v>Income</v>
      </c>
    </row>
    <row r="503" spans="1:14" x14ac:dyDescent="0.25">
      <c r="A503" s="1">
        <v>45063</v>
      </c>
      <c r="B503" s="1" t="str">
        <f>TEXT(Table1[[#This Row],[Sale Date]],"mmmm")</f>
        <v>May</v>
      </c>
      <c r="C503" s="11">
        <f>MONTH(Table1[[#This Row],[Sale Date]])</f>
        <v>5</v>
      </c>
      <c r="D503" s="11" t="str">
        <f>TEXT(WEEKDAY(Table1[[#This Row],[Sale Date]]),"dddd")</f>
        <v>Wednesday</v>
      </c>
      <c r="E503" s="11">
        <f>WEEKDAY(Table1[[#This Row],[Sale Date]])</f>
        <v>4</v>
      </c>
      <c r="F503" s="11">
        <f>YEAR(Table1[[#This Row],[Sale Date]])</f>
        <v>2023</v>
      </c>
      <c r="G503" t="s">
        <v>17</v>
      </c>
      <c r="H503" s="2">
        <v>14741.38</v>
      </c>
      <c r="I503" s="2">
        <v>15200.9</v>
      </c>
      <c r="J503" t="s">
        <v>22</v>
      </c>
      <c r="K503" t="s">
        <v>10</v>
      </c>
      <c r="L503" t="s">
        <v>11</v>
      </c>
      <c r="M503" t="s">
        <v>29</v>
      </c>
      <c r="N503" t="str">
        <f>IF(Table1[[#This Row],[Sales Amount]]&lt;0,"Loss","Income")</f>
        <v>Income</v>
      </c>
    </row>
    <row r="504" spans="1:14" x14ac:dyDescent="0.25">
      <c r="A504" s="1">
        <v>45064</v>
      </c>
      <c r="B504" s="1" t="str">
        <f>TEXT(Table1[[#This Row],[Sale Date]],"mmmm")</f>
        <v>May</v>
      </c>
      <c r="C504" s="11">
        <f>MONTH(Table1[[#This Row],[Sale Date]])</f>
        <v>5</v>
      </c>
      <c r="D504" s="11" t="str">
        <f>TEXT(WEEKDAY(Table1[[#This Row],[Sale Date]]),"dddd")</f>
        <v>Thursday</v>
      </c>
      <c r="E504" s="11">
        <f>WEEKDAY(Table1[[#This Row],[Sale Date]])</f>
        <v>5</v>
      </c>
      <c r="F504" s="11">
        <f>YEAR(Table1[[#This Row],[Sale Date]])</f>
        <v>2023</v>
      </c>
      <c r="G504" t="s">
        <v>23</v>
      </c>
      <c r="H504" s="2">
        <v>-6563.4</v>
      </c>
      <c r="I504" s="2">
        <v>-6724.76</v>
      </c>
      <c r="J504" t="s">
        <v>14</v>
      </c>
      <c r="K504" t="s">
        <v>18</v>
      </c>
      <c r="L504" t="s">
        <v>21</v>
      </c>
      <c r="M504" t="s">
        <v>31</v>
      </c>
      <c r="N504" t="str">
        <f>IF(Table1[[#This Row],[Sales Amount]]&lt;0,"Loss","Income")</f>
        <v>Loss</v>
      </c>
    </row>
    <row r="505" spans="1:14" x14ac:dyDescent="0.25">
      <c r="A505" s="1">
        <v>45065</v>
      </c>
      <c r="B505" s="1" t="str">
        <f>TEXT(Table1[[#This Row],[Sale Date]],"mmmm")</f>
        <v>May</v>
      </c>
      <c r="C505" s="11">
        <f>MONTH(Table1[[#This Row],[Sale Date]])</f>
        <v>5</v>
      </c>
      <c r="D505" s="11" t="str">
        <f>TEXT(WEEKDAY(Table1[[#This Row],[Sale Date]]),"dddd")</f>
        <v>Friday</v>
      </c>
      <c r="E505" s="11">
        <f>WEEKDAY(Table1[[#This Row],[Sale Date]])</f>
        <v>6</v>
      </c>
      <c r="F505" s="11">
        <f>YEAR(Table1[[#This Row],[Sale Date]])</f>
        <v>2023</v>
      </c>
      <c r="G505" t="s">
        <v>13</v>
      </c>
      <c r="H505" s="2">
        <v>-409.48</v>
      </c>
      <c r="I505" s="2">
        <v>-430.67</v>
      </c>
      <c r="J505" t="s">
        <v>9</v>
      </c>
      <c r="K505" t="s">
        <v>24</v>
      </c>
      <c r="L505" t="s">
        <v>11</v>
      </c>
      <c r="M505" t="s">
        <v>27</v>
      </c>
      <c r="N505" t="str">
        <f>IF(Table1[[#This Row],[Sales Amount]]&lt;0,"Loss","Income")</f>
        <v>Loss</v>
      </c>
    </row>
    <row r="506" spans="1:14" x14ac:dyDescent="0.25">
      <c r="A506" s="1">
        <v>45066</v>
      </c>
      <c r="B506" s="1" t="str">
        <f>TEXT(Table1[[#This Row],[Sale Date]],"mmmm")</f>
        <v>May</v>
      </c>
      <c r="C506" s="11">
        <f>MONTH(Table1[[#This Row],[Sale Date]])</f>
        <v>5</v>
      </c>
      <c r="D506" s="11" t="str">
        <f>TEXT(WEEKDAY(Table1[[#This Row],[Sale Date]]),"dddd")</f>
        <v>Saturday</v>
      </c>
      <c r="E506" s="11">
        <f>WEEKDAY(Table1[[#This Row],[Sale Date]])</f>
        <v>7</v>
      </c>
      <c r="F506" s="11">
        <f>YEAR(Table1[[#This Row],[Sale Date]])</f>
        <v>2023</v>
      </c>
      <c r="G506" t="s">
        <v>17</v>
      </c>
      <c r="H506" s="2">
        <v>-2862.49</v>
      </c>
      <c r="I506" s="2">
        <v>-2941.37</v>
      </c>
      <c r="J506" t="s">
        <v>9</v>
      </c>
      <c r="K506" t="s">
        <v>18</v>
      </c>
      <c r="L506" t="s">
        <v>19</v>
      </c>
      <c r="M506" t="s">
        <v>12</v>
      </c>
      <c r="N506" t="str">
        <f>IF(Table1[[#This Row],[Sales Amount]]&lt;0,"Loss","Income")</f>
        <v>Loss</v>
      </c>
    </row>
    <row r="507" spans="1:14" x14ac:dyDescent="0.25">
      <c r="A507" s="1">
        <v>45067</v>
      </c>
      <c r="B507" s="1" t="str">
        <f>TEXT(Table1[[#This Row],[Sale Date]],"mmmm")</f>
        <v>May</v>
      </c>
      <c r="C507" s="11">
        <f>MONTH(Table1[[#This Row],[Sale Date]])</f>
        <v>5</v>
      </c>
      <c r="D507" s="11" t="str">
        <f>TEXT(WEEKDAY(Table1[[#This Row],[Sale Date]]),"dddd")</f>
        <v>Sunday</v>
      </c>
      <c r="E507" s="11">
        <f>WEEKDAY(Table1[[#This Row],[Sale Date]])</f>
        <v>1</v>
      </c>
      <c r="F507" s="11">
        <f>YEAR(Table1[[#This Row],[Sale Date]])</f>
        <v>2023</v>
      </c>
      <c r="G507" t="s">
        <v>20</v>
      </c>
      <c r="H507" s="2">
        <v>16268.55</v>
      </c>
      <c r="I507" s="2">
        <v>17892.36</v>
      </c>
      <c r="J507" t="s">
        <v>22</v>
      </c>
      <c r="K507" t="s">
        <v>18</v>
      </c>
      <c r="L507" t="s">
        <v>11</v>
      </c>
      <c r="M507" t="s">
        <v>28</v>
      </c>
      <c r="N507" t="str">
        <f>IF(Table1[[#This Row],[Sales Amount]]&lt;0,"Loss","Income")</f>
        <v>Income</v>
      </c>
    </row>
    <row r="508" spans="1:14" x14ac:dyDescent="0.25">
      <c r="A508" s="1">
        <v>45068</v>
      </c>
      <c r="B508" s="1" t="str">
        <f>TEXT(Table1[[#This Row],[Sale Date]],"mmmm")</f>
        <v>May</v>
      </c>
      <c r="C508" s="11">
        <f>MONTH(Table1[[#This Row],[Sale Date]])</f>
        <v>5</v>
      </c>
      <c r="D508" s="11" t="str">
        <f>TEXT(WEEKDAY(Table1[[#This Row],[Sale Date]]),"dddd")</f>
        <v>Monday</v>
      </c>
      <c r="E508" s="11">
        <f>WEEKDAY(Table1[[#This Row],[Sale Date]])</f>
        <v>2</v>
      </c>
      <c r="F508" s="11">
        <f>YEAR(Table1[[#This Row],[Sale Date]])</f>
        <v>2023</v>
      </c>
      <c r="G508" t="s">
        <v>8</v>
      </c>
      <c r="H508" s="2">
        <v>-2565.89</v>
      </c>
      <c r="I508" s="2">
        <v>-2580.48</v>
      </c>
      <c r="J508" t="s">
        <v>25</v>
      </c>
      <c r="K508" t="s">
        <v>15</v>
      </c>
      <c r="L508" t="s">
        <v>19</v>
      </c>
      <c r="M508" t="s">
        <v>30</v>
      </c>
      <c r="N508" t="str">
        <f>IF(Table1[[#This Row],[Sales Amount]]&lt;0,"Loss","Income")</f>
        <v>Loss</v>
      </c>
    </row>
    <row r="509" spans="1:14" x14ac:dyDescent="0.25">
      <c r="A509" s="1">
        <v>45069</v>
      </c>
      <c r="B509" s="1" t="str">
        <f>TEXT(Table1[[#This Row],[Sale Date]],"mmmm")</f>
        <v>May</v>
      </c>
      <c r="C509" s="11">
        <f>MONTH(Table1[[#This Row],[Sale Date]])</f>
        <v>5</v>
      </c>
      <c r="D509" s="11" t="str">
        <f>TEXT(WEEKDAY(Table1[[#This Row],[Sale Date]]),"dddd")</f>
        <v>Tuesday</v>
      </c>
      <c r="E509" s="11">
        <f>WEEKDAY(Table1[[#This Row],[Sale Date]])</f>
        <v>3</v>
      </c>
      <c r="F509" s="11">
        <f>YEAR(Table1[[#This Row],[Sale Date]])</f>
        <v>2023</v>
      </c>
      <c r="G509" t="s">
        <v>8</v>
      </c>
      <c r="H509" s="2">
        <v>17197.07</v>
      </c>
      <c r="I509" s="2">
        <v>20073.91</v>
      </c>
      <c r="J509" t="s">
        <v>9</v>
      </c>
      <c r="K509" t="s">
        <v>18</v>
      </c>
      <c r="L509" t="s">
        <v>21</v>
      </c>
      <c r="M509" t="s">
        <v>12</v>
      </c>
      <c r="N509" t="str">
        <f>IF(Table1[[#This Row],[Sales Amount]]&lt;0,"Loss","Income")</f>
        <v>Income</v>
      </c>
    </row>
    <row r="510" spans="1:14" x14ac:dyDescent="0.25">
      <c r="A510" s="1">
        <v>45070</v>
      </c>
      <c r="B510" s="1" t="str">
        <f>TEXT(Table1[[#This Row],[Sale Date]],"mmmm")</f>
        <v>May</v>
      </c>
      <c r="C510" s="11">
        <f>MONTH(Table1[[#This Row],[Sale Date]])</f>
        <v>5</v>
      </c>
      <c r="D510" s="11" t="str">
        <f>TEXT(WEEKDAY(Table1[[#This Row],[Sale Date]]),"dddd")</f>
        <v>Wednesday</v>
      </c>
      <c r="E510" s="11">
        <f>WEEKDAY(Table1[[#This Row],[Sale Date]])</f>
        <v>4</v>
      </c>
      <c r="F510" s="11">
        <f>YEAR(Table1[[#This Row],[Sale Date]])</f>
        <v>2023</v>
      </c>
      <c r="G510" t="s">
        <v>23</v>
      </c>
      <c r="H510" s="2">
        <v>13171.62</v>
      </c>
      <c r="I510" s="2">
        <v>13113.39</v>
      </c>
      <c r="J510" t="s">
        <v>22</v>
      </c>
      <c r="K510" t="s">
        <v>24</v>
      </c>
      <c r="L510" t="s">
        <v>19</v>
      </c>
      <c r="M510" t="s">
        <v>30</v>
      </c>
      <c r="N510" t="str">
        <f>IF(Table1[[#This Row],[Sales Amount]]&lt;0,"Loss","Income")</f>
        <v>Income</v>
      </c>
    </row>
    <row r="511" spans="1:14" x14ac:dyDescent="0.25">
      <c r="A511" s="1">
        <v>45071</v>
      </c>
      <c r="B511" s="1" t="str">
        <f>TEXT(Table1[[#This Row],[Sale Date]],"mmmm")</f>
        <v>May</v>
      </c>
      <c r="C511" s="11">
        <f>MONTH(Table1[[#This Row],[Sale Date]])</f>
        <v>5</v>
      </c>
      <c r="D511" s="11" t="str">
        <f>TEXT(WEEKDAY(Table1[[#This Row],[Sale Date]]),"dddd")</f>
        <v>Thursday</v>
      </c>
      <c r="E511" s="11">
        <f>WEEKDAY(Table1[[#This Row],[Sale Date]])</f>
        <v>5</v>
      </c>
      <c r="F511" s="11">
        <f>YEAR(Table1[[#This Row],[Sale Date]])</f>
        <v>2023</v>
      </c>
      <c r="G511" t="s">
        <v>8</v>
      </c>
      <c r="H511" s="2">
        <v>7069.34</v>
      </c>
      <c r="I511" s="2">
        <v>6973.83</v>
      </c>
      <c r="J511" t="s">
        <v>22</v>
      </c>
      <c r="K511" t="s">
        <v>10</v>
      </c>
      <c r="L511" t="s">
        <v>21</v>
      </c>
      <c r="M511" t="s">
        <v>31</v>
      </c>
      <c r="N511" t="str">
        <f>IF(Table1[[#This Row],[Sales Amount]]&lt;0,"Loss","Income")</f>
        <v>Income</v>
      </c>
    </row>
    <row r="512" spans="1:14" x14ac:dyDescent="0.25">
      <c r="A512" s="1">
        <v>45072</v>
      </c>
      <c r="B512" s="1" t="str">
        <f>TEXT(Table1[[#This Row],[Sale Date]],"mmmm")</f>
        <v>May</v>
      </c>
      <c r="C512" s="11">
        <f>MONTH(Table1[[#This Row],[Sale Date]])</f>
        <v>5</v>
      </c>
      <c r="D512" s="11" t="str">
        <f>TEXT(WEEKDAY(Table1[[#This Row],[Sale Date]]),"dddd")</f>
        <v>Friday</v>
      </c>
      <c r="E512" s="11">
        <f>WEEKDAY(Table1[[#This Row],[Sale Date]])</f>
        <v>6</v>
      </c>
      <c r="F512" s="11">
        <f>YEAR(Table1[[#This Row],[Sale Date]])</f>
        <v>2023</v>
      </c>
      <c r="G512" t="s">
        <v>20</v>
      </c>
      <c r="H512" s="2">
        <v>4228.6000000000004</v>
      </c>
      <c r="I512" s="2">
        <v>4383.25</v>
      </c>
      <c r="J512" t="s">
        <v>9</v>
      </c>
      <c r="K512" t="s">
        <v>24</v>
      </c>
      <c r="L512" t="s">
        <v>21</v>
      </c>
      <c r="M512" t="s">
        <v>16</v>
      </c>
      <c r="N512" t="str">
        <f>IF(Table1[[#This Row],[Sales Amount]]&lt;0,"Loss","Income")</f>
        <v>Income</v>
      </c>
    </row>
    <row r="513" spans="1:14" x14ac:dyDescent="0.25">
      <c r="A513" s="1">
        <v>45073</v>
      </c>
      <c r="B513" s="1" t="str">
        <f>TEXT(Table1[[#This Row],[Sale Date]],"mmmm")</f>
        <v>May</v>
      </c>
      <c r="C513" s="11">
        <f>MONTH(Table1[[#This Row],[Sale Date]])</f>
        <v>5</v>
      </c>
      <c r="D513" s="11" t="str">
        <f>TEXT(WEEKDAY(Table1[[#This Row],[Sale Date]]),"dddd")</f>
        <v>Saturday</v>
      </c>
      <c r="E513" s="11">
        <f>WEEKDAY(Table1[[#This Row],[Sale Date]])</f>
        <v>7</v>
      </c>
      <c r="F513" s="11">
        <f>YEAR(Table1[[#This Row],[Sale Date]])</f>
        <v>2023</v>
      </c>
      <c r="G513" t="s">
        <v>8</v>
      </c>
      <c r="H513" s="2">
        <v>-2623.99</v>
      </c>
      <c r="I513" s="2">
        <v>-2347.19</v>
      </c>
      <c r="J513" t="s">
        <v>9</v>
      </c>
      <c r="K513" t="s">
        <v>10</v>
      </c>
      <c r="L513" t="s">
        <v>19</v>
      </c>
      <c r="M513" t="s">
        <v>28</v>
      </c>
      <c r="N513" t="str">
        <f>IF(Table1[[#This Row],[Sales Amount]]&lt;0,"Loss","Income")</f>
        <v>Loss</v>
      </c>
    </row>
    <row r="514" spans="1:14" x14ac:dyDescent="0.25">
      <c r="A514" s="1">
        <v>45074</v>
      </c>
      <c r="B514" s="1" t="str">
        <f>TEXT(Table1[[#This Row],[Sale Date]],"mmmm")</f>
        <v>May</v>
      </c>
      <c r="C514" s="11">
        <f>MONTH(Table1[[#This Row],[Sale Date]])</f>
        <v>5</v>
      </c>
      <c r="D514" s="11" t="str">
        <f>TEXT(WEEKDAY(Table1[[#This Row],[Sale Date]]),"dddd")</f>
        <v>Sunday</v>
      </c>
      <c r="E514" s="11">
        <f>WEEKDAY(Table1[[#This Row],[Sale Date]])</f>
        <v>1</v>
      </c>
      <c r="F514" s="11">
        <f>YEAR(Table1[[#This Row],[Sale Date]])</f>
        <v>2023</v>
      </c>
      <c r="G514" t="s">
        <v>23</v>
      </c>
      <c r="H514" s="2">
        <v>7915.76</v>
      </c>
      <c r="I514" s="2">
        <v>9017.36</v>
      </c>
      <c r="J514" t="s">
        <v>25</v>
      </c>
      <c r="K514" t="s">
        <v>24</v>
      </c>
      <c r="L514" t="s">
        <v>11</v>
      </c>
      <c r="M514" t="s">
        <v>26</v>
      </c>
      <c r="N514" t="str">
        <f>IF(Table1[[#This Row],[Sales Amount]]&lt;0,"Loss","Income")</f>
        <v>Income</v>
      </c>
    </row>
    <row r="515" spans="1:14" x14ac:dyDescent="0.25">
      <c r="A515" s="1">
        <v>45075</v>
      </c>
      <c r="B515" s="1" t="str">
        <f>TEXT(Table1[[#This Row],[Sale Date]],"mmmm")</f>
        <v>May</v>
      </c>
      <c r="C515" s="11">
        <f>MONTH(Table1[[#This Row],[Sale Date]])</f>
        <v>5</v>
      </c>
      <c r="D515" s="11" t="str">
        <f>TEXT(WEEKDAY(Table1[[#This Row],[Sale Date]]),"dddd")</f>
        <v>Monday</v>
      </c>
      <c r="E515" s="11">
        <f>WEEKDAY(Table1[[#This Row],[Sale Date]])</f>
        <v>2</v>
      </c>
      <c r="F515" s="11">
        <f>YEAR(Table1[[#This Row],[Sale Date]])</f>
        <v>2023</v>
      </c>
      <c r="G515" t="s">
        <v>8</v>
      </c>
      <c r="H515" s="2">
        <v>15486.8</v>
      </c>
      <c r="I515" s="2">
        <v>17147.23</v>
      </c>
      <c r="J515" t="s">
        <v>9</v>
      </c>
      <c r="K515" t="s">
        <v>24</v>
      </c>
      <c r="L515" t="s">
        <v>11</v>
      </c>
      <c r="M515" t="s">
        <v>31</v>
      </c>
      <c r="N515" t="str">
        <f>IF(Table1[[#This Row],[Sales Amount]]&lt;0,"Loss","Income")</f>
        <v>Income</v>
      </c>
    </row>
    <row r="516" spans="1:14" x14ac:dyDescent="0.25">
      <c r="A516" s="1">
        <v>45076</v>
      </c>
      <c r="B516" s="1" t="str">
        <f>TEXT(Table1[[#This Row],[Sale Date]],"mmmm")</f>
        <v>May</v>
      </c>
      <c r="C516" s="11">
        <f>MONTH(Table1[[#This Row],[Sale Date]])</f>
        <v>5</v>
      </c>
      <c r="D516" s="11" t="str">
        <f>TEXT(WEEKDAY(Table1[[#This Row],[Sale Date]]),"dddd")</f>
        <v>Tuesday</v>
      </c>
      <c r="E516" s="11">
        <f>WEEKDAY(Table1[[#This Row],[Sale Date]])</f>
        <v>3</v>
      </c>
      <c r="F516" s="11">
        <f>YEAR(Table1[[#This Row],[Sale Date]])</f>
        <v>2023</v>
      </c>
      <c r="G516" t="s">
        <v>8</v>
      </c>
      <c r="H516" s="2">
        <v>7733.68</v>
      </c>
      <c r="I516" s="2">
        <v>7616.41</v>
      </c>
      <c r="J516" t="s">
        <v>25</v>
      </c>
      <c r="K516" t="s">
        <v>15</v>
      </c>
      <c r="L516" t="s">
        <v>11</v>
      </c>
      <c r="M516" t="s">
        <v>29</v>
      </c>
      <c r="N516" t="str">
        <f>IF(Table1[[#This Row],[Sales Amount]]&lt;0,"Loss","Income")</f>
        <v>Income</v>
      </c>
    </row>
    <row r="517" spans="1:14" x14ac:dyDescent="0.25">
      <c r="A517" s="1">
        <v>45077</v>
      </c>
      <c r="B517" s="1" t="str">
        <f>TEXT(Table1[[#This Row],[Sale Date]],"mmmm")</f>
        <v>May</v>
      </c>
      <c r="C517" s="11">
        <f>MONTH(Table1[[#This Row],[Sale Date]])</f>
        <v>5</v>
      </c>
      <c r="D517" s="11" t="str">
        <f>TEXT(WEEKDAY(Table1[[#This Row],[Sale Date]]),"dddd")</f>
        <v>Wednesday</v>
      </c>
      <c r="E517" s="11">
        <f>WEEKDAY(Table1[[#This Row],[Sale Date]])</f>
        <v>4</v>
      </c>
      <c r="F517" s="11">
        <f>YEAR(Table1[[#This Row],[Sale Date]])</f>
        <v>2023</v>
      </c>
      <c r="G517" t="s">
        <v>23</v>
      </c>
      <c r="H517" s="2">
        <v>523.72</v>
      </c>
      <c r="I517" s="2">
        <v>511.99</v>
      </c>
      <c r="J517" t="s">
        <v>14</v>
      </c>
      <c r="K517" t="s">
        <v>10</v>
      </c>
      <c r="L517" t="s">
        <v>19</v>
      </c>
      <c r="M517" t="s">
        <v>30</v>
      </c>
      <c r="N517" t="str">
        <f>IF(Table1[[#This Row],[Sales Amount]]&lt;0,"Loss","Income")</f>
        <v>Income</v>
      </c>
    </row>
    <row r="518" spans="1:14" x14ac:dyDescent="0.25">
      <c r="A518" s="1">
        <v>45078</v>
      </c>
      <c r="B518" s="1" t="str">
        <f>TEXT(Table1[[#This Row],[Sale Date]],"mmmm")</f>
        <v>June</v>
      </c>
      <c r="C518" s="11">
        <f>MONTH(Table1[[#This Row],[Sale Date]])</f>
        <v>6</v>
      </c>
      <c r="D518" s="11" t="str">
        <f>TEXT(WEEKDAY(Table1[[#This Row],[Sale Date]]),"dddd")</f>
        <v>Thursday</v>
      </c>
      <c r="E518" s="11">
        <f>WEEKDAY(Table1[[#This Row],[Sale Date]])</f>
        <v>5</v>
      </c>
      <c r="F518" s="11">
        <f>YEAR(Table1[[#This Row],[Sale Date]])</f>
        <v>2023</v>
      </c>
      <c r="G518" t="s">
        <v>23</v>
      </c>
      <c r="H518" s="2">
        <v>15570.89</v>
      </c>
      <c r="I518" s="2">
        <v>17780.849999999999</v>
      </c>
      <c r="J518" t="s">
        <v>14</v>
      </c>
      <c r="K518" t="s">
        <v>18</v>
      </c>
      <c r="L518" t="s">
        <v>19</v>
      </c>
      <c r="M518" t="s">
        <v>27</v>
      </c>
      <c r="N518" t="str">
        <f>IF(Table1[[#This Row],[Sales Amount]]&lt;0,"Loss","Income")</f>
        <v>Income</v>
      </c>
    </row>
    <row r="519" spans="1:14" x14ac:dyDescent="0.25">
      <c r="A519" s="1">
        <v>45079</v>
      </c>
      <c r="B519" s="1" t="str">
        <f>TEXT(Table1[[#This Row],[Sale Date]],"mmmm")</f>
        <v>June</v>
      </c>
      <c r="C519" s="11">
        <f>MONTH(Table1[[#This Row],[Sale Date]])</f>
        <v>6</v>
      </c>
      <c r="D519" s="11" t="str">
        <f>TEXT(WEEKDAY(Table1[[#This Row],[Sale Date]]),"dddd")</f>
        <v>Friday</v>
      </c>
      <c r="E519" s="11">
        <f>WEEKDAY(Table1[[#This Row],[Sale Date]])</f>
        <v>6</v>
      </c>
      <c r="F519" s="11">
        <f>YEAR(Table1[[#This Row],[Sale Date]])</f>
        <v>2023</v>
      </c>
      <c r="G519" t="s">
        <v>8</v>
      </c>
      <c r="H519" s="2">
        <v>2656.83</v>
      </c>
      <c r="I519" s="2">
        <v>3087.8</v>
      </c>
      <c r="J519" t="s">
        <v>25</v>
      </c>
      <c r="K519" t="s">
        <v>10</v>
      </c>
      <c r="L519" t="s">
        <v>11</v>
      </c>
      <c r="M519" t="s">
        <v>27</v>
      </c>
      <c r="N519" t="str">
        <f>IF(Table1[[#This Row],[Sales Amount]]&lt;0,"Loss","Income")</f>
        <v>Income</v>
      </c>
    </row>
    <row r="520" spans="1:14" x14ac:dyDescent="0.25">
      <c r="A520" s="1">
        <v>45080</v>
      </c>
      <c r="B520" s="1" t="str">
        <f>TEXT(Table1[[#This Row],[Sale Date]],"mmmm")</f>
        <v>June</v>
      </c>
      <c r="C520" s="11">
        <f>MONTH(Table1[[#This Row],[Sale Date]])</f>
        <v>6</v>
      </c>
      <c r="D520" s="11" t="str">
        <f>TEXT(WEEKDAY(Table1[[#This Row],[Sale Date]]),"dddd")</f>
        <v>Saturday</v>
      </c>
      <c r="E520" s="11">
        <f>WEEKDAY(Table1[[#This Row],[Sale Date]])</f>
        <v>7</v>
      </c>
      <c r="F520" s="11">
        <f>YEAR(Table1[[#This Row],[Sale Date]])</f>
        <v>2023</v>
      </c>
      <c r="G520" t="s">
        <v>20</v>
      </c>
      <c r="H520" s="2">
        <v>16716.599999999999</v>
      </c>
      <c r="I520" s="2">
        <v>15668.2</v>
      </c>
      <c r="J520" t="s">
        <v>9</v>
      </c>
      <c r="K520" t="s">
        <v>10</v>
      </c>
      <c r="L520" t="s">
        <v>11</v>
      </c>
      <c r="M520" t="s">
        <v>29</v>
      </c>
      <c r="N520" t="str">
        <f>IF(Table1[[#This Row],[Sales Amount]]&lt;0,"Loss","Income")</f>
        <v>Income</v>
      </c>
    </row>
    <row r="521" spans="1:14" x14ac:dyDescent="0.25">
      <c r="A521" s="1">
        <v>45081</v>
      </c>
      <c r="B521" s="1" t="str">
        <f>TEXT(Table1[[#This Row],[Sale Date]],"mmmm")</f>
        <v>June</v>
      </c>
      <c r="C521" s="11">
        <f>MONTH(Table1[[#This Row],[Sale Date]])</f>
        <v>6</v>
      </c>
      <c r="D521" s="11" t="str">
        <f>TEXT(WEEKDAY(Table1[[#This Row],[Sale Date]]),"dddd")</f>
        <v>Sunday</v>
      </c>
      <c r="E521" s="11">
        <f>WEEKDAY(Table1[[#This Row],[Sale Date]])</f>
        <v>1</v>
      </c>
      <c r="F521" s="11">
        <f>YEAR(Table1[[#This Row],[Sale Date]])</f>
        <v>2023</v>
      </c>
      <c r="G521" t="s">
        <v>17</v>
      </c>
      <c r="H521" s="2">
        <v>10475.1</v>
      </c>
      <c r="I521" s="2">
        <v>11255.78</v>
      </c>
      <c r="J521" t="s">
        <v>14</v>
      </c>
      <c r="K521" t="s">
        <v>24</v>
      </c>
      <c r="L521" t="s">
        <v>11</v>
      </c>
      <c r="M521" t="s">
        <v>31</v>
      </c>
      <c r="N521" t="str">
        <f>IF(Table1[[#This Row],[Sales Amount]]&lt;0,"Loss","Income")</f>
        <v>Income</v>
      </c>
    </row>
    <row r="522" spans="1:14" x14ac:dyDescent="0.25">
      <c r="A522" s="1">
        <v>45082</v>
      </c>
      <c r="B522" s="1" t="str">
        <f>TEXT(Table1[[#This Row],[Sale Date]],"mmmm")</f>
        <v>June</v>
      </c>
      <c r="C522" s="11">
        <f>MONTH(Table1[[#This Row],[Sale Date]])</f>
        <v>6</v>
      </c>
      <c r="D522" s="11" t="str">
        <f>TEXT(WEEKDAY(Table1[[#This Row],[Sale Date]]),"dddd")</f>
        <v>Monday</v>
      </c>
      <c r="E522" s="11">
        <f>WEEKDAY(Table1[[#This Row],[Sale Date]])</f>
        <v>2</v>
      </c>
      <c r="F522" s="11">
        <f>YEAR(Table1[[#This Row],[Sale Date]])</f>
        <v>2023</v>
      </c>
      <c r="G522" t="s">
        <v>8</v>
      </c>
      <c r="H522" s="2">
        <v>6030.52</v>
      </c>
      <c r="I522" s="2">
        <v>5926.3</v>
      </c>
      <c r="J522" t="s">
        <v>25</v>
      </c>
      <c r="K522" t="s">
        <v>18</v>
      </c>
      <c r="L522" t="s">
        <v>19</v>
      </c>
      <c r="M522" t="s">
        <v>31</v>
      </c>
      <c r="N522" t="str">
        <f>IF(Table1[[#This Row],[Sales Amount]]&lt;0,"Loss","Income")</f>
        <v>Income</v>
      </c>
    </row>
    <row r="523" spans="1:14" x14ac:dyDescent="0.25">
      <c r="A523" s="1">
        <v>45083</v>
      </c>
      <c r="B523" s="1" t="str">
        <f>TEXT(Table1[[#This Row],[Sale Date]],"mmmm")</f>
        <v>June</v>
      </c>
      <c r="C523" s="11">
        <f>MONTH(Table1[[#This Row],[Sale Date]])</f>
        <v>6</v>
      </c>
      <c r="D523" s="11" t="str">
        <f>TEXT(WEEKDAY(Table1[[#This Row],[Sale Date]]),"dddd")</f>
        <v>Tuesday</v>
      </c>
      <c r="E523" s="11">
        <f>WEEKDAY(Table1[[#This Row],[Sale Date]])</f>
        <v>3</v>
      </c>
      <c r="F523" s="11">
        <f>YEAR(Table1[[#This Row],[Sale Date]])</f>
        <v>2023</v>
      </c>
      <c r="G523" t="s">
        <v>17</v>
      </c>
      <c r="H523" s="2">
        <v>-436.86</v>
      </c>
      <c r="I523" s="2">
        <v>-430.41</v>
      </c>
      <c r="J523" t="s">
        <v>14</v>
      </c>
      <c r="K523" t="s">
        <v>10</v>
      </c>
      <c r="L523" t="s">
        <v>11</v>
      </c>
      <c r="M523" t="s">
        <v>28</v>
      </c>
      <c r="N523" t="str">
        <f>IF(Table1[[#This Row],[Sales Amount]]&lt;0,"Loss","Income")</f>
        <v>Loss</v>
      </c>
    </row>
    <row r="524" spans="1:14" x14ac:dyDescent="0.25">
      <c r="A524" s="1">
        <v>45084</v>
      </c>
      <c r="B524" s="1" t="str">
        <f>TEXT(Table1[[#This Row],[Sale Date]],"mmmm")</f>
        <v>June</v>
      </c>
      <c r="C524" s="11">
        <f>MONTH(Table1[[#This Row],[Sale Date]])</f>
        <v>6</v>
      </c>
      <c r="D524" s="11" t="str">
        <f>TEXT(WEEKDAY(Table1[[#This Row],[Sale Date]]),"dddd")</f>
        <v>Wednesday</v>
      </c>
      <c r="E524" s="11">
        <f>WEEKDAY(Table1[[#This Row],[Sale Date]])</f>
        <v>4</v>
      </c>
      <c r="F524" s="11">
        <f>YEAR(Table1[[#This Row],[Sale Date]])</f>
        <v>2023</v>
      </c>
      <c r="G524" t="s">
        <v>13</v>
      </c>
      <c r="H524" s="2">
        <v>4324.2700000000004</v>
      </c>
      <c r="I524" s="2">
        <v>4025.36</v>
      </c>
      <c r="J524" t="s">
        <v>14</v>
      </c>
      <c r="K524" t="s">
        <v>24</v>
      </c>
      <c r="L524" t="s">
        <v>11</v>
      </c>
      <c r="M524" t="s">
        <v>28</v>
      </c>
      <c r="N524" t="str">
        <f>IF(Table1[[#This Row],[Sales Amount]]&lt;0,"Loss","Income")</f>
        <v>Income</v>
      </c>
    </row>
    <row r="525" spans="1:14" x14ac:dyDescent="0.25">
      <c r="A525" s="1">
        <v>45085</v>
      </c>
      <c r="B525" s="1" t="str">
        <f>TEXT(Table1[[#This Row],[Sale Date]],"mmmm")</f>
        <v>June</v>
      </c>
      <c r="C525" s="11">
        <f>MONTH(Table1[[#This Row],[Sale Date]])</f>
        <v>6</v>
      </c>
      <c r="D525" s="11" t="str">
        <f>TEXT(WEEKDAY(Table1[[#This Row],[Sale Date]]),"dddd")</f>
        <v>Thursday</v>
      </c>
      <c r="E525" s="11">
        <f>WEEKDAY(Table1[[#This Row],[Sale Date]])</f>
        <v>5</v>
      </c>
      <c r="F525" s="11">
        <f>YEAR(Table1[[#This Row],[Sale Date]])</f>
        <v>2023</v>
      </c>
      <c r="G525" t="s">
        <v>8</v>
      </c>
      <c r="H525" s="2">
        <v>1185.21</v>
      </c>
      <c r="I525" s="2">
        <v>1346.71</v>
      </c>
      <c r="J525" t="s">
        <v>25</v>
      </c>
      <c r="K525" t="s">
        <v>10</v>
      </c>
      <c r="L525" t="s">
        <v>21</v>
      </c>
      <c r="M525" t="s">
        <v>26</v>
      </c>
      <c r="N525" t="str">
        <f>IF(Table1[[#This Row],[Sales Amount]]&lt;0,"Loss","Income")</f>
        <v>Income</v>
      </c>
    </row>
    <row r="526" spans="1:14" x14ac:dyDescent="0.25">
      <c r="A526" s="1">
        <v>45086</v>
      </c>
      <c r="B526" s="1" t="str">
        <f>TEXT(Table1[[#This Row],[Sale Date]],"mmmm")</f>
        <v>June</v>
      </c>
      <c r="C526" s="11">
        <f>MONTH(Table1[[#This Row],[Sale Date]])</f>
        <v>6</v>
      </c>
      <c r="D526" s="11" t="str">
        <f>TEXT(WEEKDAY(Table1[[#This Row],[Sale Date]]),"dddd")</f>
        <v>Friday</v>
      </c>
      <c r="E526" s="11">
        <f>WEEKDAY(Table1[[#This Row],[Sale Date]])</f>
        <v>6</v>
      </c>
      <c r="F526" s="11">
        <f>YEAR(Table1[[#This Row],[Sale Date]])</f>
        <v>2023</v>
      </c>
      <c r="G526" t="s">
        <v>17</v>
      </c>
      <c r="H526" s="2">
        <v>24781.74</v>
      </c>
      <c r="I526" s="2">
        <v>27785.5</v>
      </c>
      <c r="J526" t="s">
        <v>25</v>
      </c>
      <c r="K526" t="s">
        <v>15</v>
      </c>
      <c r="L526" t="s">
        <v>21</v>
      </c>
      <c r="M526" t="s">
        <v>26</v>
      </c>
      <c r="N526" t="str">
        <f>IF(Table1[[#This Row],[Sales Amount]]&lt;0,"Loss","Income")</f>
        <v>Income</v>
      </c>
    </row>
    <row r="527" spans="1:14" x14ac:dyDescent="0.25">
      <c r="A527" s="1">
        <v>45087</v>
      </c>
      <c r="B527" s="1" t="str">
        <f>TEXT(Table1[[#This Row],[Sale Date]],"mmmm")</f>
        <v>June</v>
      </c>
      <c r="C527" s="11">
        <f>MONTH(Table1[[#This Row],[Sale Date]])</f>
        <v>6</v>
      </c>
      <c r="D527" s="11" t="str">
        <f>TEXT(WEEKDAY(Table1[[#This Row],[Sale Date]]),"dddd")</f>
        <v>Saturday</v>
      </c>
      <c r="E527" s="11">
        <f>WEEKDAY(Table1[[#This Row],[Sale Date]])</f>
        <v>7</v>
      </c>
      <c r="F527" s="11">
        <f>YEAR(Table1[[#This Row],[Sale Date]])</f>
        <v>2023</v>
      </c>
      <c r="G527" t="s">
        <v>13</v>
      </c>
      <c r="H527" s="2">
        <v>14303.57</v>
      </c>
      <c r="I527" s="2">
        <v>14399.68</v>
      </c>
      <c r="J527" t="s">
        <v>22</v>
      </c>
      <c r="K527" t="s">
        <v>10</v>
      </c>
      <c r="L527" t="s">
        <v>11</v>
      </c>
      <c r="M527" t="s">
        <v>16</v>
      </c>
      <c r="N527" t="str">
        <f>IF(Table1[[#This Row],[Sales Amount]]&lt;0,"Loss","Income")</f>
        <v>Income</v>
      </c>
    </row>
    <row r="528" spans="1:14" x14ac:dyDescent="0.25">
      <c r="A528" s="1">
        <v>45088</v>
      </c>
      <c r="B528" s="1" t="str">
        <f>TEXT(Table1[[#This Row],[Sale Date]],"mmmm")</f>
        <v>June</v>
      </c>
      <c r="C528" s="11">
        <f>MONTH(Table1[[#This Row],[Sale Date]])</f>
        <v>6</v>
      </c>
      <c r="D528" s="11" t="str">
        <f>TEXT(WEEKDAY(Table1[[#This Row],[Sale Date]]),"dddd")</f>
        <v>Sunday</v>
      </c>
      <c r="E528" s="11">
        <f>WEEKDAY(Table1[[#This Row],[Sale Date]])</f>
        <v>1</v>
      </c>
      <c r="F528" s="11">
        <f>YEAR(Table1[[#This Row],[Sale Date]])</f>
        <v>2023</v>
      </c>
      <c r="G528" t="s">
        <v>8</v>
      </c>
      <c r="H528" s="2">
        <v>7366.77</v>
      </c>
      <c r="I528" s="2">
        <v>7806.86</v>
      </c>
      <c r="J528" t="s">
        <v>14</v>
      </c>
      <c r="K528" t="s">
        <v>18</v>
      </c>
      <c r="L528" t="s">
        <v>11</v>
      </c>
      <c r="M528" t="s">
        <v>27</v>
      </c>
      <c r="N528" t="str">
        <f>IF(Table1[[#This Row],[Sales Amount]]&lt;0,"Loss","Income")</f>
        <v>Income</v>
      </c>
    </row>
    <row r="529" spans="1:14" x14ac:dyDescent="0.25">
      <c r="A529" s="1">
        <v>45089</v>
      </c>
      <c r="B529" s="1" t="str">
        <f>TEXT(Table1[[#This Row],[Sale Date]],"mmmm")</f>
        <v>June</v>
      </c>
      <c r="C529" s="11">
        <f>MONTH(Table1[[#This Row],[Sale Date]])</f>
        <v>6</v>
      </c>
      <c r="D529" s="11" t="str">
        <f>TEXT(WEEKDAY(Table1[[#This Row],[Sale Date]]),"dddd")</f>
        <v>Monday</v>
      </c>
      <c r="E529" s="11">
        <f>WEEKDAY(Table1[[#This Row],[Sale Date]])</f>
        <v>2</v>
      </c>
      <c r="F529" s="11">
        <f>YEAR(Table1[[#This Row],[Sale Date]])</f>
        <v>2023</v>
      </c>
      <c r="G529" t="s">
        <v>8</v>
      </c>
      <c r="H529" s="2">
        <v>7634.95</v>
      </c>
      <c r="I529" s="2">
        <v>7789.79</v>
      </c>
      <c r="J529" t="s">
        <v>25</v>
      </c>
      <c r="K529" t="s">
        <v>18</v>
      </c>
      <c r="L529" t="s">
        <v>19</v>
      </c>
      <c r="M529" t="s">
        <v>27</v>
      </c>
      <c r="N529" t="str">
        <f>IF(Table1[[#This Row],[Sales Amount]]&lt;0,"Loss","Income")</f>
        <v>Income</v>
      </c>
    </row>
    <row r="530" spans="1:14" x14ac:dyDescent="0.25">
      <c r="A530" s="1">
        <v>45090</v>
      </c>
      <c r="B530" s="1" t="str">
        <f>TEXT(Table1[[#This Row],[Sale Date]],"mmmm")</f>
        <v>June</v>
      </c>
      <c r="C530" s="11">
        <f>MONTH(Table1[[#This Row],[Sale Date]])</f>
        <v>6</v>
      </c>
      <c r="D530" s="11" t="str">
        <f>TEXT(WEEKDAY(Table1[[#This Row],[Sale Date]]),"dddd")</f>
        <v>Tuesday</v>
      </c>
      <c r="E530" s="11">
        <f>WEEKDAY(Table1[[#This Row],[Sale Date]])</f>
        <v>3</v>
      </c>
      <c r="F530" s="11">
        <f>YEAR(Table1[[#This Row],[Sale Date]])</f>
        <v>2023</v>
      </c>
      <c r="G530" t="s">
        <v>13</v>
      </c>
      <c r="H530" s="2">
        <v>10811.49</v>
      </c>
      <c r="I530" s="2">
        <v>10381.64</v>
      </c>
      <c r="J530" t="s">
        <v>9</v>
      </c>
      <c r="K530" t="s">
        <v>18</v>
      </c>
      <c r="L530" t="s">
        <v>19</v>
      </c>
      <c r="M530" t="s">
        <v>29</v>
      </c>
      <c r="N530" t="str">
        <f>IF(Table1[[#This Row],[Sales Amount]]&lt;0,"Loss","Income")</f>
        <v>Income</v>
      </c>
    </row>
    <row r="531" spans="1:14" x14ac:dyDescent="0.25">
      <c r="A531" s="1">
        <v>45091</v>
      </c>
      <c r="B531" s="1" t="str">
        <f>TEXT(Table1[[#This Row],[Sale Date]],"mmmm")</f>
        <v>June</v>
      </c>
      <c r="C531" s="11">
        <f>MONTH(Table1[[#This Row],[Sale Date]])</f>
        <v>6</v>
      </c>
      <c r="D531" s="11" t="str">
        <f>TEXT(WEEKDAY(Table1[[#This Row],[Sale Date]]),"dddd")</f>
        <v>Wednesday</v>
      </c>
      <c r="E531" s="11">
        <f>WEEKDAY(Table1[[#This Row],[Sale Date]])</f>
        <v>4</v>
      </c>
      <c r="F531" s="11">
        <f>YEAR(Table1[[#This Row],[Sale Date]])</f>
        <v>2023</v>
      </c>
      <c r="G531" t="s">
        <v>20</v>
      </c>
      <c r="H531" s="2">
        <v>18512.05</v>
      </c>
      <c r="I531" s="2">
        <v>18758.98</v>
      </c>
      <c r="J531" t="s">
        <v>9</v>
      </c>
      <c r="K531" t="s">
        <v>15</v>
      </c>
      <c r="L531" t="s">
        <v>11</v>
      </c>
      <c r="M531" t="s">
        <v>31</v>
      </c>
      <c r="N531" t="str">
        <f>IF(Table1[[#This Row],[Sales Amount]]&lt;0,"Loss","Income")</f>
        <v>Income</v>
      </c>
    </row>
    <row r="532" spans="1:14" x14ac:dyDescent="0.25">
      <c r="A532" s="1">
        <v>45092</v>
      </c>
      <c r="B532" s="1" t="str">
        <f>TEXT(Table1[[#This Row],[Sale Date]],"mmmm")</f>
        <v>June</v>
      </c>
      <c r="C532" s="11">
        <f>MONTH(Table1[[#This Row],[Sale Date]])</f>
        <v>6</v>
      </c>
      <c r="D532" s="11" t="str">
        <f>TEXT(WEEKDAY(Table1[[#This Row],[Sale Date]]),"dddd")</f>
        <v>Thursday</v>
      </c>
      <c r="E532" s="11">
        <f>WEEKDAY(Table1[[#This Row],[Sale Date]])</f>
        <v>5</v>
      </c>
      <c r="F532" s="11">
        <f>YEAR(Table1[[#This Row],[Sale Date]])</f>
        <v>2023</v>
      </c>
      <c r="G532" t="s">
        <v>8</v>
      </c>
      <c r="H532" s="2">
        <v>2419.7600000000002</v>
      </c>
      <c r="I532" s="2">
        <v>2779.6</v>
      </c>
      <c r="J532" t="s">
        <v>22</v>
      </c>
      <c r="K532" t="s">
        <v>10</v>
      </c>
      <c r="L532" t="s">
        <v>21</v>
      </c>
      <c r="M532" t="s">
        <v>12</v>
      </c>
      <c r="N532" t="str">
        <f>IF(Table1[[#This Row],[Sales Amount]]&lt;0,"Loss","Income")</f>
        <v>Income</v>
      </c>
    </row>
    <row r="533" spans="1:14" x14ac:dyDescent="0.25">
      <c r="A533" s="1">
        <v>45093</v>
      </c>
      <c r="B533" s="1" t="str">
        <f>TEXT(Table1[[#This Row],[Sale Date]],"mmmm")</f>
        <v>June</v>
      </c>
      <c r="C533" s="11">
        <f>MONTH(Table1[[#This Row],[Sale Date]])</f>
        <v>6</v>
      </c>
      <c r="D533" s="11" t="str">
        <f>TEXT(WEEKDAY(Table1[[#This Row],[Sale Date]]),"dddd")</f>
        <v>Friday</v>
      </c>
      <c r="E533" s="11">
        <f>WEEKDAY(Table1[[#This Row],[Sale Date]])</f>
        <v>6</v>
      </c>
      <c r="F533" s="11">
        <f>YEAR(Table1[[#This Row],[Sale Date]])</f>
        <v>2023</v>
      </c>
      <c r="G533" t="s">
        <v>13</v>
      </c>
      <c r="H533" s="2">
        <v>10849.92</v>
      </c>
      <c r="I533" s="2">
        <v>12677.07</v>
      </c>
      <c r="J533" t="s">
        <v>14</v>
      </c>
      <c r="K533" t="s">
        <v>10</v>
      </c>
      <c r="L533" t="s">
        <v>11</v>
      </c>
      <c r="M533" t="s">
        <v>26</v>
      </c>
      <c r="N533" t="str">
        <f>IF(Table1[[#This Row],[Sales Amount]]&lt;0,"Loss","Income")</f>
        <v>Income</v>
      </c>
    </row>
    <row r="534" spans="1:14" x14ac:dyDescent="0.25">
      <c r="A534" s="1">
        <v>45094</v>
      </c>
      <c r="B534" s="1" t="str">
        <f>TEXT(Table1[[#This Row],[Sale Date]],"mmmm")</f>
        <v>June</v>
      </c>
      <c r="C534" s="11">
        <f>MONTH(Table1[[#This Row],[Sale Date]])</f>
        <v>6</v>
      </c>
      <c r="D534" s="11" t="str">
        <f>TEXT(WEEKDAY(Table1[[#This Row],[Sale Date]]),"dddd")</f>
        <v>Saturday</v>
      </c>
      <c r="E534" s="11">
        <f>WEEKDAY(Table1[[#This Row],[Sale Date]])</f>
        <v>7</v>
      </c>
      <c r="F534" s="11">
        <f>YEAR(Table1[[#This Row],[Sale Date]])</f>
        <v>2023</v>
      </c>
      <c r="G534" t="s">
        <v>20</v>
      </c>
      <c r="H534" s="2">
        <v>8779.56</v>
      </c>
      <c r="I534" s="2">
        <v>8702.75</v>
      </c>
      <c r="J534" t="s">
        <v>14</v>
      </c>
      <c r="K534" t="s">
        <v>10</v>
      </c>
      <c r="L534" t="s">
        <v>19</v>
      </c>
      <c r="M534" t="s">
        <v>31</v>
      </c>
      <c r="N534" t="str">
        <f>IF(Table1[[#This Row],[Sales Amount]]&lt;0,"Loss","Income")</f>
        <v>Income</v>
      </c>
    </row>
    <row r="535" spans="1:14" x14ac:dyDescent="0.25">
      <c r="A535" s="1">
        <v>45095</v>
      </c>
      <c r="B535" s="1" t="str">
        <f>TEXT(Table1[[#This Row],[Sale Date]],"mmmm")</f>
        <v>June</v>
      </c>
      <c r="C535" s="11">
        <f>MONTH(Table1[[#This Row],[Sale Date]])</f>
        <v>6</v>
      </c>
      <c r="D535" s="11" t="str">
        <f>TEXT(WEEKDAY(Table1[[#This Row],[Sale Date]]),"dddd")</f>
        <v>Sunday</v>
      </c>
      <c r="E535" s="11">
        <f>WEEKDAY(Table1[[#This Row],[Sale Date]])</f>
        <v>1</v>
      </c>
      <c r="F535" s="11">
        <f>YEAR(Table1[[#This Row],[Sale Date]])</f>
        <v>2023</v>
      </c>
      <c r="G535" t="s">
        <v>23</v>
      </c>
      <c r="H535" s="2">
        <v>7283.53</v>
      </c>
      <c r="I535" s="2">
        <v>8020.14</v>
      </c>
      <c r="J535" t="s">
        <v>14</v>
      </c>
      <c r="K535" t="s">
        <v>24</v>
      </c>
      <c r="L535" t="s">
        <v>19</v>
      </c>
      <c r="M535" t="s">
        <v>29</v>
      </c>
      <c r="N535" t="str">
        <f>IF(Table1[[#This Row],[Sales Amount]]&lt;0,"Loss","Income")</f>
        <v>Income</v>
      </c>
    </row>
    <row r="536" spans="1:14" x14ac:dyDescent="0.25">
      <c r="A536" s="1">
        <v>45096</v>
      </c>
      <c r="B536" s="1" t="str">
        <f>TEXT(Table1[[#This Row],[Sale Date]],"mmmm")</f>
        <v>June</v>
      </c>
      <c r="C536" s="11">
        <f>MONTH(Table1[[#This Row],[Sale Date]])</f>
        <v>6</v>
      </c>
      <c r="D536" s="11" t="str">
        <f>TEXT(WEEKDAY(Table1[[#This Row],[Sale Date]]),"dddd")</f>
        <v>Monday</v>
      </c>
      <c r="E536" s="11">
        <f>WEEKDAY(Table1[[#This Row],[Sale Date]])</f>
        <v>2</v>
      </c>
      <c r="F536" s="11">
        <f>YEAR(Table1[[#This Row],[Sale Date]])</f>
        <v>2023</v>
      </c>
      <c r="G536" t="s">
        <v>13</v>
      </c>
      <c r="H536" s="2">
        <v>13627.73</v>
      </c>
      <c r="I536" s="2">
        <v>13300.64</v>
      </c>
      <c r="J536" t="s">
        <v>9</v>
      </c>
      <c r="K536" t="s">
        <v>15</v>
      </c>
      <c r="L536" t="s">
        <v>21</v>
      </c>
      <c r="M536" t="s">
        <v>26</v>
      </c>
      <c r="N536" t="str">
        <f>IF(Table1[[#This Row],[Sales Amount]]&lt;0,"Loss","Income")</f>
        <v>Income</v>
      </c>
    </row>
    <row r="537" spans="1:14" x14ac:dyDescent="0.25">
      <c r="A537" s="1">
        <v>45097</v>
      </c>
      <c r="B537" s="1" t="str">
        <f>TEXT(Table1[[#This Row],[Sale Date]],"mmmm")</f>
        <v>June</v>
      </c>
      <c r="C537" s="11">
        <f>MONTH(Table1[[#This Row],[Sale Date]])</f>
        <v>6</v>
      </c>
      <c r="D537" s="11" t="str">
        <f>TEXT(WEEKDAY(Table1[[#This Row],[Sale Date]]),"dddd")</f>
        <v>Tuesday</v>
      </c>
      <c r="E537" s="11">
        <f>WEEKDAY(Table1[[#This Row],[Sale Date]])</f>
        <v>3</v>
      </c>
      <c r="F537" s="11">
        <f>YEAR(Table1[[#This Row],[Sale Date]])</f>
        <v>2023</v>
      </c>
      <c r="G537" t="s">
        <v>23</v>
      </c>
      <c r="H537" s="2">
        <v>13584.1</v>
      </c>
      <c r="I537" s="2">
        <v>15610.79</v>
      </c>
      <c r="J537" t="s">
        <v>22</v>
      </c>
      <c r="K537" t="s">
        <v>10</v>
      </c>
      <c r="L537" t="s">
        <v>11</v>
      </c>
      <c r="M537" t="s">
        <v>29</v>
      </c>
      <c r="N537" t="str">
        <f>IF(Table1[[#This Row],[Sales Amount]]&lt;0,"Loss","Income")</f>
        <v>Income</v>
      </c>
    </row>
    <row r="538" spans="1:14" x14ac:dyDescent="0.25">
      <c r="A538" s="1">
        <v>45098</v>
      </c>
      <c r="B538" s="1" t="str">
        <f>TEXT(Table1[[#This Row],[Sale Date]],"mmmm")</f>
        <v>June</v>
      </c>
      <c r="C538" s="11">
        <f>MONTH(Table1[[#This Row],[Sale Date]])</f>
        <v>6</v>
      </c>
      <c r="D538" s="11" t="str">
        <f>TEXT(WEEKDAY(Table1[[#This Row],[Sale Date]]),"dddd")</f>
        <v>Wednesday</v>
      </c>
      <c r="E538" s="11">
        <f>WEEKDAY(Table1[[#This Row],[Sale Date]])</f>
        <v>4</v>
      </c>
      <c r="F538" s="11">
        <f>YEAR(Table1[[#This Row],[Sale Date]])</f>
        <v>2023</v>
      </c>
      <c r="G538" t="s">
        <v>8</v>
      </c>
      <c r="H538" s="2">
        <v>15755.4</v>
      </c>
      <c r="I538" s="2">
        <v>17490.21</v>
      </c>
      <c r="J538" t="s">
        <v>25</v>
      </c>
      <c r="K538" t="s">
        <v>24</v>
      </c>
      <c r="L538" t="s">
        <v>21</v>
      </c>
      <c r="M538" t="s">
        <v>31</v>
      </c>
      <c r="N538" t="str">
        <f>IF(Table1[[#This Row],[Sales Amount]]&lt;0,"Loss","Income")</f>
        <v>Income</v>
      </c>
    </row>
    <row r="539" spans="1:14" x14ac:dyDescent="0.25">
      <c r="A539" s="1">
        <v>45099</v>
      </c>
      <c r="B539" s="1" t="str">
        <f>TEXT(Table1[[#This Row],[Sale Date]],"mmmm")</f>
        <v>June</v>
      </c>
      <c r="C539" s="11">
        <f>MONTH(Table1[[#This Row],[Sale Date]])</f>
        <v>6</v>
      </c>
      <c r="D539" s="11" t="str">
        <f>TEXT(WEEKDAY(Table1[[#This Row],[Sale Date]]),"dddd")</f>
        <v>Thursday</v>
      </c>
      <c r="E539" s="11">
        <f>WEEKDAY(Table1[[#This Row],[Sale Date]])</f>
        <v>5</v>
      </c>
      <c r="F539" s="11">
        <f>YEAR(Table1[[#This Row],[Sale Date]])</f>
        <v>2023</v>
      </c>
      <c r="G539" t="s">
        <v>13</v>
      </c>
      <c r="H539" s="2">
        <v>-367.85</v>
      </c>
      <c r="I539" s="2">
        <v>-367.28</v>
      </c>
      <c r="J539" t="s">
        <v>22</v>
      </c>
      <c r="K539" t="s">
        <v>10</v>
      </c>
      <c r="L539" t="s">
        <v>21</v>
      </c>
      <c r="M539" t="s">
        <v>27</v>
      </c>
      <c r="N539" t="str">
        <f>IF(Table1[[#This Row],[Sales Amount]]&lt;0,"Loss","Income")</f>
        <v>Loss</v>
      </c>
    </row>
    <row r="540" spans="1:14" x14ac:dyDescent="0.25">
      <c r="A540" s="1">
        <v>45100</v>
      </c>
      <c r="B540" s="1" t="str">
        <f>TEXT(Table1[[#This Row],[Sale Date]],"mmmm")</f>
        <v>June</v>
      </c>
      <c r="C540" s="11">
        <f>MONTH(Table1[[#This Row],[Sale Date]])</f>
        <v>6</v>
      </c>
      <c r="D540" s="11" t="str">
        <f>TEXT(WEEKDAY(Table1[[#This Row],[Sale Date]]),"dddd")</f>
        <v>Friday</v>
      </c>
      <c r="E540" s="11">
        <f>WEEKDAY(Table1[[#This Row],[Sale Date]])</f>
        <v>6</v>
      </c>
      <c r="F540" s="11">
        <f>YEAR(Table1[[#This Row],[Sale Date]])</f>
        <v>2023</v>
      </c>
      <c r="G540" t="s">
        <v>23</v>
      </c>
      <c r="H540" s="2">
        <v>-505.58</v>
      </c>
      <c r="I540" s="2">
        <v>-524.34</v>
      </c>
      <c r="J540" t="s">
        <v>9</v>
      </c>
      <c r="K540" t="s">
        <v>10</v>
      </c>
      <c r="L540" t="s">
        <v>21</v>
      </c>
      <c r="M540" t="s">
        <v>31</v>
      </c>
      <c r="N540" t="str">
        <f>IF(Table1[[#This Row],[Sales Amount]]&lt;0,"Loss","Income")</f>
        <v>Loss</v>
      </c>
    </row>
    <row r="541" spans="1:14" x14ac:dyDescent="0.25">
      <c r="A541" s="1">
        <v>45101</v>
      </c>
      <c r="B541" s="1" t="str">
        <f>TEXT(Table1[[#This Row],[Sale Date]],"mmmm")</f>
        <v>June</v>
      </c>
      <c r="C541" s="11">
        <f>MONTH(Table1[[#This Row],[Sale Date]])</f>
        <v>6</v>
      </c>
      <c r="D541" s="11" t="str">
        <f>TEXT(WEEKDAY(Table1[[#This Row],[Sale Date]]),"dddd")</f>
        <v>Saturday</v>
      </c>
      <c r="E541" s="11">
        <f>WEEKDAY(Table1[[#This Row],[Sale Date]])</f>
        <v>7</v>
      </c>
      <c r="F541" s="11">
        <f>YEAR(Table1[[#This Row],[Sale Date]])</f>
        <v>2023</v>
      </c>
      <c r="G541" t="s">
        <v>23</v>
      </c>
      <c r="H541" s="2">
        <v>-2455.8200000000002</v>
      </c>
      <c r="I541" s="2">
        <v>-2263.0300000000002</v>
      </c>
      <c r="J541" t="s">
        <v>9</v>
      </c>
      <c r="K541" t="s">
        <v>18</v>
      </c>
      <c r="L541" t="s">
        <v>11</v>
      </c>
      <c r="M541" t="s">
        <v>28</v>
      </c>
      <c r="N541" t="str">
        <f>IF(Table1[[#This Row],[Sales Amount]]&lt;0,"Loss","Income")</f>
        <v>Loss</v>
      </c>
    </row>
    <row r="542" spans="1:14" x14ac:dyDescent="0.25">
      <c r="A542" s="1">
        <v>45102</v>
      </c>
      <c r="B542" s="1" t="str">
        <f>TEXT(Table1[[#This Row],[Sale Date]],"mmmm")</f>
        <v>June</v>
      </c>
      <c r="C542" s="11">
        <f>MONTH(Table1[[#This Row],[Sale Date]])</f>
        <v>6</v>
      </c>
      <c r="D542" s="11" t="str">
        <f>TEXT(WEEKDAY(Table1[[#This Row],[Sale Date]]),"dddd")</f>
        <v>Sunday</v>
      </c>
      <c r="E542" s="11">
        <f>WEEKDAY(Table1[[#This Row],[Sale Date]])</f>
        <v>1</v>
      </c>
      <c r="F542" s="11">
        <f>YEAR(Table1[[#This Row],[Sale Date]])</f>
        <v>2023</v>
      </c>
      <c r="G542" t="s">
        <v>20</v>
      </c>
      <c r="H542" s="2">
        <v>6653.38</v>
      </c>
      <c r="I542" s="2">
        <v>6381.58</v>
      </c>
      <c r="J542" t="s">
        <v>22</v>
      </c>
      <c r="K542" t="s">
        <v>18</v>
      </c>
      <c r="L542" t="s">
        <v>11</v>
      </c>
      <c r="M542" t="s">
        <v>12</v>
      </c>
      <c r="N542" t="str">
        <f>IF(Table1[[#This Row],[Sales Amount]]&lt;0,"Loss","Income")</f>
        <v>Income</v>
      </c>
    </row>
    <row r="543" spans="1:14" x14ac:dyDescent="0.25">
      <c r="A543" s="1">
        <v>45103</v>
      </c>
      <c r="B543" s="1" t="str">
        <f>TEXT(Table1[[#This Row],[Sale Date]],"mmmm")</f>
        <v>June</v>
      </c>
      <c r="C543" s="11">
        <f>MONTH(Table1[[#This Row],[Sale Date]])</f>
        <v>6</v>
      </c>
      <c r="D543" s="11" t="str">
        <f>TEXT(WEEKDAY(Table1[[#This Row],[Sale Date]]),"dddd")</f>
        <v>Monday</v>
      </c>
      <c r="E543" s="11">
        <f>WEEKDAY(Table1[[#This Row],[Sale Date]])</f>
        <v>2</v>
      </c>
      <c r="F543" s="11">
        <f>YEAR(Table1[[#This Row],[Sale Date]])</f>
        <v>2023</v>
      </c>
      <c r="G543" t="s">
        <v>20</v>
      </c>
      <c r="H543" s="2">
        <v>16739.36</v>
      </c>
      <c r="I543" s="2">
        <v>17671.62</v>
      </c>
      <c r="J543" t="s">
        <v>14</v>
      </c>
      <c r="K543" t="s">
        <v>10</v>
      </c>
      <c r="L543" t="s">
        <v>11</v>
      </c>
      <c r="M543" t="s">
        <v>29</v>
      </c>
      <c r="N543" t="str">
        <f>IF(Table1[[#This Row],[Sales Amount]]&lt;0,"Loss","Income")</f>
        <v>Income</v>
      </c>
    </row>
    <row r="544" spans="1:14" x14ac:dyDescent="0.25">
      <c r="A544" s="1">
        <v>45104</v>
      </c>
      <c r="B544" s="1" t="str">
        <f>TEXT(Table1[[#This Row],[Sale Date]],"mmmm")</f>
        <v>June</v>
      </c>
      <c r="C544" s="11">
        <f>MONTH(Table1[[#This Row],[Sale Date]])</f>
        <v>6</v>
      </c>
      <c r="D544" s="11" t="str">
        <f>TEXT(WEEKDAY(Table1[[#This Row],[Sale Date]]),"dddd")</f>
        <v>Tuesday</v>
      </c>
      <c r="E544" s="11">
        <f>WEEKDAY(Table1[[#This Row],[Sale Date]])</f>
        <v>3</v>
      </c>
      <c r="F544" s="11">
        <f>YEAR(Table1[[#This Row],[Sale Date]])</f>
        <v>2023</v>
      </c>
      <c r="G544" t="s">
        <v>8</v>
      </c>
      <c r="H544" s="2">
        <v>13019.15</v>
      </c>
      <c r="I544" s="2">
        <v>12729.9</v>
      </c>
      <c r="J544" t="s">
        <v>22</v>
      </c>
      <c r="K544" t="s">
        <v>10</v>
      </c>
      <c r="L544" t="s">
        <v>19</v>
      </c>
      <c r="M544" t="s">
        <v>29</v>
      </c>
      <c r="N544" t="str">
        <f>IF(Table1[[#This Row],[Sales Amount]]&lt;0,"Loss","Income")</f>
        <v>Income</v>
      </c>
    </row>
    <row r="545" spans="1:14" x14ac:dyDescent="0.25">
      <c r="A545" s="1">
        <v>45105</v>
      </c>
      <c r="B545" s="1" t="str">
        <f>TEXT(Table1[[#This Row],[Sale Date]],"mmmm")</f>
        <v>June</v>
      </c>
      <c r="C545" s="11">
        <f>MONTH(Table1[[#This Row],[Sale Date]])</f>
        <v>6</v>
      </c>
      <c r="D545" s="11" t="str">
        <f>TEXT(WEEKDAY(Table1[[#This Row],[Sale Date]]),"dddd")</f>
        <v>Wednesday</v>
      </c>
      <c r="E545" s="11">
        <f>WEEKDAY(Table1[[#This Row],[Sale Date]])</f>
        <v>4</v>
      </c>
      <c r="F545" s="11">
        <f>YEAR(Table1[[#This Row],[Sale Date]])</f>
        <v>2023</v>
      </c>
      <c r="G545" t="s">
        <v>23</v>
      </c>
      <c r="H545" s="2">
        <v>15950.84</v>
      </c>
      <c r="I545" s="2">
        <v>12947.02</v>
      </c>
      <c r="J545" t="s">
        <v>25</v>
      </c>
      <c r="K545" t="s">
        <v>24</v>
      </c>
      <c r="L545" t="s">
        <v>11</v>
      </c>
      <c r="M545" t="s">
        <v>29</v>
      </c>
      <c r="N545" t="str">
        <f>IF(Table1[[#This Row],[Sales Amount]]&lt;0,"Loss","Income")</f>
        <v>Income</v>
      </c>
    </row>
    <row r="546" spans="1:14" x14ac:dyDescent="0.25">
      <c r="A546" s="1">
        <v>45106</v>
      </c>
      <c r="B546" s="1" t="str">
        <f>TEXT(Table1[[#This Row],[Sale Date]],"mmmm")</f>
        <v>June</v>
      </c>
      <c r="C546" s="11">
        <f>MONTH(Table1[[#This Row],[Sale Date]])</f>
        <v>6</v>
      </c>
      <c r="D546" s="11" t="str">
        <f>TEXT(WEEKDAY(Table1[[#This Row],[Sale Date]]),"dddd")</f>
        <v>Thursday</v>
      </c>
      <c r="E546" s="11">
        <f>WEEKDAY(Table1[[#This Row],[Sale Date]])</f>
        <v>5</v>
      </c>
      <c r="F546" s="11">
        <f>YEAR(Table1[[#This Row],[Sale Date]])</f>
        <v>2023</v>
      </c>
      <c r="G546" t="s">
        <v>23</v>
      </c>
      <c r="H546" s="2">
        <v>10355.959999999999</v>
      </c>
      <c r="I546" s="2">
        <v>10798.35</v>
      </c>
      <c r="J546" t="s">
        <v>9</v>
      </c>
      <c r="K546" t="s">
        <v>10</v>
      </c>
      <c r="L546" t="s">
        <v>11</v>
      </c>
      <c r="M546" t="s">
        <v>26</v>
      </c>
      <c r="N546" t="str">
        <f>IF(Table1[[#This Row],[Sales Amount]]&lt;0,"Loss","Income")</f>
        <v>Income</v>
      </c>
    </row>
    <row r="547" spans="1:14" x14ac:dyDescent="0.25">
      <c r="A547" s="1">
        <v>45107</v>
      </c>
      <c r="B547" s="1" t="str">
        <f>TEXT(Table1[[#This Row],[Sale Date]],"mmmm")</f>
        <v>June</v>
      </c>
      <c r="C547" s="11">
        <f>MONTH(Table1[[#This Row],[Sale Date]])</f>
        <v>6</v>
      </c>
      <c r="D547" s="11" t="str">
        <f>TEXT(WEEKDAY(Table1[[#This Row],[Sale Date]]),"dddd")</f>
        <v>Friday</v>
      </c>
      <c r="E547" s="11">
        <f>WEEKDAY(Table1[[#This Row],[Sale Date]])</f>
        <v>6</v>
      </c>
      <c r="F547" s="11">
        <f>YEAR(Table1[[#This Row],[Sale Date]])</f>
        <v>2023</v>
      </c>
      <c r="G547" t="s">
        <v>17</v>
      </c>
      <c r="H547" s="2">
        <v>17121.66</v>
      </c>
      <c r="I547" s="2">
        <v>16091.17</v>
      </c>
      <c r="J547" t="s">
        <v>14</v>
      </c>
      <c r="K547" t="s">
        <v>18</v>
      </c>
      <c r="L547" t="s">
        <v>21</v>
      </c>
      <c r="M547" t="s">
        <v>30</v>
      </c>
      <c r="N547" t="str">
        <f>IF(Table1[[#This Row],[Sales Amount]]&lt;0,"Loss","Income")</f>
        <v>Income</v>
      </c>
    </row>
    <row r="548" spans="1:14" x14ac:dyDescent="0.25">
      <c r="A548" s="1">
        <v>45108</v>
      </c>
      <c r="B548" s="1" t="str">
        <f>TEXT(Table1[[#This Row],[Sale Date]],"mmmm")</f>
        <v>July</v>
      </c>
      <c r="C548" s="11">
        <f>MONTH(Table1[[#This Row],[Sale Date]])</f>
        <v>7</v>
      </c>
      <c r="D548" s="11" t="str">
        <f>TEXT(WEEKDAY(Table1[[#This Row],[Sale Date]]),"dddd")</f>
        <v>Saturday</v>
      </c>
      <c r="E548" s="11">
        <f>WEEKDAY(Table1[[#This Row],[Sale Date]])</f>
        <v>7</v>
      </c>
      <c r="F548" s="11">
        <f>YEAR(Table1[[#This Row],[Sale Date]])</f>
        <v>2023</v>
      </c>
      <c r="G548" t="s">
        <v>8</v>
      </c>
      <c r="H548" s="2">
        <v>15503.05</v>
      </c>
      <c r="I548" s="2">
        <v>13110.16</v>
      </c>
      <c r="J548" t="s">
        <v>9</v>
      </c>
      <c r="K548" t="s">
        <v>18</v>
      </c>
      <c r="L548" t="s">
        <v>19</v>
      </c>
      <c r="M548" t="s">
        <v>16</v>
      </c>
      <c r="N548" t="str">
        <f>IF(Table1[[#This Row],[Sales Amount]]&lt;0,"Loss","Income")</f>
        <v>Income</v>
      </c>
    </row>
    <row r="549" spans="1:14" x14ac:dyDescent="0.25">
      <c r="A549" s="1">
        <v>45109</v>
      </c>
      <c r="B549" s="1" t="str">
        <f>TEXT(Table1[[#This Row],[Sale Date]],"mmmm")</f>
        <v>July</v>
      </c>
      <c r="C549" s="11">
        <f>MONTH(Table1[[#This Row],[Sale Date]])</f>
        <v>7</v>
      </c>
      <c r="D549" s="11" t="str">
        <f>TEXT(WEEKDAY(Table1[[#This Row],[Sale Date]]),"dddd")</f>
        <v>Sunday</v>
      </c>
      <c r="E549" s="11">
        <f>WEEKDAY(Table1[[#This Row],[Sale Date]])</f>
        <v>1</v>
      </c>
      <c r="F549" s="11">
        <f>YEAR(Table1[[#This Row],[Sale Date]])</f>
        <v>2023</v>
      </c>
      <c r="G549" t="s">
        <v>20</v>
      </c>
      <c r="H549" s="2">
        <v>13406.36</v>
      </c>
      <c r="I549" s="2">
        <v>12154.81</v>
      </c>
      <c r="J549" t="s">
        <v>25</v>
      </c>
      <c r="K549" t="s">
        <v>18</v>
      </c>
      <c r="L549" t="s">
        <v>11</v>
      </c>
      <c r="M549" t="s">
        <v>16</v>
      </c>
      <c r="N549" t="str">
        <f>IF(Table1[[#This Row],[Sales Amount]]&lt;0,"Loss","Income")</f>
        <v>Income</v>
      </c>
    </row>
    <row r="550" spans="1:14" x14ac:dyDescent="0.25">
      <c r="A550" s="1">
        <v>45110</v>
      </c>
      <c r="B550" s="1" t="str">
        <f>TEXT(Table1[[#This Row],[Sale Date]],"mmmm")</f>
        <v>July</v>
      </c>
      <c r="C550" s="11">
        <f>MONTH(Table1[[#This Row],[Sale Date]])</f>
        <v>7</v>
      </c>
      <c r="D550" s="11" t="str">
        <f>TEXT(WEEKDAY(Table1[[#This Row],[Sale Date]]),"dddd")</f>
        <v>Monday</v>
      </c>
      <c r="E550" s="11">
        <f>WEEKDAY(Table1[[#This Row],[Sale Date]])</f>
        <v>2</v>
      </c>
      <c r="F550" s="11">
        <f>YEAR(Table1[[#This Row],[Sale Date]])</f>
        <v>2023</v>
      </c>
      <c r="G550" t="s">
        <v>8</v>
      </c>
      <c r="H550" s="2">
        <v>-5.36</v>
      </c>
      <c r="I550" s="2">
        <v>-4.38</v>
      </c>
      <c r="J550" t="s">
        <v>14</v>
      </c>
      <c r="K550" t="s">
        <v>15</v>
      </c>
      <c r="L550" t="s">
        <v>11</v>
      </c>
      <c r="M550" t="s">
        <v>31</v>
      </c>
      <c r="N550" t="str">
        <f>IF(Table1[[#This Row],[Sales Amount]]&lt;0,"Loss","Income")</f>
        <v>Loss</v>
      </c>
    </row>
    <row r="551" spans="1:14" x14ac:dyDescent="0.25">
      <c r="A551" s="1">
        <v>45111</v>
      </c>
      <c r="B551" s="1" t="str">
        <f>TEXT(Table1[[#This Row],[Sale Date]],"mmmm")</f>
        <v>July</v>
      </c>
      <c r="C551" s="11">
        <f>MONTH(Table1[[#This Row],[Sale Date]])</f>
        <v>7</v>
      </c>
      <c r="D551" s="11" t="str">
        <f>TEXT(WEEKDAY(Table1[[#This Row],[Sale Date]]),"dddd")</f>
        <v>Tuesday</v>
      </c>
      <c r="E551" s="11">
        <f>WEEKDAY(Table1[[#This Row],[Sale Date]])</f>
        <v>3</v>
      </c>
      <c r="F551" s="11">
        <f>YEAR(Table1[[#This Row],[Sale Date]])</f>
        <v>2023</v>
      </c>
      <c r="G551" t="s">
        <v>13</v>
      </c>
      <c r="H551" s="2">
        <v>-5162.8900000000003</v>
      </c>
      <c r="I551" s="2">
        <v>-4688.43</v>
      </c>
      <c r="J551" t="s">
        <v>22</v>
      </c>
      <c r="K551" t="s">
        <v>24</v>
      </c>
      <c r="L551" t="s">
        <v>19</v>
      </c>
      <c r="M551" t="s">
        <v>26</v>
      </c>
      <c r="N551" t="str">
        <f>IF(Table1[[#This Row],[Sales Amount]]&lt;0,"Loss","Income")</f>
        <v>Loss</v>
      </c>
    </row>
    <row r="552" spans="1:14" x14ac:dyDescent="0.25">
      <c r="A552" s="1">
        <v>45112</v>
      </c>
      <c r="B552" s="1" t="str">
        <f>TEXT(Table1[[#This Row],[Sale Date]],"mmmm")</f>
        <v>July</v>
      </c>
      <c r="C552" s="11">
        <f>MONTH(Table1[[#This Row],[Sale Date]])</f>
        <v>7</v>
      </c>
      <c r="D552" s="11" t="str">
        <f>TEXT(WEEKDAY(Table1[[#This Row],[Sale Date]]),"dddd")</f>
        <v>Wednesday</v>
      </c>
      <c r="E552" s="11">
        <f>WEEKDAY(Table1[[#This Row],[Sale Date]])</f>
        <v>4</v>
      </c>
      <c r="F552" s="11">
        <f>YEAR(Table1[[#This Row],[Sale Date]])</f>
        <v>2023</v>
      </c>
      <c r="G552" t="s">
        <v>17</v>
      </c>
      <c r="H552" s="2">
        <v>693.01</v>
      </c>
      <c r="I552" s="2">
        <v>673.5</v>
      </c>
      <c r="J552" t="s">
        <v>22</v>
      </c>
      <c r="K552" t="s">
        <v>18</v>
      </c>
      <c r="L552" t="s">
        <v>19</v>
      </c>
      <c r="M552" t="s">
        <v>29</v>
      </c>
      <c r="N552" t="str">
        <f>IF(Table1[[#This Row],[Sales Amount]]&lt;0,"Loss","Income")</f>
        <v>Income</v>
      </c>
    </row>
    <row r="553" spans="1:14" x14ac:dyDescent="0.25">
      <c r="A553" s="1">
        <v>45113</v>
      </c>
      <c r="B553" s="1" t="str">
        <f>TEXT(Table1[[#This Row],[Sale Date]],"mmmm")</f>
        <v>July</v>
      </c>
      <c r="C553" s="11">
        <f>MONTH(Table1[[#This Row],[Sale Date]])</f>
        <v>7</v>
      </c>
      <c r="D553" s="11" t="str">
        <f>TEXT(WEEKDAY(Table1[[#This Row],[Sale Date]]),"dddd")</f>
        <v>Thursday</v>
      </c>
      <c r="E553" s="11">
        <f>WEEKDAY(Table1[[#This Row],[Sale Date]])</f>
        <v>5</v>
      </c>
      <c r="F553" s="11">
        <f>YEAR(Table1[[#This Row],[Sale Date]])</f>
        <v>2023</v>
      </c>
      <c r="G553" t="s">
        <v>17</v>
      </c>
      <c r="H553" s="2">
        <v>3838.19</v>
      </c>
      <c r="I553" s="2">
        <v>3288.4</v>
      </c>
      <c r="J553" t="s">
        <v>14</v>
      </c>
      <c r="K553" t="s">
        <v>24</v>
      </c>
      <c r="L553" t="s">
        <v>11</v>
      </c>
      <c r="M553" t="s">
        <v>12</v>
      </c>
      <c r="N553" t="str">
        <f>IF(Table1[[#This Row],[Sales Amount]]&lt;0,"Loss","Income")</f>
        <v>Income</v>
      </c>
    </row>
    <row r="554" spans="1:14" x14ac:dyDescent="0.25">
      <c r="A554" s="1">
        <v>45114</v>
      </c>
      <c r="B554" s="1" t="str">
        <f>TEXT(Table1[[#This Row],[Sale Date]],"mmmm")</f>
        <v>July</v>
      </c>
      <c r="C554" s="11">
        <f>MONTH(Table1[[#This Row],[Sale Date]])</f>
        <v>7</v>
      </c>
      <c r="D554" s="11" t="str">
        <f>TEXT(WEEKDAY(Table1[[#This Row],[Sale Date]]),"dddd")</f>
        <v>Friday</v>
      </c>
      <c r="E554" s="11">
        <f>WEEKDAY(Table1[[#This Row],[Sale Date]])</f>
        <v>6</v>
      </c>
      <c r="F554" s="11">
        <f>YEAR(Table1[[#This Row],[Sale Date]])</f>
        <v>2023</v>
      </c>
      <c r="G554" t="s">
        <v>17</v>
      </c>
      <c r="H554" s="2">
        <v>-3588.39</v>
      </c>
      <c r="I554" s="2">
        <v>-3853.13</v>
      </c>
      <c r="J554" t="s">
        <v>14</v>
      </c>
      <c r="K554" t="s">
        <v>15</v>
      </c>
      <c r="L554" t="s">
        <v>19</v>
      </c>
      <c r="M554" t="s">
        <v>16</v>
      </c>
      <c r="N554" t="str">
        <f>IF(Table1[[#This Row],[Sales Amount]]&lt;0,"Loss","Income")</f>
        <v>Loss</v>
      </c>
    </row>
    <row r="555" spans="1:14" x14ac:dyDescent="0.25">
      <c r="A555" s="1">
        <v>45115</v>
      </c>
      <c r="B555" s="1" t="str">
        <f>TEXT(Table1[[#This Row],[Sale Date]],"mmmm")</f>
        <v>July</v>
      </c>
      <c r="C555" s="11">
        <f>MONTH(Table1[[#This Row],[Sale Date]])</f>
        <v>7</v>
      </c>
      <c r="D555" s="11" t="str">
        <f>TEXT(WEEKDAY(Table1[[#This Row],[Sale Date]]),"dddd")</f>
        <v>Saturday</v>
      </c>
      <c r="E555" s="11">
        <f>WEEKDAY(Table1[[#This Row],[Sale Date]])</f>
        <v>7</v>
      </c>
      <c r="F555" s="11">
        <f>YEAR(Table1[[#This Row],[Sale Date]])</f>
        <v>2023</v>
      </c>
      <c r="G555" t="s">
        <v>8</v>
      </c>
      <c r="H555" s="2">
        <v>12618</v>
      </c>
      <c r="I555" s="2">
        <v>12824.76</v>
      </c>
      <c r="J555" t="s">
        <v>9</v>
      </c>
      <c r="K555" t="s">
        <v>18</v>
      </c>
      <c r="L555" t="s">
        <v>11</v>
      </c>
      <c r="M555" t="s">
        <v>16</v>
      </c>
      <c r="N555" t="str">
        <f>IF(Table1[[#This Row],[Sales Amount]]&lt;0,"Loss","Income")</f>
        <v>Income</v>
      </c>
    </row>
    <row r="556" spans="1:14" x14ac:dyDescent="0.25">
      <c r="A556" s="1">
        <v>45116</v>
      </c>
      <c r="B556" s="1" t="str">
        <f>TEXT(Table1[[#This Row],[Sale Date]],"mmmm")</f>
        <v>July</v>
      </c>
      <c r="C556" s="11">
        <f>MONTH(Table1[[#This Row],[Sale Date]])</f>
        <v>7</v>
      </c>
      <c r="D556" s="11" t="str">
        <f>TEXT(WEEKDAY(Table1[[#This Row],[Sale Date]]),"dddd")</f>
        <v>Sunday</v>
      </c>
      <c r="E556" s="11">
        <f>WEEKDAY(Table1[[#This Row],[Sale Date]])</f>
        <v>1</v>
      </c>
      <c r="F556" s="11">
        <f>YEAR(Table1[[#This Row],[Sale Date]])</f>
        <v>2023</v>
      </c>
      <c r="G556" t="s">
        <v>20</v>
      </c>
      <c r="H556" s="2">
        <v>10763.15</v>
      </c>
      <c r="I556" s="2">
        <v>10138.799999999999</v>
      </c>
      <c r="J556" t="s">
        <v>22</v>
      </c>
      <c r="K556" t="s">
        <v>18</v>
      </c>
      <c r="L556" t="s">
        <v>11</v>
      </c>
      <c r="M556" t="s">
        <v>28</v>
      </c>
      <c r="N556" t="str">
        <f>IF(Table1[[#This Row],[Sales Amount]]&lt;0,"Loss","Income")</f>
        <v>Income</v>
      </c>
    </row>
    <row r="557" spans="1:14" x14ac:dyDescent="0.25">
      <c r="A557" s="1">
        <v>45117</v>
      </c>
      <c r="B557" s="1" t="str">
        <f>TEXT(Table1[[#This Row],[Sale Date]],"mmmm")</f>
        <v>July</v>
      </c>
      <c r="C557" s="11">
        <f>MONTH(Table1[[#This Row],[Sale Date]])</f>
        <v>7</v>
      </c>
      <c r="D557" s="11" t="str">
        <f>TEXT(WEEKDAY(Table1[[#This Row],[Sale Date]]),"dddd")</f>
        <v>Monday</v>
      </c>
      <c r="E557" s="11">
        <f>WEEKDAY(Table1[[#This Row],[Sale Date]])</f>
        <v>2</v>
      </c>
      <c r="F557" s="11">
        <f>YEAR(Table1[[#This Row],[Sale Date]])</f>
        <v>2023</v>
      </c>
      <c r="G557" t="s">
        <v>20</v>
      </c>
      <c r="H557" s="2">
        <v>15669.09</v>
      </c>
      <c r="I557" s="2">
        <v>15024.76</v>
      </c>
      <c r="J557" t="s">
        <v>14</v>
      </c>
      <c r="K557" t="s">
        <v>24</v>
      </c>
      <c r="L557" t="s">
        <v>11</v>
      </c>
      <c r="M557" t="s">
        <v>26</v>
      </c>
      <c r="N557" t="str">
        <f>IF(Table1[[#This Row],[Sales Amount]]&lt;0,"Loss","Income")</f>
        <v>Income</v>
      </c>
    </row>
    <row r="558" spans="1:14" x14ac:dyDescent="0.25">
      <c r="A558" s="1">
        <v>45118</v>
      </c>
      <c r="B558" s="1" t="str">
        <f>TEXT(Table1[[#This Row],[Sale Date]],"mmmm")</f>
        <v>July</v>
      </c>
      <c r="C558" s="11">
        <f>MONTH(Table1[[#This Row],[Sale Date]])</f>
        <v>7</v>
      </c>
      <c r="D558" s="11" t="str">
        <f>TEXT(WEEKDAY(Table1[[#This Row],[Sale Date]]),"dddd")</f>
        <v>Tuesday</v>
      </c>
      <c r="E558" s="11">
        <f>WEEKDAY(Table1[[#This Row],[Sale Date]])</f>
        <v>3</v>
      </c>
      <c r="F558" s="11">
        <f>YEAR(Table1[[#This Row],[Sale Date]])</f>
        <v>2023</v>
      </c>
      <c r="G558" t="s">
        <v>23</v>
      </c>
      <c r="H558" s="2">
        <v>17054.37</v>
      </c>
      <c r="I558" s="2">
        <v>17263.990000000002</v>
      </c>
      <c r="J558" t="s">
        <v>14</v>
      </c>
      <c r="K558" t="s">
        <v>10</v>
      </c>
      <c r="L558" t="s">
        <v>19</v>
      </c>
      <c r="M558" t="s">
        <v>12</v>
      </c>
      <c r="N558" t="str">
        <f>IF(Table1[[#This Row],[Sales Amount]]&lt;0,"Loss","Income")</f>
        <v>Income</v>
      </c>
    </row>
    <row r="559" spans="1:14" x14ac:dyDescent="0.25">
      <c r="A559" s="1">
        <v>45119</v>
      </c>
      <c r="B559" s="1" t="str">
        <f>TEXT(Table1[[#This Row],[Sale Date]],"mmmm")</f>
        <v>July</v>
      </c>
      <c r="C559" s="11">
        <f>MONTH(Table1[[#This Row],[Sale Date]])</f>
        <v>7</v>
      </c>
      <c r="D559" s="11" t="str">
        <f>TEXT(WEEKDAY(Table1[[#This Row],[Sale Date]]),"dddd")</f>
        <v>Wednesday</v>
      </c>
      <c r="E559" s="11">
        <f>WEEKDAY(Table1[[#This Row],[Sale Date]])</f>
        <v>4</v>
      </c>
      <c r="F559" s="11">
        <f>YEAR(Table1[[#This Row],[Sale Date]])</f>
        <v>2023</v>
      </c>
      <c r="G559" t="s">
        <v>13</v>
      </c>
      <c r="H559" s="2">
        <v>8667.8700000000008</v>
      </c>
      <c r="I559" s="2">
        <v>9490.18</v>
      </c>
      <c r="J559" t="s">
        <v>9</v>
      </c>
      <c r="K559" t="s">
        <v>24</v>
      </c>
      <c r="L559" t="s">
        <v>21</v>
      </c>
      <c r="M559" t="s">
        <v>12</v>
      </c>
      <c r="N559" t="str">
        <f>IF(Table1[[#This Row],[Sales Amount]]&lt;0,"Loss","Income")</f>
        <v>Income</v>
      </c>
    </row>
    <row r="560" spans="1:14" x14ac:dyDescent="0.25">
      <c r="A560" s="1">
        <v>45120</v>
      </c>
      <c r="B560" s="1" t="str">
        <f>TEXT(Table1[[#This Row],[Sale Date]],"mmmm")</f>
        <v>July</v>
      </c>
      <c r="C560" s="11">
        <f>MONTH(Table1[[#This Row],[Sale Date]])</f>
        <v>7</v>
      </c>
      <c r="D560" s="11" t="str">
        <f>TEXT(WEEKDAY(Table1[[#This Row],[Sale Date]]),"dddd")</f>
        <v>Thursday</v>
      </c>
      <c r="E560" s="11">
        <f>WEEKDAY(Table1[[#This Row],[Sale Date]])</f>
        <v>5</v>
      </c>
      <c r="F560" s="11">
        <f>YEAR(Table1[[#This Row],[Sale Date]])</f>
        <v>2023</v>
      </c>
      <c r="G560" t="s">
        <v>13</v>
      </c>
      <c r="H560" s="2">
        <v>5184.66</v>
      </c>
      <c r="I560" s="2">
        <v>5010.13</v>
      </c>
      <c r="J560" t="s">
        <v>14</v>
      </c>
      <c r="K560" t="s">
        <v>24</v>
      </c>
      <c r="L560" t="s">
        <v>21</v>
      </c>
      <c r="M560" t="s">
        <v>29</v>
      </c>
      <c r="N560" t="str">
        <f>IF(Table1[[#This Row],[Sales Amount]]&lt;0,"Loss","Income")</f>
        <v>Income</v>
      </c>
    </row>
    <row r="561" spans="1:14" x14ac:dyDescent="0.25">
      <c r="A561" s="1">
        <v>45121</v>
      </c>
      <c r="B561" s="1" t="str">
        <f>TEXT(Table1[[#This Row],[Sale Date]],"mmmm")</f>
        <v>July</v>
      </c>
      <c r="C561" s="11">
        <f>MONTH(Table1[[#This Row],[Sale Date]])</f>
        <v>7</v>
      </c>
      <c r="D561" s="11" t="str">
        <f>TEXT(WEEKDAY(Table1[[#This Row],[Sale Date]]),"dddd")</f>
        <v>Friday</v>
      </c>
      <c r="E561" s="11">
        <f>WEEKDAY(Table1[[#This Row],[Sale Date]])</f>
        <v>6</v>
      </c>
      <c r="F561" s="11">
        <f>YEAR(Table1[[#This Row],[Sale Date]])</f>
        <v>2023</v>
      </c>
      <c r="G561" t="s">
        <v>20</v>
      </c>
      <c r="H561" s="2">
        <v>3850.06</v>
      </c>
      <c r="I561" s="2">
        <v>3886.03</v>
      </c>
      <c r="J561" t="s">
        <v>25</v>
      </c>
      <c r="K561" t="s">
        <v>10</v>
      </c>
      <c r="L561" t="s">
        <v>11</v>
      </c>
      <c r="M561" t="s">
        <v>26</v>
      </c>
      <c r="N561" t="str">
        <f>IF(Table1[[#This Row],[Sales Amount]]&lt;0,"Loss","Income")</f>
        <v>Income</v>
      </c>
    </row>
    <row r="562" spans="1:14" x14ac:dyDescent="0.25">
      <c r="A562" s="1">
        <v>45122</v>
      </c>
      <c r="B562" s="1" t="str">
        <f>TEXT(Table1[[#This Row],[Sale Date]],"mmmm")</f>
        <v>July</v>
      </c>
      <c r="C562" s="11">
        <f>MONTH(Table1[[#This Row],[Sale Date]])</f>
        <v>7</v>
      </c>
      <c r="D562" s="11" t="str">
        <f>TEXT(WEEKDAY(Table1[[#This Row],[Sale Date]]),"dddd")</f>
        <v>Saturday</v>
      </c>
      <c r="E562" s="11">
        <f>WEEKDAY(Table1[[#This Row],[Sale Date]])</f>
        <v>7</v>
      </c>
      <c r="F562" s="11">
        <f>YEAR(Table1[[#This Row],[Sale Date]])</f>
        <v>2023</v>
      </c>
      <c r="G562" t="s">
        <v>17</v>
      </c>
      <c r="H562" s="2">
        <v>-1738.51</v>
      </c>
      <c r="I562" s="2">
        <v>-1736.13</v>
      </c>
      <c r="J562" t="s">
        <v>25</v>
      </c>
      <c r="K562" t="s">
        <v>24</v>
      </c>
      <c r="L562" t="s">
        <v>21</v>
      </c>
      <c r="M562" t="s">
        <v>31</v>
      </c>
      <c r="N562" t="str">
        <f>IF(Table1[[#This Row],[Sales Amount]]&lt;0,"Loss","Income")</f>
        <v>Loss</v>
      </c>
    </row>
    <row r="563" spans="1:14" x14ac:dyDescent="0.25">
      <c r="A563" s="1">
        <v>45123</v>
      </c>
      <c r="B563" s="1" t="str">
        <f>TEXT(Table1[[#This Row],[Sale Date]],"mmmm")</f>
        <v>July</v>
      </c>
      <c r="C563" s="11">
        <f>MONTH(Table1[[#This Row],[Sale Date]])</f>
        <v>7</v>
      </c>
      <c r="D563" s="11" t="str">
        <f>TEXT(WEEKDAY(Table1[[#This Row],[Sale Date]]),"dddd")</f>
        <v>Sunday</v>
      </c>
      <c r="E563" s="11">
        <f>WEEKDAY(Table1[[#This Row],[Sale Date]])</f>
        <v>1</v>
      </c>
      <c r="F563" s="11">
        <f>YEAR(Table1[[#This Row],[Sale Date]])</f>
        <v>2023</v>
      </c>
      <c r="G563" t="s">
        <v>13</v>
      </c>
      <c r="H563" s="2">
        <v>17600</v>
      </c>
      <c r="I563" s="2">
        <v>16479.13</v>
      </c>
      <c r="J563" t="s">
        <v>22</v>
      </c>
      <c r="K563" t="s">
        <v>15</v>
      </c>
      <c r="L563" t="s">
        <v>19</v>
      </c>
      <c r="M563" t="s">
        <v>31</v>
      </c>
      <c r="N563" t="str">
        <f>IF(Table1[[#This Row],[Sales Amount]]&lt;0,"Loss","Income")</f>
        <v>Income</v>
      </c>
    </row>
    <row r="564" spans="1:14" x14ac:dyDescent="0.25">
      <c r="A564" s="1">
        <v>45124</v>
      </c>
      <c r="B564" s="1" t="str">
        <f>TEXT(Table1[[#This Row],[Sale Date]],"mmmm")</f>
        <v>July</v>
      </c>
      <c r="C564" s="11">
        <f>MONTH(Table1[[#This Row],[Sale Date]])</f>
        <v>7</v>
      </c>
      <c r="D564" s="11" t="str">
        <f>TEXT(WEEKDAY(Table1[[#This Row],[Sale Date]]),"dddd")</f>
        <v>Monday</v>
      </c>
      <c r="E564" s="11">
        <f>WEEKDAY(Table1[[#This Row],[Sale Date]])</f>
        <v>2</v>
      </c>
      <c r="F564" s="11">
        <f>YEAR(Table1[[#This Row],[Sale Date]])</f>
        <v>2023</v>
      </c>
      <c r="G564" t="s">
        <v>17</v>
      </c>
      <c r="H564" s="2">
        <v>1668.88</v>
      </c>
      <c r="I564" s="2">
        <v>1588.07</v>
      </c>
      <c r="J564" t="s">
        <v>22</v>
      </c>
      <c r="K564" t="s">
        <v>18</v>
      </c>
      <c r="L564" t="s">
        <v>21</v>
      </c>
      <c r="M564" t="s">
        <v>27</v>
      </c>
      <c r="N564" t="str">
        <f>IF(Table1[[#This Row],[Sales Amount]]&lt;0,"Loss","Income")</f>
        <v>Income</v>
      </c>
    </row>
    <row r="565" spans="1:14" x14ac:dyDescent="0.25">
      <c r="A565" s="1">
        <v>45125</v>
      </c>
      <c r="B565" s="1" t="str">
        <f>TEXT(Table1[[#This Row],[Sale Date]],"mmmm")</f>
        <v>July</v>
      </c>
      <c r="C565" s="11">
        <f>MONTH(Table1[[#This Row],[Sale Date]])</f>
        <v>7</v>
      </c>
      <c r="D565" s="11" t="str">
        <f>TEXT(WEEKDAY(Table1[[#This Row],[Sale Date]]),"dddd")</f>
        <v>Tuesday</v>
      </c>
      <c r="E565" s="11">
        <f>WEEKDAY(Table1[[#This Row],[Sale Date]])</f>
        <v>3</v>
      </c>
      <c r="F565" s="11">
        <f>YEAR(Table1[[#This Row],[Sale Date]])</f>
        <v>2023</v>
      </c>
      <c r="G565" t="s">
        <v>23</v>
      </c>
      <c r="H565" s="2">
        <v>5868.76</v>
      </c>
      <c r="I565" s="2">
        <v>6631.71</v>
      </c>
      <c r="J565" t="s">
        <v>22</v>
      </c>
      <c r="K565" t="s">
        <v>15</v>
      </c>
      <c r="L565" t="s">
        <v>11</v>
      </c>
      <c r="M565" t="s">
        <v>27</v>
      </c>
      <c r="N565" t="str">
        <f>IF(Table1[[#This Row],[Sales Amount]]&lt;0,"Loss","Income")</f>
        <v>Income</v>
      </c>
    </row>
    <row r="566" spans="1:14" x14ac:dyDescent="0.25">
      <c r="A566" s="1">
        <v>45126</v>
      </c>
      <c r="B566" s="1" t="str">
        <f>TEXT(Table1[[#This Row],[Sale Date]],"mmmm")</f>
        <v>July</v>
      </c>
      <c r="C566" s="11">
        <f>MONTH(Table1[[#This Row],[Sale Date]])</f>
        <v>7</v>
      </c>
      <c r="D566" s="11" t="str">
        <f>TEXT(WEEKDAY(Table1[[#This Row],[Sale Date]]),"dddd")</f>
        <v>Wednesday</v>
      </c>
      <c r="E566" s="11">
        <f>WEEKDAY(Table1[[#This Row],[Sale Date]])</f>
        <v>4</v>
      </c>
      <c r="F566" s="11">
        <f>YEAR(Table1[[#This Row],[Sale Date]])</f>
        <v>2023</v>
      </c>
      <c r="G566" t="s">
        <v>17</v>
      </c>
      <c r="H566" s="2">
        <v>20645.61</v>
      </c>
      <c r="I566" s="2">
        <v>20508.009999999998</v>
      </c>
      <c r="J566" t="s">
        <v>25</v>
      </c>
      <c r="K566" t="s">
        <v>18</v>
      </c>
      <c r="L566" t="s">
        <v>21</v>
      </c>
      <c r="M566" t="s">
        <v>26</v>
      </c>
      <c r="N566" t="str">
        <f>IF(Table1[[#This Row],[Sales Amount]]&lt;0,"Loss","Income")</f>
        <v>Income</v>
      </c>
    </row>
    <row r="567" spans="1:14" x14ac:dyDescent="0.25">
      <c r="A567" s="1">
        <v>45127</v>
      </c>
      <c r="B567" s="1" t="str">
        <f>TEXT(Table1[[#This Row],[Sale Date]],"mmmm")</f>
        <v>July</v>
      </c>
      <c r="C567" s="11">
        <f>MONTH(Table1[[#This Row],[Sale Date]])</f>
        <v>7</v>
      </c>
      <c r="D567" s="11" t="str">
        <f>TEXT(WEEKDAY(Table1[[#This Row],[Sale Date]]),"dddd")</f>
        <v>Thursday</v>
      </c>
      <c r="E567" s="11">
        <f>WEEKDAY(Table1[[#This Row],[Sale Date]])</f>
        <v>5</v>
      </c>
      <c r="F567" s="11">
        <f>YEAR(Table1[[#This Row],[Sale Date]])</f>
        <v>2023</v>
      </c>
      <c r="G567" t="s">
        <v>17</v>
      </c>
      <c r="H567" s="2">
        <v>-1963.31</v>
      </c>
      <c r="I567" s="2">
        <v>-1932.08</v>
      </c>
      <c r="J567" t="s">
        <v>22</v>
      </c>
      <c r="K567" t="s">
        <v>18</v>
      </c>
      <c r="L567" t="s">
        <v>11</v>
      </c>
      <c r="M567" t="s">
        <v>30</v>
      </c>
      <c r="N567" t="str">
        <f>IF(Table1[[#This Row],[Sales Amount]]&lt;0,"Loss","Income")</f>
        <v>Loss</v>
      </c>
    </row>
    <row r="568" spans="1:14" x14ac:dyDescent="0.25">
      <c r="A568" s="1">
        <v>45128</v>
      </c>
      <c r="B568" s="1" t="str">
        <f>TEXT(Table1[[#This Row],[Sale Date]],"mmmm")</f>
        <v>July</v>
      </c>
      <c r="C568" s="11">
        <f>MONTH(Table1[[#This Row],[Sale Date]])</f>
        <v>7</v>
      </c>
      <c r="D568" s="11" t="str">
        <f>TEXT(WEEKDAY(Table1[[#This Row],[Sale Date]]),"dddd")</f>
        <v>Friday</v>
      </c>
      <c r="E568" s="11">
        <f>WEEKDAY(Table1[[#This Row],[Sale Date]])</f>
        <v>6</v>
      </c>
      <c r="F568" s="11">
        <f>YEAR(Table1[[#This Row],[Sale Date]])</f>
        <v>2023</v>
      </c>
      <c r="G568" t="s">
        <v>17</v>
      </c>
      <c r="H568" s="2">
        <v>-5927.99</v>
      </c>
      <c r="I568" s="2">
        <v>-5522.51</v>
      </c>
      <c r="J568" t="s">
        <v>9</v>
      </c>
      <c r="K568" t="s">
        <v>15</v>
      </c>
      <c r="L568" t="s">
        <v>11</v>
      </c>
      <c r="M568" t="s">
        <v>26</v>
      </c>
      <c r="N568" t="str">
        <f>IF(Table1[[#This Row],[Sales Amount]]&lt;0,"Loss","Income")</f>
        <v>Loss</v>
      </c>
    </row>
    <row r="569" spans="1:14" x14ac:dyDescent="0.25">
      <c r="A569" s="1">
        <v>45129</v>
      </c>
      <c r="B569" s="1" t="str">
        <f>TEXT(Table1[[#This Row],[Sale Date]],"mmmm")</f>
        <v>July</v>
      </c>
      <c r="C569" s="11">
        <f>MONTH(Table1[[#This Row],[Sale Date]])</f>
        <v>7</v>
      </c>
      <c r="D569" s="11" t="str">
        <f>TEXT(WEEKDAY(Table1[[#This Row],[Sale Date]]),"dddd")</f>
        <v>Saturday</v>
      </c>
      <c r="E569" s="11">
        <f>WEEKDAY(Table1[[#This Row],[Sale Date]])</f>
        <v>7</v>
      </c>
      <c r="F569" s="11">
        <f>YEAR(Table1[[#This Row],[Sale Date]])</f>
        <v>2023</v>
      </c>
      <c r="G569" t="s">
        <v>20</v>
      </c>
      <c r="H569" s="2">
        <v>12466.35</v>
      </c>
      <c r="I569" s="2">
        <v>11671.57</v>
      </c>
      <c r="J569" t="s">
        <v>22</v>
      </c>
      <c r="K569" t="s">
        <v>15</v>
      </c>
      <c r="L569" t="s">
        <v>11</v>
      </c>
      <c r="M569" t="s">
        <v>31</v>
      </c>
      <c r="N569" t="str">
        <f>IF(Table1[[#This Row],[Sales Amount]]&lt;0,"Loss","Income")</f>
        <v>Income</v>
      </c>
    </row>
    <row r="570" spans="1:14" x14ac:dyDescent="0.25">
      <c r="A570" s="1">
        <v>45130</v>
      </c>
      <c r="B570" s="1" t="str">
        <f>TEXT(Table1[[#This Row],[Sale Date]],"mmmm")</f>
        <v>July</v>
      </c>
      <c r="C570" s="11">
        <f>MONTH(Table1[[#This Row],[Sale Date]])</f>
        <v>7</v>
      </c>
      <c r="D570" s="11" t="str">
        <f>TEXT(WEEKDAY(Table1[[#This Row],[Sale Date]]),"dddd")</f>
        <v>Sunday</v>
      </c>
      <c r="E570" s="11">
        <f>WEEKDAY(Table1[[#This Row],[Sale Date]])</f>
        <v>1</v>
      </c>
      <c r="F570" s="11">
        <f>YEAR(Table1[[#This Row],[Sale Date]])</f>
        <v>2023</v>
      </c>
      <c r="G570" t="s">
        <v>8</v>
      </c>
      <c r="H570" s="2">
        <v>10967.48</v>
      </c>
      <c r="I570" s="2">
        <v>10892.77</v>
      </c>
      <c r="J570" t="s">
        <v>14</v>
      </c>
      <c r="K570" t="s">
        <v>15</v>
      </c>
      <c r="L570" t="s">
        <v>21</v>
      </c>
      <c r="M570" t="s">
        <v>26</v>
      </c>
      <c r="N570" t="str">
        <f>IF(Table1[[#This Row],[Sales Amount]]&lt;0,"Loss","Income")</f>
        <v>Income</v>
      </c>
    </row>
    <row r="571" spans="1:14" x14ac:dyDescent="0.25">
      <c r="A571" s="1">
        <v>45131</v>
      </c>
      <c r="B571" s="1" t="str">
        <f>TEXT(Table1[[#This Row],[Sale Date]],"mmmm")</f>
        <v>July</v>
      </c>
      <c r="C571" s="11">
        <f>MONTH(Table1[[#This Row],[Sale Date]])</f>
        <v>7</v>
      </c>
      <c r="D571" s="11" t="str">
        <f>TEXT(WEEKDAY(Table1[[#This Row],[Sale Date]]),"dddd")</f>
        <v>Monday</v>
      </c>
      <c r="E571" s="11">
        <f>WEEKDAY(Table1[[#This Row],[Sale Date]])</f>
        <v>2</v>
      </c>
      <c r="F571" s="11">
        <f>YEAR(Table1[[#This Row],[Sale Date]])</f>
        <v>2023</v>
      </c>
      <c r="G571" t="s">
        <v>8</v>
      </c>
      <c r="H571" s="2">
        <v>-1691.13</v>
      </c>
      <c r="I571" s="2">
        <v>-1552.95</v>
      </c>
      <c r="J571" t="s">
        <v>22</v>
      </c>
      <c r="K571" t="s">
        <v>10</v>
      </c>
      <c r="L571" t="s">
        <v>19</v>
      </c>
      <c r="M571" t="s">
        <v>12</v>
      </c>
      <c r="N571" t="str">
        <f>IF(Table1[[#This Row],[Sales Amount]]&lt;0,"Loss","Income")</f>
        <v>Loss</v>
      </c>
    </row>
    <row r="572" spans="1:14" x14ac:dyDescent="0.25">
      <c r="A572" s="1">
        <v>45132</v>
      </c>
      <c r="B572" s="1" t="str">
        <f>TEXT(Table1[[#This Row],[Sale Date]],"mmmm")</f>
        <v>July</v>
      </c>
      <c r="C572" s="11">
        <f>MONTH(Table1[[#This Row],[Sale Date]])</f>
        <v>7</v>
      </c>
      <c r="D572" s="11" t="str">
        <f>TEXT(WEEKDAY(Table1[[#This Row],[Sale Date]]),"dddd")</f>
        <v>Tuesday</v>
      </c>
      <c r="E572" s="11">
        <f>WEEKDAY(Table1[[#This Row],[Sale Date]])</f>
        <v>3</v>
      </c>
      <c r="F572" s="11">
        <f>YEAR(Table1[[#This Row],[Sale Date]])</f>
        <v>2023</v>
      </c>
      <c r="G572" t="s">
        <v>23</v>
      </c>
      <c r="H572" s="2">
        <v>19691.7</v>
      </c>
      <c r="I572" s="2">
        <v>19352.34</v>
      </c>
      <c r="J572" t="s">
        <v>25</v>
      </c>
      <c r="K572" t="s">
        <v>18</v>
      </c>
      <c r="L572" t="s">
        <v>21</v>
      </c>
      <c r="M572" t="s">
        <v>16</v>
      </c>
      <c r="N572" t="str">
        <f>IF(Table1[[#This Row],[Sales Amount]]&lt;0,"Loss","Income")</f>
        <v>Income</v>
      </c>
    </row>
    <row r="573" spans="1:14" x14ac:dyDescent="0.25">
      <c r="A573" s="1">
        <v>45133</v>
      </c>
      <c r="B573" s="1" t="str">
        <f>TEXT(Table1[[#This Row],[Sale Date]],"mmmm")</f>
        <v>July</v>
      </c>
      <c r="C573" s="11">
        <f>MONTH(Table1[[#This Row],[Sale Date]])</f>
        <v>7</v>
      </c>
      <c r="D573" s="11" t="str">
        <f>TEXT(WEEKDAY(Table1[[#This Row],[Sale Date]]),"dddd")</f>
        <v>Wednesday</v>
      </c>
      <c r="E573" s="11">
        <f>WEEKDAY(Table1[[#This Row],[Sale Date]])</f>
        <v>4</v>
      </c>
      <c r="F573" s="11">
        <f>YEAR(Table1[[#This Row],[Sale Date]])</f>
        <v>2023</v>
      </c>
      <c r="G573" t="s">
        <v>17</v>
      </c>
      <c r="H573" s="2">
        <v>7253.06</v>
      </c>
      <c r="I573" s="2">
        <v>7326.23</v>
      </c>
      <c r="J573" t="s">
        <v>25</v>
      </c>
      <c r="K573" t="s">
        <v>10</v>
      </c>
      <c r="L573" t="s">
        <v>21</v>
      </c>
      <c r="M573" t="s">
        <v>12</v>
      </c>
      <c r="N573" t="str">
        <f>IF(Table1[[#This Row],[Sales Amount]]&lt;0,"Loss","Income")</f>
        <v>Income</v>
      </c>
    </row>
    <row r="574" spans="1:14" x14ac:dyDescent="0.25">
      <c r="A574" s="1">
        <v>45134</v>
      </c>
      <c r="B574" s="1" t="str">
        <f>TEXT(Table1[[#This Row],[Sale Date]],"mmmm")</f>
        <v>July</v>
      </c>
      <c r="C574" s="11">
        <f>MONTH(Table1[[#This Row],[Sale Date]])</f>
        <v>7</v>
      </c>
      <c r="D574" s="11" t="str">
        <f>TEXT(WEEKDAY(Table1[[#This Row],[Sale Date]]),"dddd")</f>
        <v>Thursday</v>
      </c>
      <c r="E574" s="11">
        <f>WEEKDAY(Table1[[#This Row],[Sale Date]])</f>
        <v>5</v>
      </c>
      <c r="F574" s="11">
        <f>YEAR(Table1[[#This Row],[Sale Date]])</f>
        <v>2023</v>
      </c>
      <c r="G574" t="s">
        <v>20</v>
      </c>
      <c r="H574" s="2">
        <v>17961.75</v>
      </c>
      <c r="I574" s="2">
        <v>15591.4</v>
      </c>
      <c r="J574" t="s">
        <v>9</v>
      </c>
      <c r="K574" t="s">
        <v>24</v>
      </c>
      <c r="L574" t="s">
        <v>11</v>
      </c>
      <c r="M574" t="s">
        <v>26</v>
      </c>
      <c r="N574" t="str">
        <f>IF(Table1[[#This Row],[Sales Amount]]&lt;0,"Loss","Income")</f>
        <v>Income</v>
      </c>
    </row>
    <row r="575" spans="1:14" x14ac:dyDescent="0.25">
      <c r="A575" s="1">
        <v>45135</v>
      </c>
      <c r="B575" s="1" t="str">
        <f>TEXT(Table1[[#This Row],[Sale Date]],"mmmm")</f>
        <v>July</v>
      </c>
      <c r="C575" s="11">
        <f>MONTH(Table1[[#This Row],[Sale Date]])</f>
        <v>7</v>
      </c>
      <c r="D575" s="11" t="str">
        <f>TEXT(WEEKDAY(Table1[[#This Row],[Sale Date]]),"dddd")</f>
        <v>Friday</v>
      </c>
      <c r="E575" s="11">
        <f>WEEKDAY(Table1[[#This Row],[Sale Date]])</f>
        <v>6</v>
      </c>
      <c r="F575" s="11">
        <f>YEAR(Table1[[#This Row],[Sale Date]])</f>
        <v>2023</v>
      </c>
      <c r="G575" t="s">
        <v>23</v>
      </c>
      <c r="H575" s="2">
        <v>6527.79</v>
      </c>
      <c r="I575" s="2">
        <v>6284.91</v>
      </c>
      <c r="J575" t="s">
        <v>14</v>
      </c>
      <c r="K575" t="s">
        <v>18</v>
      </c>
      <c r="L575" t="s">
        <v>11</v>
      </c>
      <c r="M575" t="s">
        <v>16</v>
      </c>
      <c r="N575" t="str">
        <f>IF(Table1[[#This Row],[Sales Amount]]&lt;0,"Loss","Income")</f>
        <v>Income</v>
      </c>
    </row>
    <row r="576" spans="1:14" x14ac:dyDescent="0.25">
      <c r="A576" s="1">
        <v>45136</v>
      </c>
      <c r="B576" s="1" t="str">
        <f>TEXT(Table1[[#This Row],[Sale Date]],"mmmm")</f>
        <v>July</v>
      </c>
      <c r="C576" s="11">
        <f>MONTH(Table1[[#This Row],[Sale Date]])</f>
        <v>7</v>
      </c>
      <c r="D576" s="11" t="str">
        <f>TEXT(WEEKDAY(Table1[[#This Row],[Sale Date]]),"dddd")</f>
        <v>Saturday</v>
      </c>
      <c r="E576" s="11">
        <f>WEEKDAY(Table1[[#This Row],[Sale Date]])</f>
        <v>7</v>
      </c>
      <c r="F576" s="11">
        <f>YEAR(Table1[[#This Row],[Sale Date]])</f>
        <v>2023</v>
      </c>
      <c r="G576" t="s">
        <v>23</v>
      </c>
      <c r="H576" s="2">
        <v>14110.42</v>
      </c>
      <c r="I576" s="2">
        <v>11788.61</v>
      </c>
      <c r="J576" t="s">
        <v>14</v>
      </c>
      <c r="K576" t="s">
        <v>10</v>
      </c>
      <c r="L576" t="s">
        <v>21</v>
      </c>
      <c r="M576" t="s">
        <v>29</v>
      </c>
      <c r="N576" t="str">
        <f>IF(Table1[[#This Row],[Sales Amount]]&lt;0,"Loss","Income")</f>
        <v>Income</v>
      </c>
    </row>
    <row r="577" spans="1:14" x14ac:dyDescent="0.25">
      <c r="A577" s="1">
        <v>45137</v>
      </c>
      <c r="B577" s="1" t="str">
        <f>TEXT(Table1[[#This Row],[Sale Date]],"mmmm")</f>
        <v>July</v>
      </c>
      <c r="C577" s="11">
        <f>MONTH(Table1[[#This Row],[Sale Date]])</f>
        <v>7</v>
      </c>
      <c r="D577" s="11" t="str">
        <f>TEXT(WEEKDAY(Table1[[#This Row],[Sale Date]]),"dddd")</f>
        <v>Sunday</v>
      </c>
      <c r="E577" s="11">
        <f>WEEKDAY(Table1[[#This Row],[Sale Date]])</f>
        <v>1</v>
      </c>
      <c r="F577" s="11">
        <f>YEAR(Table1[[#This Row],[Sale Date]])</f>
        <v>2023</v>
      </c>
      <c r="G577" t="s">
        <v>8</v>
      </c>
      <c r="H577" s="2">
        <v>11691.54</v>
      </c>
      <c r="I577" s="2">
        <v>12429.1</v>
      </c>
      <c r="J577" t="s">
        <v>9</v>
      </c>
      <c r="K577" t="s">
        <v>18</v>
      </c>
      <c r="L577" t="s">
        <v>19</v>
      </c>
      <c r="M577" t="s">
        <v>28</v>
      </c>
      <c r="N577" t="str">
        <f>IF(Table1[[#This Row],[Sales Amount]]&lt;0,"Loss","Income")</f>
        <v>Income</v>
      </c>
    </row>
    <row r="578" spans="1:14" x14ac:dyDescent="0.25">
      <c r="A578" s="1">
        <v>45138</v>
      </c>
      <c r="B578" s="1" t="str">
        <f>TEXT(Table1[[#This Row],[Sale Date]],"mmmm")</f>
        <v>July</v>
      </c>
      <c r="C578" s="11">
        <f>MONTH(Table1[[#This Row],[Sale Date]])</f>
        <v>7</v>
      </c>
      <c r="D578" s="11" t="str">
        <f>TEXT(WEEKDAY(Table1[[#This Row],[Sale Date]]),"dddd")</f>
        <v>Monday</v>
      </c>
      <c r="E578" s="11">
        <f>WEEKDAY(Table1[[#This Row],[Sale Date]])</f>
        <v>2</v>
      </c>
      <c r="F578" s="11">
        <f>YEAR(Table1[[#This Row],[Sale Date]])</f>
        <v>2023</v>
      </c>
      <c r="G578" t="s">
        <v>8</v>
      </c>
      <c r="H578" s="2">
        <v>5169.6400000000003</v>
      </c>
      <c r="I578" s="2">
        <v>5437.08</v>
      </c>
      <c r="J578" t="s">
        <v>22</v>
      </c>
      <c r="K578" t="s">
        <v>10</v>
      </c>
      <c r="L578" t="s">
        <v>21</v>
      </c>
      <c r="M578" t="s">
        <v>29</v>
      </c>
      <c r="N578" t="str">
        <f>IF(Table1[[#This Row],[Sales Amount]]&lt;0,"Loss","Income")</f>
        <v>Income</v>
      </c>
    </row>
    <row r="579" spans="1:14" x14ac:dyDescent="0.25">
      <c r="A579" s="1">
        <v>45139</v>
      </c>
      <c r="B579" s="1" t="str">
        <f>TEXT(Table1[[#This Row],[Sale Date]],"mmmm")</f>
        <v>August</v>
      </c>
      <c r="C579" s="11">
        <f>MONTH(Table1[[#This Row],[Sale Date]])</f>
        <v>8</v>
      </c>
      <c r="D579" s="11" t="str">
        <f>TEXT(WEEKDAY(Table1[[#This Row],[Sale Date]]),"dddd")</f>
        <v>Tuesday</v>
      </c>
      <c r="E579" s="11">
        <f>WEEKDAY(Table1[[#This Row],[Sale Date]])</f>
        <v>3</v>
      </c>
      <c r="F579" s="11">
        <f>YEAR(Table1[[#This Row],[Sale Date]])</f>
        <v>2023</v>
      </c>
      <c r="G579" t="s">
        <v>20</v>
      </c>
      <c r="H579" s="2">
        <v>7335.85</v>
      </c>
      <c r="I579" s="2">
        <v>8512.0400000000009</v>
      </c>
      <c r="J579" t="s">
        <v>14</v>
      </c>
      <c r="K579" t="s">
        <v>15</v>
      </c>
      <c r="L579" t="s">
        <v>11</v>
      </c>
      <c r="M579" t="s">
        <v>12</v>
      </c>
      <c r="N579" t="str">
        <f>IF(Table1[[#This Row],[Sales Amount]]&lt;0,"Loss","Income")</f>
        <v>Income</v>
      </c>
    </row>
    <row r="580" spans="1:14" x14ac:dyDescent="0.25">
      <c r="A580" s="1">
        <v>45140</v>
      </c>
      <c r="B580" s="1" t="str">
        <f>TEXT(Table1[[#This Row],[Sale Date]],"mmmm")</f>
        <v>August</v>
      </c>
      <c r="C580" s="11">
        <f>MONTH(Table1[[#This Row],[Sale Date]])</f>
        <v>8</v>
      </c>
      <c r="D580" s="11" t="str">
        <f>TEXT(WEEKDAY(Table1[[#This Row],[Sale Date]]),"dddd")</f>
        <v>Wednesday</v>
      </c>
      <c r="E580" s="11">
        <f>WEEKDAY(Table1[[#This Row],[Sale Date]])</f>
        <v>4</v>
      </c>
      <c r="F580" s="11">
        <f>YEAR(Table1[[#This Row],[Sale Date]])</f>
        <v>2023</v>
      </c>
      <c r="G580" t="s">
        <v>23</v>
      </c>
      <c r="H580" s="2">
        <v>10607.14</v>
      </c>
      <c r="I580" s="2">
        <v>11432.78</v>
      </c>
      <c r="J580" t="s">
        <v>22</v>
      </c>
      <c r="K580" t="s">
        <v>24</v>
      </c>
      <c r="L580" t="s">
        <v>19</v>
      </c>
      <c r="M580" t="s">
        <v>28</v>
      </c>
      <c r="N580" t="str">
        <f>IF(Table1[[#This Row],[Sales Amount]]&lt;0,"Loss","Income")</f>
        <v>Income</v>
      </c>
    </row>
    <row r="581" spans="1:14" x14ac:dyDescent="0.25">
      <c r="A581" s="1">
        <v>45141</v>
      </c>
      <c r="B581" s="1" t="str">
        <f>TEXT(Table1[[#This Row],[Sale Date]],"mmmm")</f>
        <v>August</v>
      </c>
      <c r="C581" s="11">
        <f>MONTH(Table1[[#This Row],[Sale Date]])</f>
        <v>8</v>
      </c>
      <c r="D581" s="11" t="str">
        <f>TEXT(WEEKDAY(Table1[[#This Row],[Sale Date]]),"dddd")</f>
        <v>Thursday</v>
      </c>
      <c r="E581" s="11">
        <f>WEEKDAY(Table1[[#This Row],[Sale Date]])</f>
        <v>5</v>
      </c>
      <c r="F581" s="11">
        <f>YEAR(Table1[[#This Row],[Sale Date]])</f>
        <v>2023</v>
      </c>
      <c r="G581" t="s">
        <v>8</v>
      </c>
      <c r="H581" s="2">
        <v>9129.31</v>
      </c>
      <c r="I581" s="2">
        <v>7750.7</v>
      </c>
      <c r="J581" t="s">
        <v>9</v>
      </c>
      <c r="K581" t="s">
        <v>10</v>
      </c>
      <c r="L581" t="s">
        <v>19</v>
      </c>
      <c r="M581" t="s">
        <v>29</v>
      </c>
      <c r="N581" t="str">
        <f>IF(Table1[[#This Row],[Sales Amount]]&lt;0,"Loss","Income")</f>
        <v>Income</v>
      </c>
    </row>
    <row r="582" spans="1:14" x14ac:dyDescent="0.25">
      <c r="A582" s="1">
        <v>45142</v>
      </c>
      <c r="B582" s="1" t="str">
        <f>TEXT(Table1[[#This Row],[Sale Date]],"mmmm")</f>
        <v>August</v>
      </c>
      <c r="C582" s="11">
        <f>MONTH(Table1[[#This Row],[Sale Date]])</f>
        <v>8</v>
      </c>
      <c r="D582" s="11" t="str">
        <f>TEXT(WEEKDAY(Table1[[#This Row],[Sale Date]]),"dddd")</f>
        <v>Friday</v>
      </c>
      <c r="E582" s="11">
        <f>WEEKDAY(Table1[[#This Row],[Sale Date]])</f>
        <v>6</v>
      </c>
      <c r="F582" s="11">
        <f>YEAR(Table1[[#This Row],[Sale Date]])</f>
        <v>2023</v>
      </c>
      <c r="G582" t="s">
        <v>13</v>
      </c>
      <c r="H582" s="2">
        <v>15779.53</v>
      </c>
      <c r="I582" s="2">
        <v>15370.13</v>
      </c>
      <c r="J582" t="s">
        <v>9</v>
      </c>
      <c r="K582" t="s">
        <v>24</v>
      </c>
      <c r="L582" t="s">
        <v>11</v>
      </c>
      <c r="M582" t="s">
        <v>30</v>
      </c>
      <c r="N582" t="str">
        <f>IF(Table1[[#This Row],[Sales Amount]]&lt;0,"Loss","Income")</f>
        <v>Income</v>
      </c>
    </row>
    <row r="583" spans="1:14" x14ac:dyDescent="0.25">
      <c r="A583" s="1">
        <v>45143</v>
      </c>
      <c r="B583" s="1" t="str">
        <f>TEXT(Table1[[#This Row],[Sale Date]],"mmmm")</f>
        <v>August</v>
      </c>
      <c r="C583" s="11">
        <f>MONTH(Table1[[#This Row],[Sale Date]])</f>
        <v>8</v>
      </c>
      <c r="D583" s="11" t="str">
        <f>TEXT(WEEKDAY(Table1[[#This Row],[Sale Date]]),"dddd")</f>
        <v>Saturday</v>
      </c>
      <c r="E583" s="11">
        <f>WEEKDAY(Table1[[#This Row],[Sale Date]])</f>
        <v>7</v>
      </c>
      <c r="F583" s="11">
        <f>YEAR(Table1[[#This Row],[Sale Date]])</f>
        <v>2023</v>
      </c>
      <c r="G583" t="s">
        <v>8</v>
      </c>
      <c r="H583" s="2">
        <v>10926.34</v>
      </c>
      <c r="I583" s="2">
        <v>9310.39</v>
      </c>
      <c r="J583" t="s">
        <v>22</v>
      </c>
      <c r="K583" t="s">
        <v>15</v>
      </c>
      <c r="L583" t="s">
        <v>21</v>
      </c>
      <c r="M583" t="s">
        <v>12</v>
      </c>
      <c r="N583" t="str">
        <f>IF(Table1[[#This Row],[Sales Amount]]&lt;0,"Loss","Income")</f>
        <v>Income</v>
      </c>
    </row>
    <row r="584" spans="1:14" x14ac:dyDescent="0.25">
      <c r="A584" s="1">
        <v>45144</v>
      </c>
      <c r="B584" s="1" t="str">
        <f>TEXT(Table1[[#This Row],[Sale Date]],"mmmm")</f>
        <v>August</v>
      </c>
      <c r="C584" s="11">
        <f>MONTH(Table1[[#This Row],[Sale Date]])</f>
        <v>8</v>
      </c>
      <c r="D584" s="11" t="str">
        <f>TEXT(WEEKDAY(Table1[[#This Row],[Sale Date]]),"dddd")</f>
        <v>Sunday</v>
      </c>
      <c r="E584" s="11">
        <f>WEEKDAY(Table1[[#This Row],[Sale Date]])</f>
        <v>1</v>
      </c>
      <c r="F584" s="11">
        <f>YEAR(Table1[[#This Row],[Sale Date]])</f>
        <v>2023</v>
      </c>
      <c r="G584" t="s">
        <v>23</v>
      </c>
      <c r="H584" s="2">
        <v>-2739.11</v>
      </c>
      <c r="I584" s="2">
        <v>-2746.21</v>
      </c>
      <c r="J584" t="s">
        <v>22</v>
      </c>
      <c r="K584" t="s">
        <v>15</v>
      </c>
      <c r="L584" t="s">
        <v>21</v>
      </c>
      <c r="M584" t="s">
        <v>28</v>
      </c>
      <c r="N584" t="str">
        <f>IF(Table1[[#This Row],[Sales Amount]]&lt;0,"Loss","Income")</f>
        <v>Loss</v>
      </c>
    </row>
    <row r="585" spans="1:14" x14ac:dyDescent="0.25">
      <c r="A585" s="1">
        <v>45145</v>
      </c>
      <c r="B585" s="1" t="str">
        <f>TEXT(Table1[[#This Row],[Sale Date]],"mmmm")</f>
        <v>August</v>
      </c>
      <c r="C585" s="11">
        <f>MONTH(Table1[[#This Row],[Sale Date]])</f>
        <v>8</v>
      </c>
      <c r="D585" s="11" t="str">
        <f>TEXT(WEEKDAY(Table1[[#This Row],[Sale Date]]),"dddd")</f>
        <v>Monday</v>
      </c>
      <c r="E585" s="11">
        <f>WEEKDAY(Table1[[#This Row],[Sale Date]])</f>
        <v>2</v>
      </c>
      <c r="F585" s="11">
        <f>YEAR(Table1[[#This Row],[Sale Date]])</f>
        <v>2023</v>
      </c>
      <c r="G585" t="s">
        <v>8</v>
      </c>
      <c r="H585" s="2">
        <v>5692.91</v>
      </c>
      <c r="I585" s="2">
        <v>4990.53</v>
      </c>
      <c r="J585" t="s">
        <v>25</v>
      </c>
      <c r="K585" t="s">
        <v>10</v>
      </c>
      <c r="L585" t="s">
        <v>19</v>
      </c>
      <c r="M585" t="s">
        <v>26</v>
      </c>
      <c r="N585" t="str">
        <f>IF(Table1[[#This Row],[Sales Amount]]&lt;0,"Loss","Income")</f>
        <v>Income</v>
      </c>
    </row>
    <row r="586" spans="1:14" x14ac:dyDescent="0.25">
      <c r="A586" s="1">
        <v>45146</v>
      </c>
      <c r="B586" s="1" t="str">
        <f>TEXT(Table1[[#This Row],[Sale Date]],"mmmm")</f>
        <v>August</v>
      </c>
      <c r="C586" s="11">
        <f>MONTH(Table1[[#This Row],[Sale Date]])</f>
        <v>8</v>
      </c>
      <c r="D586" s="11" t="str">
        <f>TEXT(WEEKDAY(Table1[[#This Row],[Sale Date]]),"dddd")</f>
        <v>Tuesday</v>
      </c>
      <c r="E586" s="11">
        <f>WEEKDAY(Table1[[#This Row],[Sale Date]])</f>
        <v>3</v>
      </c>
      <c r="F586" s="11">
        <f>YEAR(Table1[[#This Row],[Sale Date]])</f>
        <v>2023</v>
      </c>
      <c r="G586" t="s">
        <v>8</v>
      </c>
      <c r="H586" s="2">
        <v>6632.83</v>
      </c>
      <c r="I586" s="2">
        <v>7223.69</v>
      </c>
      <c r="J586" t="s">
        <v>9</v>
      </c>
      <c r="K586" t="s">
        <v>10</v>
      </c>
      <c r="L586" t="s">
        <v>11</v>
      </c>
      <c r="M586" t="s">
        <v>12</v>
      </c>
      <c r="N586" t="str">
        <f>IF(Table1[[#This Row],[Sales Amount]]&lt;0,"Loss","Income")</f>
        <v>Income</v>
      </c>
    </row>
    <row r="587" spans="1:14" x14ac:dyDescent="0.25">
      <c r="A587" s="1">
        <v>45147</v>
      </c>
      <c r="B587" s="1" t="str">
        <f>TEXT(Table1[[#This Row],[Sale Date]],"mmmm")</f>
        <v>August</v>
      </c>
      <c r="C587" s="11">
        <f>MONTH(Table1[[#This Row],[Sale Date]])</f>
        <v>8</v>
      </c>
      <c r="D587" s="11" t="str">
        <f>TEXT(WEEKDAY(Table1[[#This Row],[Sale Date]]),"dddd")</f>
        <v>Wednesday</v>
      </c>
      <c r="E587" s="11">
        <f>WEEKDAY(Table1[[#This Row],[Sale Date]])</f>
        <v>4</v>
      </c>
      <c r="F587" s="11">
        <f>YEAR(Table1[[#This Row],[Sale Date]])</f>
        <v>2023</v>
      </c>
      <c r="G587" t="s">
        <v>13</v>
      </c>
      <c r="H587" s="2">
        <v>8216.02</v>
      </c>
      <c r="I587" s="2">
        <v>8171.52</v>
      </c>
      <c r="J587" t="s">
        <v>14</v>
      </c>
      <c r="K587" t="s">
        <v>10</v>
      </c>
      <c r="L587" t="s">
        <v>21</v>
      </c>
      <c r="M587" t="s">
        <v>27</v>
      </c>
      <c r="N587" t="str">
        <f>IF(Table1[[#This Row],[Sales Amount]]&lt;0,"Loss","Income")</f>
        <v>Income</v>
      </c>
    </row>
    <row r="588" spans="1:14" x14ac:dyDescent="0.25">
      <c r="A588" s="1">
        <v>45148</v>
      </c>
      <c r="B588" s="1" t="str">
        <f>TEXT(Table1[[#This Row],[Sale Date]],"mmmm")</f>
        <v>August</v>
      </c>
      <c r="C588" s="11">
        <f>MONTH(Table1[[#This Row],[Sale Date]])</f>
        <v>8</v>
      </c>
      <c r="D588" s="11" t="str">
        <f>TEXT(WEEKDAY(Table1[[#This Row],[Sale Date]]),"dddd")</f>
        <v>Thursday</v>
      </c>
      <c r="E588" s="11">
        <f>WEEKDAY(Table1[[#This Row],[Sale Date]])</f>
        <v>5</v>
      </c>
      <c r="F588" s="11">
        <f>YEAR(Table1[[#This Row],[Sale Date]])</f>
        <v>2023</v>
      </c>
      <c r="G588" t="s">
        <v>8</v>
      </c>
      <c r="H588" s="2">
        <v>9730.26</v>
      </c>
      <c r="I588" s="2">
        <v>9587.82</v>
      </c>
      <c r="J588" t="s">
        <v>22</v>
      </c>
      <c r="K588" t="s">
        <v>15</v>
      </c>
      <c r="L588" t="s">
        <v>11</v>
      </c>
      <c r="M588" t="s">
        <v>16</v>
      </c>
      <c r="N588" t="str">
        <f>IF(Table1[[#This Row],[Sales Amount]]&lt;0,"Loss","Income")</f>
        <v>Income</v>
      </c>
    </row>
    <row r="589" spans="1:14" x14ac:dyDescent="0.25">
      <c r="A589" s="1">
        <v>45149</v>
      </c>
      <c r="B589" s="1" t="str">
        <f>TEXT(Table1[[#This Row],[Sale Date]],"mmmm")</f>
        <v>August</v>
      </c>
      <c r="C589" s="11">
        <f>MONTH(Table1[[#This Row],[Sale Date]])</f>
        <v>8</v>
      </c>
      <c r="D589" s="11" t="str">
        <f>TEXT(WEEKDAY(Table1[[#This Row],[Sale Date]]),"dddd")</f>
        <v>Friday</v>
      </c>
      <c r="E589" s="11">
        <f>WEEKDAY(Table1[[#This Row],[Sale Date]])</f>
        <v>6</v>
      </c>
      <c r="F589" s="11">
        <f>YEAR(Table1[[#This Row],[Sale Date]])</f>
        <v>2023</v>
      </c>
      <c r="G589" t="s">
        <v>13</v>
      </c>
      <c r="H589" s="2">
        <v>9817.1200000000008</v>
      </c>
      <c r="I589" s="2">
        <v>8522.7800000000007</v>
      </c>
      <c r="J589" t="s">
        <v>14</v>
      </c>
      <c r="K589" t="s">
        <v>10</v>
      </c>
      <c r="L589" t="s">
        <v>21</v>
      </c>
      <c r="M589" t="s">
        <v>28</v>
      </c>
      <c r="N589" t="str">
        <f>IF(Table1[[#This Row],[Sales Amount]]&lt;0,"Loss","Income")</f>
        <v>Income</v>
      </c>
    </row>
    <row r="590" spans="1:14" x14ac:dyDescent="0.25">
      <c r="A590" s="1">
        <v>45150</v>
      </c>
      <c r="B590" s="1" t="str">
        <f>TEXT(Table1[[#This Row],[Sale Date]],"mmmm")</f>
        <v>August</v>
      </c>
      <c r="C590" s="11">
        <f>MONTH(Table1[[#This Row],[Sale Date]])</f>
        <v>8</v>
      </c>
      <c r="D590" s="11" t="str">
        <f>TEXT(WEEKDAY(Table1[[#This Row],[Sale Date]]),"dddd")</f>
        <v>Saturday</v>
      </c>
      <c r="E590" s="11">
        <f>WEEKDAY(Table1[[#This Row],[Sale Date]])</f>
        <v>7</v>
      </c>
      <c r="F590" s="11">
        <f>YEAR(Table1[[#This Row],[Sale Date]])</f>
        <v>2023</v>
      </c>
      <c r="G590" t="s">
        <v>8</v>
      </c>
      <c r="H590" s="2">
        <v>392.24</v>
      </c>
      <c r="I590" s="2">
        <v>394.37</v>
      </c>
      <c r="J590" t="s">
        <v>9</v>
      </c>
      <c r="K590" t="s">
        <v>15</v>
      </c>
      <c r="L590" t="s">
        <v>11</v>
      </c>
      <c r="M590" t="s">
        <v>30</v>
      </c>
      <c r="N590" t="str">
        <f>IF(Table1[[#This Row],[Sales Amount]]&lt;0,"Loss","Income")</f>
        <v>Income</v>
      </c>
    </row>
    <row r="591" spans="1:14" x14ac:dyDescent="0.25">
      <c r="A591" s="1">
        <v>45151</v>
      </c>
      <c r="B591" s="1" t="str">
        <f>TEXT(Table1[[#This Row],[Sale Date]],"mmmm")</f>
        <v>August</v>
      </c>
      <c r="C591" s="11">
        <f>MONTH(Table1[[#This Row],[Sale Date]])</f>
        <v>8</v>
      </c>
      <c r="D591" s="11" t="str">
        <f>TEXT(WEEKDAY(Table1[[#This Row],[Sale Date]]),"dddd")</f>
        <v>Sunday</v>
      </c>
      <c r="E591" s="11">
        <f>WEEKDAY(Table1[[#This Row],[Sale Date]])</f>
        <v>1</v>
      </c>
      <c r="F591" s="11">
        <f>YEAR(Table1[[#This Row],[Sale Date]])</f>
        <v>2023</v>
      </c>
      <c r="G591" t="s">
        <v>8</v>
      </c>
      <c r="H591" s="2">
        <v>4237.37</v>
      </c>
      <c r="I591" s="2">
        <v>4376.8999999999996</v>
      </c>
      <c r="J591" t="s">
        <v>22</v>
      </c>
      <c r="K591" t="s">
        <v>15</v>
      </c>
      <c r="L591" t="s">
        <v>11</v>
      </c>
      <c r="M591" t="s">
        <v>26</v>
      </c>
      <c r="N591" t="str">
        <f>IF(Table1[[#This Row],[Sales Amount]]&lt;0,"Loss","Income")</f>
        <v>Income</v>
      </c>
    </row>
    <row r="592" spans="1:14" x14ac:dyDescent="0.25">
      <c r="A592" s="1">
        <v>45152</v>
      </c>
      <c r="B592" s="1" t="str">
        <f>TEXT(Table1[[#This Row],[Sale Date]],"mmmm")</f>
        <v>August</v>
      </c>
      <c r="C592" s="11">
        <f>MONTH(Table1[[#This Row],[Sale Date]])</f>
        <v>8</v>
      </c>
      <c r="D592" s="11" t="str">
        <f>TEXT(WEEKDAY(Table1[[#This Row],[Sale Date]]),"dddd")</f>
        <v>Monday</v>
      </c>
      <c r="E592" s="11">
        <f>WEEKDAY(Table1[[#This Row],[Sale Date]])</f>
        <v>2</v>
      </c>
      <c r="F592" s="11">
        <f>YEAR(Table1[[#This Row],[Sale Date]])</f>
        <v>2023</v>
      </c>
      <c r="G592" t="s">
        <v>23</v>
      </c>
      <c r="H592" s="2">
        <v>13987.17</v>
      </c>
      <c r="I592" s="2">
        <v>13064.35</v>
      </c>
      <c r="J592" t="s">
        <v>9</v>
      </c>
      <c r="K592" t="s">
        <v>18</v>
      </c>
      <c r="L592" t="s">
        <v>11</v>
      </c>
      <c r="M592" t="s">
        <v>26</v>
      </c>
      <c r="N592" t="str">
        <f>IF(Table1[[#This Row],[Sales Amount]]&lt;0,"Loss","Income")</f>
        <v>Income</v>
      </c>
    </row>
    <row r="593" spans="1:14" x14ac:dyDescent="0.25">
      <c r="A593" s="1">
        <v>45153</v>
      </c>
      <c r="B593" s="1" t="str">
        <f>TEXT(Table1[[#This Row],[Sale Date]],"mmmm")</f>
        <v>August</v>
      </c>
      <c r="C593" s="11">
        <f>MONTH(Table1[[#This Row],[Sale Date]])</f>
        <v>8</v>
      </c>
      <c r="D593" s="11" t="str">
        <f>TEXT(WEEKDAY(Table1[[#This Row],[Sale Date]]),"dddd")</f>
        <v>Tuesday</v>
      </c>
      <c r="E593" s="11">
        <f>WEEKDAY(Table1[[#This Row],[Sale Date]])</f>
        <v>3</v>
      </c>
      <c r="F593" s="11">
        <f>YEAR(Table1[[#This Row],[Sale Date]])</f>
        <v>2023</v>
      </c>
      <c r="G593" t="s">
        <v>13</v>
      </c>
      <c r="H593" s="2">
        <v>10659.8</v>
      </c>
      <c r="I593" s="2">
        <v>11676.01</v>
      </c>
      <c r="J593" t="s">
        <v>22</v>
      </c>
      <c r="K593" t="s">
        <v>10</v>
      </c>
      <c r="L593" t="s">
        <v>11</v>
      </c>
      <c r="M593" t="s">
        <v>12</v>
      </c>
      <c r="N593" t="str">
        <f>IF(Table1[[#This Row],[Sales Amount]]&lt;0,"Loss","Income")</f>
        <v>Income</v>
      </c>
    </row>
    <row r="594" spans="1:14" x14ac:dyDescent="0.25">
      <c r="A594" s="1">
        <v>45154</v>
      </c>
      <c r="B594" s="1" t="str">
        <f>TEXT(Table1[[#This Row],[Sale Date]],"mmmm")</f>
        <v>August</v>
      </c>
      <c r="C594" s="11">
        <f>MONTH(Table1[[#This Row],[Sale Date]])</f>
        <v>8</v>
      </c>
      <c r="D594" s="11" t="str">
        <f>TEXT(WEEKDAY(Table1[[#This Row],[Sale Date]]),"dddd")</f>
        <v>Wednesday</v>
      </c>
      <c r="E594" s="11">
        <f>WEEKDAY(Table1[[#This Row],[Sale Date]])</f>
        <v>4</v>
      </c>
      <c r="F594" s="11">
        <f>YEAR(Table1[[#This Row],[Sale Date]])</f>
        <v>2023</v>
      </c>
      <c r="G594" t="s">
        <v>8</v>
      </c>
      <c r="H594" s="2">
        <v>10473.68</v>
      </c>
      <c r="I594" s="2">
        <v>10342.93</v>
      </c>
      <c r="J594" t="s">
        <v>25</v>
      </c>
      <c r="K594" t="s">
        <v>24</v>
      </c>
      <c r="L594" t="s">
        <v>11</v>
      </c>
      <c r="M594" t="s">
        <v>27</v>
      </c>
      <c r="N594" t="str">
        <f>IF(Table1[[#This Row],[Sales Amount]]&lt;0,"Loss","Income")</f>
        <v>Income</v>
      </c>
    </row>
    <row r="595" spans="1:14" x14ac:dyDescent="0.25">
      <c r="A595" s="1">
        <v>45155</v>
      </c>
      <c r="B595" s="1" t="str">
        <f>TEXT(Table1[[#This Row],[Sale Date]],"mmmm")</f>
        <v>August</v>
      </c>
      <c r="C595" s="11">
        <f>MONTH(Table1[[#This Row],[Sale Date]])</f>
        <v>8</v>
      </c>
      <c r="D595" s="11" t="str">
        <f>TEXT(WEEKDAY(Table1[[#This Row],[Sale Date]]),"dddd")</f>
        <v>Thursday</v>
      </c>
      <c r="E595" s="11">
        <f>WEEKDAY(Table1[[#This Row],[Sale Date]])</f>
        <v>5</v>
      </c>
      <c r="F595" s="11">
        <f>YEAR(Table1[[#This Row],[Sale Date]])</f>
        <v>2023</v>
      </c>
      <c r="G595" t="s">
        <v>20</v>
      </c>
      <c r="H595" s="2">
        <v>11782.74</v>
      </c>
      <c r="I595" s="2">
        <v>12102.97</v>
      </c>
      <c r="J595" t="s">
        <v>14</v>
      </c>
      <c r="K595" t="s">
        <v>10</v>
      </c>
      <c r="L595" t="s">
        <v>21</v>
      </c>
      <c r="M595" t="s">
        <v>30</v>
      </c>
      <c r="N595" t="str">
        <f>IF(Table1[[#This Row],[Sales Amount]]&lt;0,"Loss","Income")</f>
        <v>Income</v>
      </c>
    </row>
    <row r="596" spans="1:14" x14ac:dyDescent="0.25">
      <c r="A596" s="1">
        <v>45156</v>
      </c>
      <c r="B596" s="1" t="str">
        <f>TEXT(Table1[[#This Row],[Sale Date]],"mmmm")</f>
        <v>August</v>
      </c>
      <c r="C596" s="11">
        <f>MONTH(Table1[[#This Row],[Sale Date]])</f>
        <v>8</v>
      </c>
      <c r="D596" s="11" t="str">
        <f>TEXT(WEEKDAY(Table1[[#This Row],[Sale Date]]),"dddd")</f>
        <v>Friday</v>
      </c>
      <c r="E596" s="11">
        <f>WEEKDAY(Table1[[#This Row],[Sale Date]])</f>
        <v>6</v>
      </c>
      <c r="F596" s="11">
        <f>YEAR(Table1[[#This Row],[Sale Date]])</f>
        <v>2023</v>
      </c>
      <c r="G596" t="s">
        <v>17</v>
      </c>
      <c r="H596" s="2">
        <v>21877.47</v>
      </c>
      <c r="I596" s="2">
        <v>23914.48</v>
      </c>
      <c r="J596" t="s">
        <v>9</v>
      </c>
      <c r="K596" t="s">
        <v>15</v>
      </c>
      <c r="L596" t="s">
        <v>11</v>
      </c>
      <c r="M596" t="s">
        <v>16</v>
      </c>
      <c r="N596" t="str">
        <f>IF(Table1[[#This Row],[Sales Amount]]&lt;0,"Loss","Income")</f>
        <v>Income</v>
      </c>
    </row>
    <row r="597" spans="1:14" x14ac:dyDescent="0.25">
      <c r="A597" s="1">
        <v>45157</v>
      </c>
      <c r="B597" s="1" t="str">
        <f>TEXT(Table1[[#This Row],[Sale Date]],"mmmm")</f>
        <v>August</v>
      </c>
      <c r="C597" s="11">
        <f>MONTH(Table1[[#This Row],[Sale Date]])</f>
        <v>8</v>
      </c>
      <c r="D597" s="11" t="str">
        <f>TEXT(WEEKDAY(Table1[[#This Row],[Sale Date]]),"dddd")</f>
        <v>Saturday</v>
      </c>
      <c r="E597" s="11">
        <f>WEEKDAY(Table1[[#This Row],[Sale Date]])</f>
        <v>7</v>
      </c>
      <c r="F597" s="11">
        <f>YEAR(Table1[[#This Row],[Sale Date]])</f>
        <v>2023</v>
      </c>
      <c r="G597" t="s">
        <v>17</v>
      </c>
      <c r="H597" s="2">
        <v>10882.27</v>
      </c>
      <c r="I597" s="2">
        <v>10116.52</v>
      </c>
      <c r="J597" t="s">
        <v>9</v>
      </c>
      <c r="K597" t="s">
        <v>10</v>
      </c>
      <c r="L597" t="s">
        <v>21</v>
      </c>
      <c r="M597" t="s">
        <v>29</v>
      </c>
      <c r="N597" t="str">
        <f>IF(Table1[[#This Row],[Sales Amount]]&lt;0,"Loss","Income")</f>
        <v>Income</v>
      </c>
    </row>
    <row r="598" spans="1:14" x14ac:dyDescent="0.25">
      <c r="A598" s="1">
        <v>45158</v>
      </c>
      <c r="B598" s="1" t="str">
        <f>TEXT(Table1[[#This Row],[Sale Date]],"mmmm")</f>
        <v>August</v>
      </c>
      <c r="C598" s="11">
        <f>MONTH(Table1[[#This Row],[Sale Date]])</f>
        <v>8</v>
      </c>
      <c r="D598" s="11" t="str">
        <f>TEXT(WEEKDAY(Table1[[#This Row],[Sale Date]]),"dddd")</f>
        <v>Sunday</v>
      </c>
      <c r="E598" s="11">
        <f>WEEKDAY(Table1[[#This Row],[Sale Date]])</f>
        <v>1</v>
      </c>
      <c r="F598" s="11">
        <f>YEAR(Table1[[#This Row],[Sale Date]])</f>
        <v>2023</v>
      </c>
      <c r="G598" t="s">
        <v>17</v>
      </c>
      <c r="H598" s="2">
        <v>5756.19</v>
      </c>
      <c r="I598" s="2">
        <v>5237.17</v>
      </c>
      <c r="J598" t="s">
        <v>22</v>
      </c>
      <c r="K598" t="s">
        <v>18</v>
      </c>
      <c r="L598" t="s">
        <v>21</v>
      </c>
      <c r="M598" t="s">
        <v>28</v>
      </c>
      <c r="N598" t="str">
        <f>IF(Table1[[#This Row],[Sales Amount]]&lt;0,"Loss","Income")</f>
        <v>Income</v>
      </c>
    </row>
    <row r="599" spans="1:14" x14ac:dyDescent="0.25">
      <c r="A599" s="1">
        <v>45159</v>
      </c>
      <c r="B599" s="1" t="str">
        <f>TEXT(Table1[[#This Row],[Sale Date]],"mmmm")</f>
        <v>August</v>
      </c>
      <c r="C599" s="11">
        <f>MONTH(Table1[[#This Row],[Sale Date]])</f>
        <v>8</v>
      </c>
      <c r="D599" s="11" t="str">
        <f>TEXT(WEEKDAY(Table1[[#This Row],[Sale Date]]),"dddd")</f>
        <v>Monday</v>
      </c>
      <c r="E599" s="11">
        <f>WEEKDAY(Table1[[#This Row],[Sale Date]])</f>
        <v>2</v>
      </c>
      <c r="F599" s="11">
        <f>YEAR(Table1[[#This Row],[Sale Date]])</f>
        <v>2023</v>
      </c>
      <c r="G599" t="s">
        <v>13</v>
      </c>
      <c r="H599" s="2">
        <v>3661.31</v>
      </c>
      <c r="I599" s="2">
        <v>3917.24</v>
      </c>
      <c r="J599" t="s">
        <v>22</v>
      </c>
      <c r="K599" t="s">
        <v>10</v>
      </c>
      <c r="L599" t="s">
        <v>11</v>
      </c>
      <c r="M599" t="s">
        <v>12</v>
      </c>
      <c r="N599" t="str">
        <f>IF(Table1[[#This Row],[Sales Amount]]&lt;0,"Loss","Income")</f>
        <v>Income</v>
      </c>
    </row>
    <row r="600" spans="1:14" x14ac:dyDescent="0.25">
      <c r="A600" s="1">
        <v>45160</v>
      </c>
      <c r="B600" s="1" t="str">
        <f>TEXT(Table1[[#This Row],[Sale Date]],"mmmm")</f>
        <v>August</v>
      </c>
      <c r="C600" s="11">
        <f>MONTH(Table1[[#This Row],[Sale Date]])</f>
        <v>8</v>
      </c>
      <c r="D600" s="11" t="str">
        <f>TEXT(WEEKDAY(Table1[[#This Row],[Sale Date]]),"dddd")</f>
        <v>Tuesday</v>
      </c>
      <c r="E600" s="11">
        <f>WEEKDAY(Table1[[#This Row],[Sale Date]])</f>
        <v>3</v>
      </c>
      <c r="F600" s="11">
        <f>YEAR(Table1[[#This Row],[Sale Date]])</f>
        <v>2023</v>
      </c>
      <c r="G600" t="s">
        <v>13</v>
      </c>
      <c r="H600" s="2">
        <v>21976.54</v>
      </c>
      <c r="I600" s="2">
        <v>22828.47</v>
      </c>
      <c r="J600" t="s">
        <v>25</v>
      </c>
      <c r="K600" t="s">
        <v>18</v>
      </c>
      <c r="L600" t="s">
        <v>11</v>
      </c>
      <c r="M600" t="s">
        <v>31</v>
      </c>
      <c r="N600" t="str">
        <f>IF(Table1[[#This Row],[Sales Amount]]&lt;0,"Loss","Income")</f>
        <v>Income</v>
      </c>
    </row>
    <row r="601" spans="1:14" x14ac:dyDescent="0.25">
      <c r="A601" s="1">
        <v>45161</v>
      </c>
      <c r="B601" s="1" t="str">
        <f>TEXT(Table1[[#This Row],[Sale Date]],"mmmm")</f>
        <v>August</v>
      </c>
      <c r="C601" s="11">
        <f>MONTH(Table1[[#This Row],[Sale Date]])</f>
        <v>8</v>
      </c>
      <c r="D601" s="11" t="str">
        <f>TEXT(WEEKDAY(Table1[[#This Row],[Sale Date]]),"dddd")</f>
        <v>Wednesday</v>
      </c>
      <c r="E601" s="11">
        <f>WEEKDAY(Table1[[#This Row],[Sale Date]])</f>
        <v>4</v>
      </c>
      <c r="F601" s="11">
        <f>YEAR(Table1[[#This Row],[Sale Date]])</f>
        <v>2023</v>
      </c>
      <c r="G601" t="s">
        <v>17</v>
      </c>
      <c r="H601" s="2">
        <v>8411.82</v>
      </c>
      <c r="I601" s="2">
        <v>8080.35</v>
      </c>
      <c r="J601" t="s">
        <v>22</v>
      </c>
      <c r="K601" t="s">
        <v>18</v>
      </c>
      <c r="L601" t="s">
        <v>19</v>
      </c>
      <c r="M601" t="s">
        <v>29</v>
      </c>
      <c r="N601" t="str">
        <f>IF(Table1[[#This Row],[Sales Amount]]&lt;0,"Loss","Income")</f>
        <v>Income</v>
      </c>
    </row>
    <row r="602" spans="1:14" x14ac:dyDescent="0.25">
      <c r="A602" s="1">
        <v>45162</v>
      </c>
      <c r="B602" s="1" t="str">
        <f>TEXT(Table1[[#This Row],[Sale Date]],"mmmm")</f>
        <v>August</v>
      </c>
      <c r="C602" s="11">
        <f>MONTH(Table1[[#This Row],[Sale Date]])</f>
        <v>8</v>
      </c>
      <c r="D602" s="11" t="str">
        <f>TEXT(WEEKDAY(Table1[[#This Row],[Sale Date]]),"dddd")</f>
        <v>Thursday</v>
      </c>
      <c r="E602" s="11">
        <f>WEEKDAY(Table1[[#This Row],[Sale Date]])</f>
        <v>5</v>
      </c>
      <c r="F602" s="11">
        <f>YEAR(Table1[[#This Row],[Sale Date]])</f>
        <v>2023</v>
      </c>
      <c r="G602" t="s">
        <v>20</v>
      </c>
      <c r="H602" s="2">
        <v>9400</v>
      </c>
      <c r="I602" s="2">
        <v>10362.35</v>
      </c>
      <c r="J602" t="s">
        <v>9</v>
      </c>
      <c r="K602" t="s">
        <v>15</v>
      </c>
      <c r="L602" t="s">
        <v>21</v>
      </c>
      <c r="M602" t="s">
        <v>12</v>
      </c>
      <c r="N602" t="str">
        <f>IF(Table1[[#This Row],[Sales Amount]]&lt;0,"Loss","Income")</f>
        <v>Income</v>
      </c>
    </row>
    <row r="603" spans="1:14" x14ac:dyDescent="0.25">
      <c r="A603" s="1">
        <v>45163</v>
      </c>
      <c r="B603" s="1" t="str">
        <f>TEXT(Table1[[#This Row],[Sale Date]],"mmmm")</f>
        <v>August</v>
      </c>
      <c r="C603" s="11">
        <f>MONTH(Table1[[#This Row],[Sale Date]])</f>
        <v>8</v>
      </c>
      <c r="D603" s="11" t="str">
        <f>TEXT(WEEKDAY(Table1[[#This Row],[Sale Date]]),"dddd")</f>
        <v>Friday</v>
      </c>
      <c r="E603" s="11">
        <f>WEEKDAY(Table1[[#This Row],[Sale Date]])</f>
        <v>6</v>
      </c>
      <c r="F603" s="11">
        <f>YEAR(Table1[[#This Row],[Sale Date]])</f>
        <v>2023</v>
      </c>
      <c r="G603" t="s">
        <v>20</v>
      </c>
      <c r="H603" s="2">
        <v>8523.07</v>
      </c>
      <c r="I603" s="2">
        <v>9539.48</v>
      </c>
      <c r="J603" t="s">
        <v>22</v>
      </c>
      <c r="K603" t="s">
        <v>18</v>
      </c>
      <c r="L603" t="s">
        <v>19</v>
      </c>
      <c r="M603" t="s">
        <v>29</v>
      </c>
      <c r="N603" t="str">
        <f>IF(Table1[[#This Row],[Sales Amount]]&lt;0,"Loss","Income")</f>
        <v>Income</v>
      </c>
    </row>
    <row r="604" spans="1:14" x14ac:dyDescent="0.25">
      <c r="A604" s="1">
        <v>45164</v>
      </c>
      <c r="B604" s="1" t="str">
        <f>TEXT(Table1[[#This Row],[Sale Date]],"mmmm")</f>
        <v>August</v>
      </c>
      <c r="C604" s="11">
        <f>MONTH(Table1[[#This Row],[Sale Date]])</f>
        <v>8</v>
      </c>
      <c r="D604" s="11" t="str">
        <f>TEXT(WEEKDAY(Table1[[#This Row],[Sale Date]]),"dddd")</f>
        <v>Saturday</v>
      </c>
      <c r="E604" s="11">
        <f>WEEKDAY(Table1[[#This Row],[Sale Date]])</f>
        <v>7</v>
      </c>
      <c r="F604" s="11">
        <f>YEAR(Table1[[#This Row],[Sale Date]])</f>
        <v>2023</v>
      </c>
      <c r="G604" t="s">
        <v>20</v>
      </c>
      <c r="H604" s="2">
        <v>10030.620000000001</v>
      </c>
      <c r="I604" s="2">
        <v>9130.73</v>
      </c>
      <c r="J604" t="s">
        <v>14</v>
      </c>
      <c r="K604" t="s">
        <v>24</v>
      </c>
      <c r="L604" t="s">
        <v>11</v>
      </c>
      <c r="M604" t="s">
        <v>29</v>
      </c>
      <c r="N604" t="str">
        <f>IF(Table1[[#This Row],[Sales Amount]]&lt;0,"Loss","Income")</f>
        <v>Income</v>
      </c>
    </row>
    <row r="605" spans="1:14" x14ac:dyDescent="0.25">
      <c r="A605" s="1">
        <v>45165</v>
      </c>
      <c r="B605" s="1" t="str">
        <f>TEXT(Table1[[#This Row],[Sale Date]],"mmmm")</f>
        <v>August</v>
      </c>
      <c r="C605" s="11">
        <f>MONTH(Table1[[#This Row],[Sale Date]])</f>
        <v>8</v>
      </c>
      <c r="D605" s="11" t="str">
        <f>TEXT(WEEKDAY(Table1[[#This Row],[Sale Date]]),"dddd")</f>
        <v>Sunday</v>
      </c>
      <c r="E605" s="11">
        <f>WEEKDAY(Table1[[#This Row],[Sale Date]])</f>
        <v>1</v>
      </c>
      <c r="F605" s="11">
        <f>YEAR(Table1[[#This Row],[Sale Date]])</f>
        <v>2023</v>
      </c>
      <c r="G605" t="s">
        <v>23</v>
      </c>
      <c r="H605" s="2">
        <v>-88.67</v>
      </c>
      <c r="I605" s="2">
        <v>-90.06</v>
      </c>
      <c r="J605" t="s">
        <v>25</v>
      </c>
      <c r="K605" t="s">
        <v>10</v>
      </c>
      <c r="L605" t="s">
        <v>11</v>
      </c>
      <c r="M605" t="s">
        <v>29</v>
      </c>
      <c r="N605" t="str">
        <f>IF(Table1[[#This Row],[Sales Amount]]&lt;0,"Loss","Income")</f>
        <v>Loss</v>
      </c>
    </row>
    <row r="606" spans="1:14" x14ac:dyDescent="0.25">
      <c r="A606" s="1">
        <v>45166</v>
      </c>
      <c r="B606" s="1" t="str">
        <f>TEXT(Table1[[#This Row],[Sale Date]],"mmmm")</f>
        <v>August</v>
      </c>
      <c r="C606" s="11">
        <f>MONTH(Table1[[#This Row],[Sale Date]])</f>
        <v>8</v>
      </c>
      <c r="D606" s="11" t="str">
        <f>TEXT(WEEKDAY(Table1[[#This Row],[Sale Date]]),"dddd")</f>
        <v>Monday</v>
      </c>
      <c r="E606" s="11">
        <f>WEEKDAY(Table1[[#This Row],[Sale Date]])</f>
        <v>2</v>
      </c>
      <c r="F606" s="11">
        <f>YEAR(Table1[[#This Row],[Sale Date]])</f>
        <v>2023</v>
      </c>
      <c r="G606" t="s">
        <v>23</v>
      </c>
      <c r="H606" s="2">
        <v>4010.01</v>
      </c>
      <c r="I606" s="2">
        <v>4164.33</v>
      </c>
      <c r="J606" t="s">
        <v>14</v>
      </c>
      <c r="K606" t="s">
        <v>24</v>
      </c>
      <c r="L606" t="s">
        <v>11</v>
      </c>
      <c r="M606" t="s">
        <v>29</v>
      </c>
      <c r="N606" t="str">
        <f>IF(Table1[[#This Row],[Sales Amount]]&lt;0,"Loss","Income")</f>
        <v>Income</v>
      </c>
    </row>
    <row r="607" spans="1:14" x14ac:dyDescent="0.25">
      <c r="A607" s="1">
        <v>45167</v>
      </c>
      <c r="B607" s="1" t="str">
        <f>TEXT(Table1[[#This Row],[Sale Date]],"mmmm")</f>
        <v>August</v>
      </c>
      <c r="C607" s="11">
        <f>MONTH(Table1[[#This Row],[Sale Date]])</f>
        <v>8</v>
      </c>
      <c r="D607" s="11" t="str">
        <f>TEXT(WEEKDAY(Table1[[#This Row],[Sale Date]]),"dddd")</f>
        <v>Tuesday</v>
      </c>
      <c r="E607" s="11">
        <f>WEEKDAY(Table1[[#This Row],[Sale Date]])</f>
        <v>3</v>
      </c>
      <c r="F607" s="11">
        <f>YEAR(Table1[[#This Row],[Sale Date]])</f>
        <v>2023</v>
      </c>
      <c r="G607" t="s">
        <v>13</v>
      </c>
      <c r="H607" s="2">
        <v>-3160.8</v>
      </c>
      <c r="I607" s="2">
        <v>-3082.47</v>
      </c>
      <c r="J607" t="s">
        <v>14</v>
      </c>
      <c r="K607" t="s">
        <v>10</v>
      </c>
      <c r="L607" t="s">
        <v>19</v>
      </c>
      <c r="M607" t="s">
        <v>31</v>
      </c>
      <c r="N607" t="str">
        <f>IF(Table1[[#This Row],[Sales Amount]]&lt;0,"Loss","Income")</f>
        <v>Loss</v>
      </c>
    </row>
    <row r="608" spans="1:14" x14ac:dyDescent="0.25">
      <c r="A608" s="1">
        <v>45168</v>
      </c>
      <c r="B608" s="1" t="str">
        <f>TEXT(Table1[[#This Row],[Sale Date]],"mmmm")</f>
        <v>August</v>
      </c>
      <c r="C608" s="11">
        <f>MONTH(Table1[[#This Row],[Sale Date]])</f>
        <v>8</v>
      </c>
      <c r="D608" s="11" t="str">
        <f>TEXT(WEEKDAY(Table1[[#This Row],[Sale Date]]),"dddd")</f>
        <v>Wednesday</v>
      </c>
      <c r="E608" s="11">
        <f>WEEKDAY(Table1[[#This Row],[Sale Date]])</f>
        <v>4</v>
      </c>
      <c r="F608" s="11">
        <f>YEAR(Table1[[#This Row],[Sale Date]])</f>
        <v>2023</v>
      </c>
      <c r="G608" t="s">
        <v>8</v>
      </c>
      <c r="H608" s="2">
        <v>-1359.5</v>
      </c>
      <c r="I608" s="2">
        <v>-1347.55</v>
      </c>
      <c r="J608" t="s">
        <v>22</v>
      </c>
      <c r="K608" t="s">
        <v>10</v>
      </c>
      <c r="L608" t="s">
        <v>11</v>
      </c>
      <c r="M608" t="s">
        <v>29</v>
      </c>
      <c r="N608" t="str">
        <f>IF(Table1[[#This Row],[Sales Amount]]&lt;0,"Loss","Income")</f>
        <v>Loss</v>
      </c>
    </row>
    <row r="609" spans="1:14" x14ac:dyDescent="0.25">
      <c r="A609" s="1">
        <v>45169</v>
      </c>
      <c r="B609" s="1" t="str">
        <f>TEXT(Table1[[#This Row],[Sale Date]],"mmmm")</f>
        <v>August</v>
      </c>
      <c r="C609" s="11">
        <f>MONTH(Table1[[#This Row],[Sale Date]])</f>
        <v>8</v>
      </c>
      <c r="D609" s="11" t="str">
        <f>TEXT(WEEKDAY(Table1[[#This Row],[Sale Date]]),"dddd")</f>
        <v>Thursday</v>
      </c>
      <c r="E609" s="11">
        <f>WEEKDAY(Table1[[#This Row],[Sale Date]])</f>
        <v>5</v>
      </c>
      <c r="F609" s="11">
        <f>YEAR(Table1[[#This Row],[Sale Date]])</f>
        <v>2023</v>
      </c>
      <c r="G609" t="s">
        <v>23</v>
      </c>
      <c r="H609" s="2">
        <v>3506.6</v>
      </c>
      <c r="I609" s="2">
        <v>3690.98</v>
      </c>
      <c r="J609" t="s">
        <v>25</v>
      </c>
      <c r="K609" t="s">
        <v>10</v>
      </c>
      <c r="L609" t="s">
        <v>11</v>
      </c>
      <c r="M609" t="s">
        <v>27</v>
      </c>
      <c r="N609" t="str">
        <f>IF(Table1[[#This Row],[Sales Amount]]&lt;0,"Loss","Income")</f>
        <v>Income</v>
      </c>
    </row>
    <row r="610" spans="1:14" x14ac:dyDescent="0.25">
      <c r="A610" s="1">
        <v>45170</v>
      </c>
      <c r="B610" s="1" t="str">
        <f>TEXT(Table1[[#This Row],[Sale Date]],"mmmm")</f>
        <v>September</v>
      </c>
      <c r="C610" s="11">
        <f>MONTH(Table1[[#This Row],[Sale Date]])</f>
        <v>9</v>
      </c>
      <c r="D610" s="11" t="str">
        <f>TEXT(WEEKDAY(Table1[[#This Row],[Sale Date]]),"dddd")</f>
        <v>Friday</v>
      </c>
      <c r="E610" s="11">
        <f>WEEKDAY(Table1[[#This Row],[Sale Date]])</f>
        <v>6</v>
      </c>
      <c r="F610" s="11">
        <f>YEAR(Table1[[#This Row],[Sale Date]])</f>
        <v>2023</v>
      </c>
      <c r="G610" t="s">
        <v>8</v>
      </c>
      <c r="H610" s="2">
        <v>-7858.32</v>
      </c>
      <c r="I610" s="2">
        <v>-6591.98</v>
      </c>
      <c r="J610" t="s">
        <v>22</v>
      </c>
      <c r="K610" t="s">
        <v>15</v>
      </c>
      <c r="L610" t="s">
        <v>11</v>
      </c>
      <c r="M610" t="s">
        <v>26</v>
      </c>
      <c r="N610" t="str">
        <f>IF(Table1[[#This Row],[Sales Amount]]&lt;0,"Loss","Income")</f>
        <v>Loss</v>
      </c>
    </row>
    <row r="611" spans="1:14" x14ac:dyDescent="0.25">
      <c r="A611" s="1">
        <v>45171</v>
      </c>
      <c r="B611" s="1" t="str">
        <f>TEXT(Table1[[#This Row],[Sale Date]],"mmmm")</f>
        <v>September</v>
      </c>
      <c r="C611" s="11">
        <f>MONTH(Table1[[#This Row],[Sale Date]])</f>
        <v>9</v>
      </c>
      <c r="D611" s="11" t="str">
        <f>TEXT(WEEKDAY(Table1[[#This Row],[Sale Date]]),"dddd")</f>
        <v>Saturday</v>
      </c>
      <c r="E611" s="11">
        <f>WEEKDAY(Table1[[#This Row],[Sale Date]])</f>
        <v>7</v>
      </c>
      <c r="F611" s="11">
        <f>YEAR(Table1[[#This Row],[Sale Date]])</f>
        <v>2023</v>
      </c>
      <c r="G611" t="s">
        <v>13</v>
      </c>
      <c r="H611" s="2">
        <v>16783.55</v>
      </c>
      <c r="I611" s="2">
        <v>17381.61</v>
      </c>
      <c r="J611" t="s">
        <v>22</v>
      </c>
      <c r="K611" t="s">
        <v>24</v>
      </c>
      <c r="L611" t="s">
        <v>19</v>
      </c>
      <c r="M611" t="s">
        <v>30</v>
      </c>
      <c r="N611" t="str">
        <f>IF(Table1[[#This Row],[Sales Amount]]&lt;0,"Loss","Income")</f>
        <v>Income</v>
      </c>
    </row>
    <row r="612" spans="1:14" x14ac:dyDescent="0.25">
      <c r="A612" s="1">
        <v>45172</v>
      </c>
      <c r="B612" s="1" t="str">
        <f>TEXT(Table1[[#This Row],[Sale Date]],"mmmm")</f>
        <v>September</v>
      </c>
      <c r="C612" s="11">
        <f>MONTH(Table1[[#This Row],[Sale Date]])</f>
        <v>9</v>
      </c>
      <c r="D612" s="11" t="str">
        <f>TEXT(WEEKDAY(Table1[[#This Row],[Sale Date]]),"dddd")</f>
        <v>Sunday</v>
      </c>
      <c r="E612" s="11">
        <f>WEEKDAY(Table1[[#This Row],[Sale Date]])</f>
        <v>1</v>
      </c>
      <c r="F612" s="11">
        <f>YEAR(Table1[[#This Row],[Sale Date]])</f>
        <v>2023</v>
      </c>
      <c r="G612" t="s">
        <v>23</v>
      </c>
      <c r="H612" s="2">
        <v>7619.97</v>
      </c>
      <c r="I612" s="2">
        <v>7896.47</v>
      </c>
      <c r="J612" t="s">
        <v>22</v>
      </c>
      <c r="K612" t="s">
        <v>10</v>
      </c>
      <c r="L612" t="s">
        <v>11</v>
      </c>
      <c r="M612" t="s">
        <v>27</v>
      </c>
      <c r="N612" t="str">
        <f>IF(Table1[[#This Row],[Sales Amount]]&lt;0,"Loss","Income")</f>
        <v>Income</v>
      </c>
    </row>
    <row r="613" spans="1:14" x14ac:dyDescent="0.25">
      <c r="A613" s="1">
        <v>45173</v>
      </c>
      <c r="B613" s="1" t="str">
        <f>TEXT(Table1[[#This Row],[Sale Date]],"mmmm")</f>
        <v>September</v>
      </c>
      <c r="C613" s="11">
        <f>MONTH(Table1[[#This Row],[Sale Date]])</f>
        <v>9</v>
      </c>
      <c r="D613" s="11" t="str">
        <f>TEXT(WEEKDAY(Table1[[#This Row],[Sale Date]]),"dddd")</f>
        <v>Monday</v>
      </c>
      <c r="E613" s="11">
        <f>WEEKDAY(Table1[[#This Row],[Sale Date]])</f>
        <v>2</v>
      </c>
      <c r="F613" s="11">
        <f>YEAR(Table1[[#This Row],[Sale Date]])</f>
        <v>2023</v>
      </c>
      <c r="G613" t="s">
        <v>13</v>
      </c>
      <c r="H613" s="2">
        <v>6435.03</v>
      </c>
      <c r="I613" s="2">
        <v>6132.75</v>
      </c>
      <c r="J613" t="s">
        <v>22</v>
      </c>
      <c r="K613" t="s">
        <v>15</v>
      </c>
      <c r="L613" t="s">
        <v>21</v>
      </c>
      <c r="M613" t="s">
        <v>30</v>
      </c>
      <c r="N613" t="str">
        <f>IF(Table1[[#This Row],[Sales Amount]]&lt;0,"Loss","Income")</f>
        <v>Income</v>
      </c>
    </row>
    <row r="614" spans="1:14" x14ac:dyDescent="0.25">
      <c r="A614" s="1">
        <v>45174</v>
      </c>
      <c r="B614" s="1" t="str">
        <f>TEXT(Table1[[#This Row],[Sale Date]],"mmmm")</f>
        <v>September</v>
      </c>
      <c r="C614" s="11">
        <f>MONTH(Table1[[#This Row],[Sale Date]])</f>
        <v>9</v>
      </c>
      <c r="D614" s="11" t="str">
        <f>TEXT(WEEKDAY(Table1[[#This Row],[Sale Date]]),"dddd")</f>
        <v>Tuesday</v>
      </c>
      <c r="E614" s="11">
        <f>WEEKDAY(Table1[[#This Row],[Sale Date]])</f>
        <v>3</v>
      </c>
      <c r="F614" s="11">
        <f>YEAR(Table1[[#This Row],[Sale Date]])</f>
        <v>2023</v>
      </c>
      <c r="G614" t="s">
        <v>20</v>
      </c>
      <c r="H614" s="2">
        <v>1772.76</v>
      </c>
      <c r="I614" s="2">
        <v>1732.72</v>
      </c>
      <c r="J614" t="s">
        <v>22</v>
      </c>
      <c r="K614" t="s">
        <v>10</v>
      </c>
      <c r="L614" t="s">
        <v>19</v>
      </c>
      <c r="M614" t="s">
        <v>26</v>
      </c>
      <c r="N614" t="str">
        <f>IF(Table1[[#This Row],[Sales Amount]]&lt;0,"Loss","Income")</f>
        <v>Income</v>
      </c>
    </row>
    <row r="615" spans="1:14" x14ac:dyDescent="0.25">
      <c r="A615" s="1">
        <v>45175</v>
      </c>
      <c r="B615" s="1" t="str">
        <f>TEXT(Table1[[#This Row],[Sale Date]],"mmmm")</f>
        <v>September</v>
      </c>
      <c r="C615" s="11">
        <f>MONTH(Table1[[#This Row],[Sale Date]])</f>
        <v>9</v>
      </c>
      <c r="D615" s="11" t="str">
        <f>TEXT(WEEKDAY(Table1[[#This Row],[Sale Date]]),"dddd")</f>
        <v>Wednesday</v>
      </c>
      <c r="E615" s="11">
        <f>WEEKDAY(Table1[[#This Row],[Sale Date]])</f>
        <v>4</v>
      </c>
      <c r="F615" s="11">
        <f>YEAR(Table1[[#This Row],[Sale Date]])</f>
        <v>2023</v>
      </c>
      <c r="G615" t="s">
        <v>8</v>
      </c>
      <c r="H615" s="2">
        <v>5707.24</v>
      </c>
      <c r="I615" s="2">
        <v>6018.43</v>
      </c>
      <c r="J615" t="s">
        <v>14</v>
      </c>
      <c r="K615" t="s">
        <v>10</v>
      </c>
      <c r="L615" t="s">
        <v>21</v>
      </c>
      <c r="M615" t="s">
        <v>27</v>
      </c>
      <c r="N615" t="str">
        <f>IF(Table1[[#This Row],[Sales Amount]]&lt;0,"Loss","Income")</f>
        <v>Income</v>
      </c>
    </row>
    <row r="616" spans="1:14" x14ac:dyDescent="0.25">
      <c r="A616" s="1">
        <v>45176</v>
      </c>
      <c r="B616" s="1" t="str">
        <f>TEXT(Table1[[#This Row],[Sale Date]],"mmmm")</f>
        <v>September</v>
      </c>
      <c r="C616" s="11">
        <f>MONTH(Table1[[#This Row],[Sale Date]])</f>
        <v>9</v>
      </c>
      <c r="D616" s="11" t="str">
        <f>TEXT(WEEKDAY(Table1[[#This Row],[Sale Date]]),"dddd")</f>
        <v>Thursday</v>
      </c>
      <c r="E616" s="11">
        <f>WEEKDAY(Table1[[#This Row],[Sale Date]])</f>
        <v>5</v>
      </c>
      <c r="F616" s="11">
        <f>YEAR(Table1[[#This Row],[Sale Date]])</f>
        <v>2023</v>
      </c>
      <c r="G616" t="s">
        <v>13</v>
      </c>
      <c r="H616" s="2">
        <v>10059.58</v>
      </c>
      <c r="I616" s="2">
        <v>10966</v>
      </c>
      <c r="J616" t="s">
        <v>22</v>
      </c>
      <c r="K616" t="s">
        <v>24</v>
      </c>
      <c r="L616" t="s">
        <v>11</v>
      </c>
      <c r="M616" t="s">
        <v>31</v>
      </c>
      <c r="N616" t="str">
        <f>IF(Table1[[#This Row],[Sales Amount]]&lt;0,"Loss","Income")</f>
        <v>Income</v>
      </c>
    </row>
    <row r="617" spans="1:14" x14ac:dyDescent="0.25">
      <c r="A617" s="1">
        <v>45177</v>
      </c>
      <c r="B617" s="1" t="str">
        <f>TEXT(Table1[[#This Row],[Sale Date]],"mmmm")</f>
        <v>September</v>
      </c>
      <c r="C617" s="11">
        <f>MONTH(Table1[[#This Row],[Sale Date]])</f>
        <v>9</v>
      </c>
      <c r="D617" s="11" t="str">
        <f>TEXT(WEEKDAY(Table1[[#This Row],[Sale Date]]),"dddd")</f>
        <v>Friday</v>
      </c>
      <c r="E617" s="11">
        <f>WEEKDAY(Table1[[#This Row],[Sale Date]])</f>
        <v>6</v>
      </c>
      <c r="F617" s="11">
        <f>YEAR(Table1[[#This Row],[Sale Date]])</f>
        <v>2023</v>
      </c>
      <c r="G617" t="s">
        <v>20</v>
      </c>
      <c r="H617" s="2">
        <v>10382.41</v>
      </c>
      <c r="I617" s="2">
        <v>10848.22</v>
      </c>
      <c r="J617" t="s">
        <v>9</v>
      </c>
      <c r="K617" t="s">
        <v>10</v>
      </c>
      <c r="L617" t="s">
        <v>11</v>
      </c>
      <c r="M617" t="s">
        <v>28</v>
      </c>
      <c r="N617" t="str">
        <f>IF(Table1[[#This Row],[Sales Amount]]&lt;0,"Loss","Income")</f>
        <v>Income</v>
      </c>
    </row>
    <row r="618" spans="1:14" x14ac:dyDescent="0.25">
      <c r="A618" s="1">
        <v>45178</v>
      </c>
      <c r="B618" s="1" t="str">
        <f>TEXT(Table1[[#This Row],[Sale Date]],"mmmm")</f>
        <v>September</v>
      </c>
      <c r="C618" s="11">
        <f>MONTH(Table1[[#This Row],[Sale Date]])</f>
        <v>9</v>
      </c>
      <c r="D618" s="11" t="str">
        <f>TEXT(WEEKDAY(Table1[[#This Row],[Sale Date]]),"dddd")</f>
        <v>Saturday</v>
      </c>
      <c r="E618" s="11">
        <f>WEEKDAY(Table1[[#This Row],[Sale Date]])</f>
        <v>7</v>
      </c>
      <c r="F618" s="11">
        <f>YEAR(Table1[[#This Row],[Sale Date]])</f>
        <v>2023</v>
      </c>
      <c r="G618" t="s">
        <v>13</v>
      </c>
      <c r="H618" s="2">
        <v>4026.55</v>
      </c>
      <c r="I618" s="2">
        <v>4172.8599999999997</v>
      </c>
      <c r="J618" t="s">
        <v>9</v>
      </c>
      <c r="K618" t="s">
        <v>10</v>
      </c>
      <c r="L618" t="s">
        <v>21</v>
      </c>
      <c r="M618" t="s">
        <v>26</v>
      </c>
      <c r="N618" t="str">
        <f>IF(Table1[[#This Row],[Sales Amount]]&lt;0,"Loss","Income")</f>
        <v>Income</v>
      </c>
    </row>
    <row r="619" spans="1:14" x14ac:dyDescent="0.25">
      <c r="A619" s="1">
        <v>45179</v>
      </c>
      <c r="B619" s="1" t="str">
        <f>TEXT(Table1[[#This Row],[Sale Date]],"mmmm")</f>
        <v>September</v>
      </c>
      <c r="C619" s="11">
        <f>MONTH(Table1[[#This Row],[Sale Date]])</f>
        <v>9</v>
      </c>
      <c r="D619" s="11" t="str">
        <f>TEXT(WEEKDAY(Table1[[#This Row],[Sale Date]]),"dddd")</f>
        <v>Sunday</v>
      </c>
      <c r="E619" s="11">
        <f>WEEKDAY(Table1[[#This Row],[Sale Date]])</f>
        <v>1</v>
      </c>
      <c r="F619" s="11">
        <f>YEAR(Table1[[#This Row],[Sale Date]])</f>
        <v>2023</v>
      </c>
      <c r="G619" t="s">
        <v>23</v>
      </c>
      <c r="H619" s="2">
        <v>-1615.67</v>
      </c>
      <c r="I619" s="2">
        <v>-1544.43</v>
      </c>
      <c r="J619" t="s">
        <v>9</v>
      </c>
      <c r="K619" t="s">
        <v>15</v>
      </c>
      <c r="L619" t="s">
        <v>21</v>
      </c>
      <c r="M619" t="s">
        <v>16</v>
      </c>
      <c r="N619" t="str">
        <f>IF(Table1[[#This Row],[Sales Amount]]&lt;0,"Loss","Income")</f>
        <v>Loss</v>
      </c>
    </row>
    <row r="620" spans="1:14" x14ac:dyDescent="0.25">
      <c r="A620" s="1">
        <v>45180</v>
      </c>
      <c r="B620" s="1" t="str">
        <f>TEXT(Table1[[#This Row],[Sale Date]],"mmmm")</f>
        <v>September</v>
      </c>
      <c r="C620" s="11">
        <f>MONTH(Table1[[#This Row],[Sale Date]])</f>
        <v>9</v>
      </c>
      <c r="D620" s="11" t="str">
        <f>TEXT(WEEKDAY(Table1[[#This Row],[Sale Date]]),"dddd")</f>
        <v>Monday</v>
      </c>
      <c r="E620" s="11">
        <f>WEEKDAY(Table1[[#This Row],[Sale Date]])</f>
        <v>2</v>
      </c>
      <c r="F620" s="11">
        <f>YEAR(Table1[[#This Row],[Sale Date]])</f>
        <v>2023</v>
      </c>
      <c r="G620" t="s">
        <v>13</v>
      </c>
      <c r="H620" s="2">
        <v>11321.31</v>
      </c>
      <c r="I620" s="2">
        <v>11135.28</v>
      </c>
      <c r="J620" t="s">
        <v>22</v>
      </c>
      <c r="K620" t="s">
        <v>18</v>
      </c>
      <c r="L620" t="s">
        <v>21</v>
      </c>
      <c r="M620" t="s">
        <v>31</v>
      </c>
      <c r="N620" t="str">
        <f>IF(Table1[[#This Row],[Sales Amount]]&lt;0,"Loss","Income")</f>
        <v>Income</v>
      </c>
    </row>
    <row r="621" spans="1:14" x14ac:dyDescent="0.25">
      <c r="A621" s="1">
        <v>45181</v>
      </c>
      <c r="B621" s="1" t="str">
        <f>TEXT(Table1[[#This Row],[Sale Date]],"mmmm")</f>
        <v>September</v>
      </c>
      <c r="C621" s="11">
        <f>MONTH(Table1[[#This Row],[Sale Date]])</f>
        <v>9</v>
      </c>
      <c r="D621" s="11" t="str">
        <f>TEXT(WEEKDAY(Table1[[#This Row],[Sale Date]]),"dddd")</f>
        <v>Tuesday</v>
      </c>
      <c r="E621" s="11">
        <f>WEEKDAY(Table1[[#This Row],[Sale Date]])</f>
        <v>3</v>
      </c>
      <c r="F621" s="11">
        <f>YEAR(Table1[[#This Row],[Sale Date]])</f>
        <v>2023</v>
      </c>
      <c r="G621" t="s">
        <v>17</v>
      </c>
      <c r="H621" s="2">
        <v>8810.0499999999993</v>
      </c>
      <c r="I621" s="2">
        <v>9798.01</v>
      </c>
      <c r="J621" t="s">
        <v>9</v>
      </c>
      <c r="K621" t="s">
        <v>15</v>
      </c>
      <c r="L621" t="s">
        <v>19</v>
      </c>
      <c r="M621" t="s">
        <v>16</v>
      </c>
      <c r="N621" t="str">
        <f>IF(Table1[[#This Row],[Sales Amount]]&lt;0,"Loss","Income")</f>
        <v>Income</v>
      </c>
    </row>
    <row r="622" spans="1:14" x14ac:dyDescent="0.25">
      <c r="A622" s="1">
        <v>45182</v>
      </c>
      <c r="B622" s="1" t="str">
        <f>TEXT(Table1[[#This Row],[Sale Date]],"mmmm")</f>
        <v>September</v>
      </c>
      <c r="C622" s="11">
        <f>MONTH(Table1[[#This Row],[Sale Date]])</f>
        <v>9</v>
      </c>
      <c r="D622" s="11" t="str">
        <f>TEXT(WEEKDAY(Table1[[#This Row],[Sale Date]]),"dddd")</f>
        <v>Wednesday</v>
      </c>
      <c r="E622" s="11">
        <f>WEEKDAY(Table1[[#This Row],[Sale Date]])</f>
        <v>4</v>
      </c>
      <c r="F622" s="11">
        <f>YEAR(Table1[[#This Row],[Sale Date]])</f>
        <v>2023</v>
      </c>
      <c r="G622" t="s">
        <v>8</v>
      </c>
      <c r="H622" s="2">
        <v>3551.1</v>
      </c>
      <c r="I622" s="2">
        <v>3624.56</v>
      </c>
      <c r="J622" t="s">
        <v>22</v>
      </c>
      <c r="K622" t="s">
        <v>24</v>
      </c>
      <c r="L622" t="s">
        <v>19</v>
      </c>
      <c r="M622" t="s">
        <v>26</v>
      </c>
      <c r="N622" t="str">
        <f>IF(Table1[[#This Row],[Sales Amount]]&lt;0,"Loss","Income")</f>
        <v>Income</v>
      </c>
    </row>
    <row r="623" spans="1:14" x14ac:dyDescent="0.25">
      <c r="A623" s="1">
        <v>45183</v>
      </c>
      <c r="B623" s="1" t="str">
        <f>TEXT(Table1[[#This Row],[Sale Date]],"mmmm")</f>
        <v>September</v>
      </c>
      <c r="C623" s="11">
        <f>MONTH(Table1[[#This Row],[Sale Date]])</f>
        <v>9</v>
      </c>
      <c r="D623" s="11" t="str">
        <f>TEXT(WEEKDAY(Table1[[#This Row],[Sale Date]]),"dddd")</f>
        <v>Thursday</v>
      </c>
      <c r="E623" s="11">
        <f>WEEKDAY(Table1[[#This Row],[Sale Date]])</f>
        <v>5</v>
      </c>
      <c r="F623" s="11">
        <f>YEAR(Table1[[#This Row],[Sale Date]])</f>
        <v>2023</v>
      </c>
      <c r="G623" t="s">
        <v>23</v>
      </c>
      <c r="H623" s="2">
        <v>14127.37</v>
      </c>
      <c r="I623" s="2">
        <v>14898.95</v>
      </c>
      <c r="J623" t="s">
        <v>14</v>
      </c>
      <c r="K623" t="s">
        <v>10</v>
      </c>
      <c r="L623" t="s">
        <v>11</v>
      </c>
      <c r="M623" t="s">
        <v>16</v>
      </c>
      <c r="N623" t="str">
        <f>IF(Table1[[#This Row],[Sales Amount]]&lt;0,"Loss","Income")</f>
        <v>Income</v>
      </c>
    </row>
    <row r="624" spans="1:14" x14ac:dyDescent="0.25">
      <c r="A624" s="1">
        <v>45184</v>
      </c>
      <c r="B624" s="1" t="str">
        <f>TEXT(Table1[[#This Row],[Sale Date]],"mmmm")</f>
        <v>September</v>
      </c>
      <c r="C624" s="11">
        <f>MONTH(Table1[[#This Row],[Sale Date]])</f>
        <v>9</v>
      </c>
      <c r="D624" s="11" t="str">
        <f>TEXT(WEEKDAY(Table1[[#This Row],[Sale Date]]),"dddd")</f>
        <v>Friday</v>
      </c>
      <c r="E624" s="11">
        <f>WEEKDAY(Table1[[#This Row],[Sale Date]])</f>
        <v>6</v>
      </c>
      <c r="F624" s="11">
        <f>YEAR(Table1[[#This Row],[Sale Date]])</f>
        <v>2023</v>
      </c>
      <c r="G624" t="s">
        <v>17</v>
      </c>
      <c r="H624" s="2">
        <v>10042.27</v>
      </c>
      <c r="I624" s="2">
        <v>10537.43</v>
      </c>
      <c r="J624" t="s">
        <v>9</v>
      </c>
      <c r="K624" t="s">
        <v>24</v>
      </c>
      <c r="L624" t="s">
        <v>21</v>
      </c>
      <c r="M624" t="s">
        <v>27</v>
      </c>
      <c r="N624" t="str">
        <f>IF(Table1[[#This Row],[Sales Amount]]&lt;0,"Loss","Income")</f>
        <v>Income</v>
      </c>
    </row>
    <row r="625" spans="1:14" x14ac:dyDescent="0.25">
      <c r="A625" s="1">
        <v>45185</v>
      </c>
      <c r="B625" s="1" t="str">
        <f>TEXT(Table1[[#This Row],[Sale Date]],"mmmm")</f>
        <v>September</v>
      </c>
      <c r="C625" s="11">
        <f>MONTH(Table1[[#This Row],[Sale Date]])</f>
        <v>9</v>
      </c>
      <c r="D625" s="11" t="str">
        <f>TEXT(WEEKDAY(Table1[[#This Row],[Sale Date]]),"dddd")</f>
        <v>Saturday</v>
      </c>
      <c r="E625" s="11">
        <f>WEEKDAY(Table1[[#This Row],[Sale Date]])</f>
        <v>7</v>
      </c>
      <c r="F625" s="11">
        <f>YEAR(Table1[[#This Row],[Sale Date]])</f>
        <v>2023</v>
      </c>
      <c r="G625" t="s">
        <v>8</v>
      </c>
      <c r="H625" s="2">
        <v>12566.72</v>
      </c>
      <c r="I625" s="2">
        <v>12308.7</v>
      </c>
      <c r="J625" t="s">
        <v>14</v>
      </c>
      <c r="K625" t="s">
        <v>24</v>
      </c>
      <c r="L625" t="s">
        <v>19</v>
      </c>
      <c r="M625" t="s">
        <v>30</v>
      </c>
      <c r="N625" t="str">
        <f>IF(Table1[[#This Row],[Sales Amount]]&lt;0,"Loss","Income")</f>
        <v>Income</v>
      </c>
    </row>
    <row r="626" spans="1:14" x14ac:dyDescent="0.25">
      <c r="A626" s="1">
        <v>45186</v>
      </c>
      <c r="B626" s="1" t="str">
        <f>TEXT(Table1[[#This Row],[Sale Date]],"mmmm")</f>
        <v>September</v>
      </c>
      <c r="C626" s="11">
        <f>MONTH(Table1[[#This Row],[Sale Date]])</f>
        <v>9</v>
      </c>
      <c r="D626" s="11" t="str">
        <f>TEXT(WEEKDAY(Table1[[#This Row],[Sale Date]]),"dddd")</f>
        <v>Sunday</v>
      </c>
      <c r="E626" s="11">
        <f>WEEKDAY(Table1[[#This Row],[Sale Date]])</f>
        <v>1</v>
      </c>
      <c r="F626" s="11">
        <f>YEAR(Table1[[#This Row],[Sale Date]])</f>
        <v>2023</v>
      </c>
      <c r="G626" t="s">
        <v>13</v>
      </c>
      <c r="H626" s="2">
        <v>14970.58</v>
      </c>
      <c r="I626" s="2">
        <v>14233.36</v>
      </c>
      <c r="J626" t="s">
        <v>14</v>
      </c>
      <c r="K626" t="s">
        <v>18</v>
      </c>
      <c r="L626" t="s">
        <v>19</v>
      </c>
      <c r="M626" t="s">
        <v>12</v>
      </c>
      <c r="N626" t="str">
        <f>IF(Table1[[#This Row],[Sales Amount]]&lt;0,"Loss","Income")</f>
        <v>Income</v>
      </c>
    </row>
    <row r="627" spans="1:14" x14ac:dyDescent="0.25">
      <c r="A627" s="1">
        <v>45187</v>
      </c>
      <c r="B627" s="1" t="str">
        <f>TEXT(Table1[[#This Row],[Sale Date]],"mmmm")</f>
        <v>September</v>
      </c>
      <c r="C627" s="11">
        <f>MONTH(Table1[[#This Row],[Sale Date]])</f>
        <v>9</v>
      </c>
      <c r="D627" s="11" t="str">
        <f>TEXT(WEEKDAY(Table1[[#This Row],[Sale Date]]),"dddd")</f>
        <v>Monday</v>
      </c>
      <c r="E627" s="11">
        <f>WEEKDAY(Table1[[#This Row],[Sale Date]])</f>
        <v>2</v>
      </c>
      <c r="F627" s="11">
        <f>YEAR(Table1[[#This Row],[Sale Date]])</f>
        <v>2023</v>
      </c>
      <c r="G627" t="s">
        <v>23</v>
      </c>
      <c r="H627" s="2">
        <v>12186.09</v>
      </c>
      <c r="I627" s="2">
        <v>13257.01</v>
      </c>
      <c r="J627" t="s">
        <v>22</v>
      </c>
      <c r="K627" t="s">
        <v>18</v>
      </c>
      <c r="L627" t="s">
        <v>21</v>
      </c>
      <c r="M627" t="s">
        <v>31</v>
      </c>
      <c r="N627" t="str">
        <f>IF(Table1[[#This Row],[Sales Amount]]&lt;0,"Loss","Income")</f>
        <v>Income</v>
      </c>
    </row>
    <row r="628" spans="1:14" x14ac:dyDescent="0.25">
      <c r="A628" s="1">
        <v>45188</v>
      </c>
      <c r="B628" s="1" t="str">
        <f>TEXT(Table1[[#This Row],[Sale Date]],"mmmm")</f>
        <v>September</v>
      </c>
      <c r="C628" s="11">
        <f>MONTH(Table1[[#This Row],[Sale Date]])</f>
        <v>9</v>
      </c>
      <c r="D628" s="11" t="str">
        <f>TEXT(WEEKDAY(Table1[[#This Row],[Sale Date]]),"dddd")</f>
        <v>Tuesday</v>
      </c>
      <c r="E628" s="11">
        <f>WEEKDAY(Table1[[#This Row],[Sale Date]])</f>
        <v>3</v>
      </c>
      <c r="F628" s="11">
        <f>YEAR(Table1[[#This Row],[Sale Date]])</f>
        <v>2023</v>
      </c>
      <c r="G628" t="s">
        <v>23</v>
      </c>
      <c r="H628" s="2">
        <v>2610.06</v>
      </c>
      <c r="I628" s="2">
        <v>2722.39</v>
      </c>
      <c r="J628" t="s">
        <v>25</v>
      </c>
      <c r="K628" t="s">
        <v>24</v>
      </c>
      <c r="L628" t="s">
        <v>11</v>
      </c>
      <c r="M628" t="s">
        <v>28</v>
      </c>
      <c r="N628" t="str">
        <f>IF(Table1[[#This Row],[Sales Amount]]&lt;0,"Loss","Income")</f>
        <v>Income</v>
      </c>
    </row>
    <row r="629" spans="1:14" x14ac:dyDescent="0.25">
      <c r="A629" s="1">
        <v>45189</v>
      </c>
      <c r="B629" s="1" t="str">
        <f>TEXT(Table1[[#This Row],[Sale Date]],"mmmm")</f>
        <v>September</v>
      </c>
      <c r="C629" s="11">
        <f>MONTH(Table1[[#This Row],[Sale Date]])</f>
        <v>9</v>
      </c>
      <c r="D629" s="11" t="str">
        <f>TEXT(WEEKDAY(Table1[[#This Row],[Sale Date]]),"dddd")</f>
        <v>Wednesday</v>
      </c>
      <c r="E629" s="11">
        <f>WEEKDAY(Table1[[#This Row],[Sale Date]])</f>
        <v>4</v>
      </c>
      <c r="F629" s="11">
        <f>YEAR(Table1[[#This Row],[Sale Date]])</f>
        <v>2023</v>
      </c>
      <c r="G629" t="s">
        <v>20</v>
      </c>
      <c r="H629" s="2">
        <v>14183.18</v>
      </c>
      <c r="I629" s="2">
        <v>13816.43</v>
      </c>
      <c r="J629" t="s">
        <v>14</v>
      </c>
      <c r="K629" t="s">
        <v>18</v>
      </c>
      <c r="L629" t="s">
        <v>11</v>
      </c>
      <c r="M629" t="s">
        <v>16</v>
      </c>
      <c r="N629" t="str">
        <f>IF(Table1[[#This Row],[Sales Amount]]&lt;0,"Loss","Income")</f>
        <v>Income</v>
      </c>
    </row>
    <row r="630" spans="1:14" x14ac:dyDescent="0.25">
      <c r="A630" s="1">
        <v>45190</v>
      </c>
      <c r="B630" s="1" t="str">
        <f>TEXT(Table1[[#This Row],[Sale Date]],"mmmm")</f>
        <v>September</v>
      </c>
      <c r="C630" s="11">
        <f>MONTH(Table1[[#This Row],[Sale Date]])</f>
        <v>9</v>
      </c>
      <c r="D630" s="11" t="str">
        <f>TEXT(WEEKDAY(Table1[[#This Row],[Sale Date]]),"dddd")</f>
        <v>Thursday</v>
      </c>
      <c r="E630" s="11">
        <f>WEEKDAY(Table1[[#This Row],[Sale Date]])</f>
        <v>5</v>
      </c>
      <c r="F630" s="11">
        <f>YEAR(Table1[[#This Row],[Sale Date]])</f>
        <v>2023</v>
      </c>
      <c r="G630" t="s">
        <v>8</v>
      </c>
      <c r="H630" s="2">
        <v>-3870.12</v>
      </c>
      <c r="I630" s="2">
        <v>-3920.94</v>
      </c>
      <c r="J630" t="s">
        <v>25</v>
      </c>
      <c r="K630" t="s">
        <v>15</v>
      </c>
      <c r="L630" t="s">
        <v>19</v>
      </c>
      <c r="M630" t="s">
        <v>28</v>
      </c>
      <c r="N630" t="str">
        <f>IF(Table1[[#This Row],[Sales Amount]]&lt;0,"Loss","Income")</f>
        <v>Loss</v>
      </c>
    </row>
    <row r="631" spans="1:14" x14ac:dyDescent="0.25">
      <c r="A631" s="1">
        <v>45191</v>
      </c>
      <c r="B631" s="1" t="str">
        <f>TEXT(Table1[[#This Row],[Sale Date]],"mmmm")</f>
        <v>September</v>
      </c>
      <c r="C631" s="11">
        <f>MONTH(Table1[[#This Row],[Sale Date]])</f>
        <v>9</v>
      </c>
      <c r="D631" s="11" t="str">
        <f>TEXT(WEEKDAY(Table1[[#This Row],[Sale Date]]),"dddd")</f>
        <v>Friday</v>
      </c>
      <c r="E631" s="11">
        <f>WEEKDAY(Table1[[#This Row],[Sale Date]])</f>
        <v>6</v>
      </c>
      <c r="F631" s="11">
        <f>YEAR(Table1[[#This Row],[Sale Date]])</f>
        <v>2023</v>
      </c>
      <c r="G631" t="s">
        <v>20</v>
      </c>
      <c r="H631" s="2">
        <v>8389.15</v>
      </c>
      <c r="I631" s="2">
        <v>7861.18</v>
      </c>
      <c r="J631" t="s">
        <v>9</v>
      </c>
      <c r="K631" t="s">
        <v>10</v>
      </c>
      <c r="L631" t="s">
        <v>21</v>
      </c>
      <c r="M631" t="s">
        <v>26</v>
      </c>
      <c r="N631" t="str">
        <f>IF(Table1[[#This Row],[Sales Amount]]&lt;0,"Loss","Income")</f>
        <v>Income</v>
      </c>
    </row>
    <row r="632" spans="1:14" x14ac:dyDescent="0.25">
      <c r="A632" s="1">
        <v>45192</v>
      </c>
      <c r="B632" s="1" t="str">
        <f>TEXT(Table1[[#This Row],[Sale Date]],"mmmm")</f>
        <v>September</v>
      </c>
      <c r="C632" s="11">
        <f>MONTH(Table1[[#This Row],[Sale Date]])</f>
        <v>9</v>
      </c>
      <c r="D632" s="11" t="str">
        <f>TEXT(WEEKDAY(Table1[[#This Row],[Sale Date]]),"dddd")</f>
        <v>Saturday</v>
      </c>
      <c r="E632" s="11">
        <f>WEEKDAY(Table1[[#This Row],[Sale Date]])</f>
        <v>7</v>
      </c>
      <c r="F632" s="11">
        <f>YEAR(Table1[[#This Row],[Sale Date]])</f>
        <v>2023</v>
      </c>
      <c r="G632" t="s">
        <v>8</v>
      </c>
      <c r="H632" s="2">
        <v>11252.02</v>
      </c>
      <c r="I632" s="2">
        <v>12266.76</v>
      </c>
      <c r="J632" t="s">
        <v>22</v>
      </c>
      <c r="K632" t="s">
        <v>15</v>
      </c>
      <c r="L632" t="s">
        <v>21</v>
      </c>
      <c r="M632" t="s">
        <v>26</v>
      </c>
      <c r="N632" t="str">
        <f>IF(Table1[[#This Row],[Sales Amount]]&lt;0,"Loss","Income")</f>
        <v>Income</v>
      </c>
    </row>
    <row r="633" spans="1:14" x14ac:dyDescent="0.25">
      <c r="A633" s="1">
        <v>45193</v>
      </c>
      <c r="B633" s="1" t="str">
        <f>TEXT(Table1[[#This Row],[Sale Date]],"mmmm")</f>
        <v>September</v>
      </c>
      <c r="C633" s="11">
        <f>MONTH(Table1[[#This Row],[Sale Date]])</f>
        <v>9</v>
      </c>
      <c r="D633" s="11" t="str">
        <f>TEXT(WEEKDAY(Table1[[#This Row],[Sale Date]]),"dddd")</f>
        <v>Sunday</v>
      </c>
      <c r="E633" s="11">
        <f>WEEKDAY(Table1[[#This Row],[Sale Date]])</f>
        <v>1</v>
      </c>
      <c r="F633" s="11">
        <f>YEAR(Table1[[#This Row],[Sale Date]])</f>
        <v>2023</v>
      </c>
      <c r="G633" t="s">
        <v>20</v>
      </c>
      <c r="H633" s="2">
        <v>7530.63</v>
      </c>
      <c r="I633" s="2">
        <v>7158.41</v>
      </c>
      <c r="J633" t="s">
        <v>25</v>
      </c>
      <c r="K633" t="s">
        <v>18</v>
      </c>
      <c r="L633" t="s">
        <v>11</v>
      </c>
      <c r="M633" t="s">
        <v>26</v>
      </c>
      <c r="N633" t="str">
        <f>IF(Table1[[#This Row],[Sales Amount]]&lt;0,"Loss","Income")</f>
        <v>Income</v>
      </c>
    </row>
    <row r="634" spans="1:14" x14ac:dyDescent="0.25">
      <c r="A634" s="1">
        <v>45194</v>
      </c>
      <c r="B634" s="1" t="str">
        <f>TEXT(Table1[[#This Row],[Sale Date]],"mmmm")</f>
        <v>September</v>
      </c>
      <c r="C634" s="11">
        <f>MONTH(Table1[[#This Row],[Sale Date]])</f>
        <v>9</v>
      </c>
      <c r="D634" s="11" t="str">
        <f>TEXT(WEEKDAY(Table1[[#This Row],[Sale Date]]),"dddd")</f>
        <v>Monday</v>
      </c>
      <c r="E634" s="11">
        <f>WEEKDAY(Table1[[#This Row],[Sale Date]])</f>
        <v>2</v>
      </c>
      <c r="F634" s="11">
        <f>YEAR(Table1[[#This Row],[Sale Date]])</f>
        <v>2023</v>
      </c>
      <c r="G634" t="s">
        <v>20</v>
      </c>
      <c r="H634" s="2">
        <v>4094.68</v>
      </c>
      <c r="I634" s="2">
        <v>3720.54</v>
      </c>
      <c r="J634" t="s">
        <v>9</v>
      </c>
      <c r="K634" t="s">
        <v>24</v>
      </c>
      <c r="L634" t="s">
        <v>11</v>
      </c>
      <c r="M634" t="s">
        <v>26</v>
      </c>
      <c r="N634" t="str">
        <f>IF(Table1[[#This Row],[Sales Amount]]&lt;0,"Loss","Income")</f>
        <v>Income</v>
      </c>
    </row>
    <row r="635" spans="1:14" x14ac:dyDescent="0.25">
      <c r="A635" s="1">
        <v>45195</v>
      </c>
      <c r="B635" s="1" t="str">
        <f>TEXT(Table1[[#This Row],[Sale Date]],"mmmm")</f>
        <v>September</v>
      </c>
      <c r="C635" s="11">
        <f>MONTH(Table1[[#This Row],[Sale Date]])</f>
        <v>9</v>
      </c>
      <c r="D635" s="11" t="str">
        <f>TEXT(WEEKDAY(Table1[[#This Row],[Sale Date]]),"dddd")</f>
        <v>Tuesday</v>
      </c>
      <c r="E635" s="11">
        <f>WEEKDAY(Table1[[#This Row],[Sale Date]])</f>
        <v>3</v>
      </c>
      <c r="F635" s="11">
        <f>YEAR(Table1[[#This Row],[Sale Date]])</f>
        <v>2023</v>
      </c>
      <c r="G635" t="s">
        <v>13</v>
      </c>
      <c r="H635" s="2">
        <v>4680.08</v>
      </c>
      <c r="I635" s="2">
        <v>4216.09</v>
      </c>
      <c r="J635" t="s">
        <v>9</v>
      </c>
      <c r="K635" t="s">
        <v>24</v>
      </c>
      <c r="L635" t="s">
        <v>21</v>
      </c>
      <c r="M635" t="s">
        <v>16</v>
      </c>
      <c r="N635" t="str">
        <f>IF(Table1[[#This Row],[Sales Amount]]&lt;0,"Loss","Income")</f>
        <v>Income</v>
      </c>
    </row>
    <row r="636" spans="1:14" x14ac:dyDescent="0.25">
      <c r="A636" s="1">
        <v>45196</v>
      </c>
      <c r="B636" s="1" t="str">
        <f>TEXT(Table1[[#This Row],[Sale Date]],"mmmm")</f>
        <v>September</v>
      </c>
      <c r="C636" s="11">
        <f>MONTH(Table1[[#This Row],[Sale Date]])</f>
        <v>9</v>
      </c>
      <c r="D636" s="11" t="str">
        <f>TEXT(WEEKDAY(Table1[[#This Row],[Sale Date]]),"dddd")</f>
        <v>Wednesday</v>
      </c>
      <c r="E636" s="11">
        <f>WEEKDAY(Table1[[#This Row],[Sale Date]])</f>
        <v>4</v>
      </c>
      <c r="F636" s="11">
        <f>YEAR(Table1[[#This Row],[Sale Date]])</f>
        <v>2023</v>
      </c>
      <c r="G636" t="s">
        <v>13</v>
      </c>
      <c r="H636" s="2">
        <v>8525.4599999999991</v>
      </c>
      <c r="I636" s="2">
        <v>9679.25</v>
      </c>
      <c r="J636" t="s">
        <v>22</v>
      </c>
      <c r="K636" t="s">
        <v>18</v>
      </c>
      <c r="L636" t="s">
        <v>21</v>
      </c>
      <c r="M636" t="s">
        <v>28</v>
      </c>
      <c r="N636" t="str">
        <f>IF(Table1[[#This Row],[Sales Amount]]&lt;0,"Loss","Income")</f>
        <v>Income</v>
      </c>
    </row>
    <row r="637" spans="1:14" x14ac:dyDescent="0.25">
      <c r="A637" s="1">
        <v>45197</v>
      </c>
      <c r="B637" s="1" t="str">
        <f>TEXT(Table1[[#This Row],[Sale Date]],"mmmm")</f>
        <v>September</v>
      </c>
      <c r="C637" s="11">
        <f>MONTH(Table1[[#This Row],[Sale Date]])</f>
        <v>9</v>
      </c>
      <c r="D637" s="11" t="str">
        <f>TEXT(WEEKDAY(Table1[[#This Row],[Sale Date]]),"dddd")</f>
        <v>Thursday</v>
      </c>
      <c r="E637" s="11">
        <f>WEEKDAY(Table1[[#This Row],[Sale Date]])</f>
        <v>5</v>
      </c>
      <c r="F637" s="11">
        <f>YEAR(Table1[[#This Row],[Sale Date]])</f>
        <v>2023</v>
      </c>
      <c r="G637" t="s">
        <v>17</v>
      </c>
      <c r="H637" s="2">
        <v>7366.4</v>
      </c>
      <c r="I637" s="2">
        <v>7086.89</v>
      </c>
      <c r="J637" t="s">
        <v>25</v>
      </c>
      <c r="K637" t="s">
        <v>18</v>
      </c>
      <c r="L637" t="s">
        <v>19</v>
      </c>
      <c r="M637" t="s">
        <v>27</v>
      </c>
      <c r="N637" t="str">
        <f>IF(Table1[[#This Row],[Sales Amount]]&lt;0,"Loss","Income")</f>
        <v>Income</v>
      </c>
    </row>
    <row r="638" spans="1:14" x14ac:dyDescent="0.25">
      <c r="A638" s="1">
        <v>45198</v>
      </c>
      <c r="B638" s="1" t="str">
        <f>TEXT(Table1[[#This Row],[Sale Date]],"mmmm")</f>
        <v>September</v>
      </c>
      <c r="C638" s="11">
        <f>MONTH(Table1[[#This Row],[Sale Date]])</f>
        <v>9</v>
      </c>
      <c r="D638" s="11" t="str">
        <f>TEXT(WEEKDAY(Table1[[#This Row],[Sale Date]]),"dddd")</f>
        <v>Friday</v>
      </c>
      <c r="E638" s="11">
        <f>WEEKDAY(Table1[[#This Row],[Sale Date]])</f>
        <v>6</v>
      </c>
      <c r="F638" s="11">
        <f>YEAR(Table1[[#This Row],[Sale Date]])</f>
        <v>2023</v>
      </c>
      <c r="G638" t="s">
        <v>13</v>
      </c>
      <c r="H638" s="2">
        <v>5155.79</v>
      </c>
      <c r="I638" s="2">
        <v>4403.99</v>
      </c>
      <c r="J638" t="s">
        <v>25</v>
      </c>
      <c r="K638" t="s">
        <v>18</v>
      </c>
      <c r="L638" t="s">
        <v>19</v>
      </c>
      <c r="M638" t="s">
        <v>30</v>
      </c>
      <c r="N638" t="str">
        <f>IF(Table1[[#This Row],[Sales Amount]]&lt;0,"Loss","Income")</f>
        <v>Income</v>
      </c>
    </row>
    <row r="639" spans="1:14" x14ac:dyDescent="0.25">
      <c r="A639" s="1">
        <v>45199</v>
      </c>
      <c r="B639" s="1" t="str">
        <f>TEXT(Table1[[#This Row],[Sale Date]],"mmmm")</f>
        <v>September</v>
      </c>
      <c r="C639" s="11">
        <f>MONTH(Table1[[#This Row],[Sale Date]])</f>
        <v>9</v>
      </c>
      <c r="D639" s="11" t="str">
        <f>TEXT(WEEKDAY(Table1[[#This Row],[Sale Date]]),"dddd")</f>
        <v>Saturday</v>
      </c>
      <c r="E639" s="11">
        <f>WEEKDAY(Table1[[#This Row],[Sale Date]])</f>
        <v>7</v>
      </c>
      <c r="F639" s="11">
        <f>YEAR(Table1[[#This Row],[Sale Date]])</f>
        <v>2023</v>
      </c>
      <c r="G639" t="s">
        <v>20</v>
      </c>
      <c r="H639" s="2">
        <v>16727.59</v>
      </c>
      <c r="I639" s="2">
        <v>18428.71</v>
      </c>
      <c r="J639" t="s">
        <v>22</v>
      </c>
      <c r="K639" t="s">
        <v>24</v>
      </c>
      <c r="L639" t="s">
        <v>21</v>
      </c>
      <c r="M639" t="s">
        <v>29</v>
      </c>
      <c r="N639" t="str">
        <f>IF(Table1[[#This Row],[Sales Amount]]&lt;0,"Loss","Income")</f>
        <v>Income</v>
      </c>
    </row>
    <row r="640" spans="1:14" x14ac:dyDescent="0.25">
      <c r="A640" s="1">
        <v>45200</v>
      </c>
      <c r="B640" s="1" t="str">
        <f>TEXT(Table1[[#This Row],[Sale Date]],"mmmm")</f>
        <v>October</v>
      </c>
      <c r="C640" s="11">
        <f>MONTH(Table1[[#This Row],[Sale Date]])</f>
        <v>10</v>
      </c>
      <c r="D640" s="11" t="str">
        <f>TEXT(WEEKDAY(Table1[[#This Row],[Sale Date]]),"dddd")</f>
        <v>Sunday</v>
      </c>
      <c r="E640" s="11">
        <f>WEEKDAY(Table1[[#This Row],[Sale Date]])</f>
        <v>1</v>
      </c>
      <c r="F640" s="11">
        <f>YEAR(Table1[[#This Row],[Sale Date]])</f>
        <v>2023</v>
      </c>
      <c r="G640" t="s">
        <v>23</v>
      </c>
      <c r="H640" s="2">
        <v>17985.490000000002</v>
      </c>
      <c r="I640" s="2">
        <v>19830.240000000002</v>
      </c>
      <c r="J640" t="s">
        <v>14</v>
      </c>
      <c r="K640" t="s">
        <v>10</v>
      </c>
      <c r="L640" t="s">
        <v>21</v>
      </c>
      <c r="M640" t="s">
        <v>26</v>
      </c>
      <c r="N640" t="str">
        <f>IF(Table1[[#This Row],[Sales Amount]]&lt;0,"Loss","Income")</f>
        <v>Income</v>
      </c>
    </row>
    <row r="641" spans="1:14" x14ac:dyDescent="0.25">
      <c r="A641" s="1">
        <v>45201</v>
      </c>
      <c r="B641" s="1" t="str">
        <f>TEXT(Table1[[#This Row],[Sale Date]],"mmmm")</f>
        <v>October</v>
      </c>
      <c r="C641" s="11">
        <f>MONTH(Table1[[#This Row],[Sale Date]])</f>
        <v>10</v>
      </c>
      <c r="D641" s="11" t="str">
        <f>TEXT(WEEKDAY(Table1[[#This Row],[Sale Date]]),"dddd")</f>
        <v>Monday</v>
      </c>
      <c r="E641" s="11">
        <f>WEEKDAY(Table1[[#This Row],[Sale Date]])</f>
        <v>2</v>
      </c>
      <c r="F641" s="11">
        <f>YEAR(Table1[[#This Row],[Sale Date]])</f>
        <v>2023</v>
      </c>
      <c r="G641" t="s">
        <v>23</v>
      </c>
      <c r="H641" s="2">
        <v>12957.33</v>
      </c>
      <c r="I641" s="2">
        <v>12124.53</v>
      </c>
      <c r="J641" t="s">
        <v>22</v>
      </c>
      <c r="K641" t="s">
        <v>10</v>
      </c>
      <c r="L641" t="s">
        <v>21</v>
      </c>
      <c r="M641" t="s">
        <v>30</v>
      </c>
      <c r="N641" t="str">
        <f>IF(Table1[[#This Row],[Sales Amount]]&lt;0,"Loss","Income")</f>
        <v>Income</v>
      </c>
    </row>
    <row r="642" spans="1:14" x14ac:dyDescent="0.25">
      <c r="A642" s="1">
        <v>45202</v>
      </c>
      <c r="B642" s="1" t="str">
        <f>TEXT(Table1[[#This Row],[Sale Date]],"mmmm")</f>
        <v>October</v>
      </c>
      <c r="C642" s="11">
        <f>MONTH(Table1[[#This Row],[Sale Date]])</f>
        <v>10</v>
      </c>
      <c r="D642" s="11" t="str">
        <f>TEXT(WEEKDAY(Table1[[#This Row],[Sale Date]]),"dddd")</f>
        <v>Tuesday</v>
      </c>
      <c r="E642" s="11">
        <f>WEEKDAY(Table1[[#This Row],[Sale Date]])</f>
        <v>3</v>
      </c>
      <c r="F642" s="11">
        <f>YEAR(Table1[[#This Row],[Sale Date]])</f>
        <v>2023</v>
      </c>
      <c r="G642" t="s">
        <v>20</v>
      </c>
      <c r="H642" s="2">
        <v>12309.33</v>
      </c>
      <c r="I642" s="2">
        <v>14419.12</v>
      </c>
      <c r="J642" t="s">
        <v>14</v>
      </c>
      <c r="K642" t="s">
        <v>10</v>
      </c>
      <c r="L642" t="s">
        <v>11</v>
      </c>
      <c r="M642" t="s">
        <v>29</v>
      </c>
      <c r="N642" t="str">
        <f>IF(Table1[[#This Row],[Sales Amount]]&lt;0,"Loss","Income")</f>
        <v>Income</v>
      </c>
    </row>
    <row r="643" spans="1:14" x14ac:dyDescent="0.25">
      <c r="A643" s="1">
        <v>45203</v>
      </c>
      <c r="B643" s="1" t="str">
        <f>TEXT(Table1[[#This Row],[Sale Date]],"mmmm")</f>
        <v>October</v>
      </c>
      <c r="C643" s="11">
        <f>MONTH(Table1[[#This Row],[Sale Date]])</f>
        <v>10</v>
      </c>
      <c r="D643" s="11" t="str">
        <f>TEXT(WEEKDAY(Table1[[#This Row],[Sale Date]]),"dddd")</f>
        <v>Wednesday</v>
      </c>
      <c r="E643" s="11">
        <f>WEEKDAY(Table1[[#This Row],[Sale Date]])</f>
        <v>4</v>
      </c>
      <c r="F643" s="11">
        <f>YEAR(Table1[[#This Row],[Sale Date]])</f>
        <v>2023</v>
      </c>
      <c r="G643" t="s">
        <v>20</v>
      </c>
      <c r="H643" s="2">
        <v>10308</v>
      </c>
      <c r="I643" s="2">
        <v>10384.51</v>
      </c>
      <c r="J643" t="s">
        <v>22</v>
      </c>
      <c r="K643" t="s">
        <v>10</v>
      </c>
      <c r="L643" t="s">
        <v>19</v>
      </c>
      <c r="M643" t="s">
        <v>29</v>
      </c>
      <c r="N643" t="str">
        <f>IF(Table1[[#This Row],[Sales Amount]]&lt;0,"Loss","Income")</f>
        <v>Income</v>
      </c>
    </row>
    <row r="644" spans="1:14" x14ac:dyDescent="0.25">
      <c r="A644" s="1">
        <v>45204</v>
      </c>
      <c r="B644" s="1" t="str">
        <f>TEXT(Table1[[#This Row],[Sale Date]],"mmmm")</f>
        <v>October</v>
      </c>
      <c r="C644" s="11">
        <f>MONTH(Table1[[#This Row],[Sale Date]])</f>
        <v>10</v>
      </c>
      <c r="D644" s="11" t="str">
        <f>TEXT(WEEKDAY(Table1[[#This Row],[Sale Date]]),"dddd")</f>
        <v>Thursday</v>
      </c>
      <c r="E644" s="11">
        <f>WEEKDAY(Table1[[#This Row],[Sale Date]])</f>
        <v>5</v>
      </c>
      <c r="F644" s="11">
        <f>YEAR(Table1[[#This Row],[Sale Date]])</f>
        <v>2023</v>
      </c>
      <c r="G644" t="s">
        <v>13</v>
      </c>
      <c r="H644" s="2">
        <v>17583.78</v>
      </c>
      <c r="I644" s="2">
        <v>20729.36</v>
      </c>
      <c r="J644" t="s">
        <v>22</v>
      </c>
      <c r="K644" t="s">
        <v>10</v>
      </c>
      <c r="L644" t="s">
        <v>11</v>
      </c>
      <c r="M644" t="s">
        <v>27</v>
      </c>
      <c r="N644" t="str">
        <f>IF(Table1[[#This Row],[Sales Amount]]&lt;0,"Loss","Income")</f>
        <v>Income</v>
      </c>
    </row>
    <row r="645" spans="1:14" x14ac:dyDescent="0.25">
      <c r="A645" s="1">
        <v>45205</v>
      </c>
      <c r="B645" s="1" t="str">
        <f>TEXT(Table1[[#This Row],[Sale Date]],"mmmm")</f>
        <v>October</v>
      </c>
      <c r="C645" s="11">
        <f>MONTH(Table1[[#This Row],[Sale Date]])</f>
        <v>10</v>
      </c>
      <c r="D645" s="11" t="str">
        <f>TEXT(WEEKDAY(Table1[[#This Row],[Sale Date]]),"dddd")</f>
        <v>Friday</v>
      </c>
      <c r="E645" s="11">
        <f>WEEKDAY(Table1[[#This Row],[Sale Date]])</f>
        <v>6</v>
      </c>
      <c r="F645" s="11">
        <f>YEAR(Table1[[#This Row],[Sale Date]])</f>
        <v>2023</v>
      </c>
      <c r="G645" t="s">
        <v>23</v>
      </c>
      <c r="H645" s="2">
        <v>-1052.8</v>
      </c>
      <c r="I645" s="2">
        <v>-1022.5</v>
      </c>
      <c r="J645" t="s">
        <v>9</v>
      </c>
      <c r="K645" t="s">
        <v>15</v>
      </c>
      <c r="L645" t="s">
        <v>21</v>
      </c>
      <c r="M645" t="s">
        <v>26</v>
      </c>
      <c r="N645" t="str">
        <f>IF(Table1[[#This Row],[Sales Amount]]&lt;0,"Loss","Income")</f>
        <v>Loss</v>
      </c>
    </row>
    <row r="646" spans="1:14" x14ac:dyDescent="0.25">
      <c r="A646" s="1">
        <v>45206</v>
      </c>
      <c r="B646" s="1" t="str">
        <f>TEXT(Table1[[#This Row],[Sale Date]],"mmmm")</f>
        <v>October</v>
      </c>
      <c r="C646" s="11">
        <f>MONTH(Table1[[#This Row],[Sale Date]])</f>
        <v>10</v>
      </c>
      <c r="D646" s="11" t="str">
        <f>TEXT(WEEKDAY(Table1[[#This Row],[Sale Date]]),"dddd")</f>
        <v>Saturday</v>
      </c>
      <c r="E646" s="11">
        <f>WEEKDAY(Table1[[#This Row],[Sale Date]])</f>
        <v>7</v>
      </c>
      <c r="F646" s="11">
        <f>YEAR(Table1[[#This Row],[Sale Date]])</f>
        <v>2023</v>
      </c>
      <c r="G646" t="s">
        <v>20</v>
      </c>
      <c r="H646" s="2">
        <v>1481.83</v>
      </c>
      <c r="I646" s="2">
        <v>1587.63</v>
      </c>
      <c r="J646" t="s">
        <v>14</v>
      </c>
      <c r="K646" t="s">
        <v>10</v>
      </c>
      <c r="L646" t="s">
        <v>11</v>
      </c>
      <c r="M646" t="s">
        <v>16</v>
      </c>
      <c r="N646" t="str">
        <f>IF(Table1[[#This Row],[Sales Amount]]&lt;0,"Loss","Income")</f>
        <v>Income</v>
      </c>
    </row>
    <row r="647" spans="1:14" x14ac:dyDescent="0.25">
      <c r="A647" s="1">
        <v>45207</v>
      </c>
      <c r="B647" s="1" t="str">
        <f>TEXT(Table1[[#This Row],[Sale Date]],"mmmm")</f>
        <v>October</v>
      </c>
      <c r="C647" s="11">
        <f>MONTH(Table1[[#This Row],[Sale Date]])</f>
        <v>10</v>
      </c>
      <c r="D647" s="11" t="str">
        <f>TEXT(WEEKDAY(Table1[[#This Row],[Sale Date]]),"dddd")</f>
        <v>Sunday</v>
      </c>
      <c r="E647" s="11">
        <f>WEEKDAY(Table1[[#This Row],[Sale Date]])</f>
        <v>1</v>
      </c>
      <c r="F647" s="11">
        <f>YEAR(Table1[[#This Row],[Sale Date]])</f>
        <v>2023</v>
      </c>
      <c r="G647" t="s">
        <v>23</v>
      </c>
      <c r="H647" s="2">
        <v>17864.349999999999</v>
      </c>
      <c r="I647" s="2">
        <v>18763.169999999998</v>
      </c>
      <c r="J647" t="s">
        <v>14</v>
      </c>
      <c r="K647" t="s">
        <v>24</v>
      </c>
      <c r="L647" t="s">
        <v>21</v>
      </c>
      <c r="M647" t="s">
        <v>12</v>
      </c>
      <c r="N647" t="str">
        <f>IF(Table1[[#This Row],[Sales Amount]]&lt;0,"Loss","Income")</f>
        <v>Income</v>
      </c>
    </row>
    <row r="648" spans="1:14" x14ac:dyDescent="0.25">
      <c r="A648" s="1">
        <v>45208</v>
      </c>
      <c r="B648" s="1" t="str">
        <f>TEXT(Table1[[#This Row],[Sale Date]],"mmmm")</f>
        <v>October</v>
      </c>
      <c r="C648" s="11">
        <f>MONTH(Table1[[#This Row],[Sale Date]])</f>
        <v>10</v>
      </c>
      <c r="D648" s="11" t="str">
        <f>TEXT(WEEKDAY(Table1[[#This Row],[Sale Date]]),"dddd")</f>
        <v>Monday</v>
      </c>
      <c r="E648" s="11">
        <f>WEEKDAY(Table1[[#This Row],[Sale Date]])</f>
        <v>2</v>
      </c>
      <c r="F648" s="11">
        <f>YEAR(Table1[[#This Row],[Sale Date]])</f>
        <v>2023</v>
      </c>
      <c r="G648" t="s">
        <v>23</v>
      </c>
      <c r="H648" s="2">
        <v>-3337.11</v>
      </c>
      <c r="I648" s="2">
        <v>-3342.28</v>
      </c>
      <c r="J648" t="s">
        <v>22</v>
      </c>
      <c r="K648" t="s">
        <v>10</v>
      </c>
      <c r="L648" t="s">
        <v>19</v>
      </c>
      <c r="M648" t="s">
        <v>31</v>
      </c>
      <c r="N648" t="str">
        <f>IF(Table1[[#This Row],[Sales Amount]]&lt;0,"Loss","Income")</f>
        <v>Loss</v>
      </c>
    </row>
    <row r="649" spans="1:14" x14ac:dyDescent="0.25">
      <c r="A649" s="1">
        <v>45209</v>
      </c>
      <c r="B649" s="1" t="str">
        <f>TEXT(Table1[[#This Row],[Sale Date]],"mmmm")</f>
        <v>October</v>
      </c>
      <c r="C649" s="11">
        <f>MONTH(Table1[[#This Row],[Sale Date]])</f>
        <v>10</v>
      </c>
      <c r="D649" s="11" t="str">
        <f>TEXT(WEEKDAY(Table1[[#This Row],[Sale Date]]),"dddd")</f>
        <v>Tuesday</v>
      </c>
      <c r="E649" s="11">
        <f>WEEKDAY(Table1[[#This Row],[Sale Date]])</f>
        <v>3</v>
      </c>
      <c r="F649" s="11">
        <f>YEAR(Table1[[#This Row],[Sale Date]])</f>
        <v>2023</v>
      </c>
      <c r="G649" t="s">
        <v>20</v>
      </c>
      <c r="H649" s="2">
        <v>6462.41</v>
      </c>
      <c r="I649" s="2">
        <v>6127.22</v>
      </c>
      <c r="J649" t="s">
        <v>14</v>
      </c>
      <c r="K649" t="s">
        <v>10</v>
      </c>
      <c r="L649" t="s">
        <v>21</v>
      </c>
      <c r="M649" t="s">
        <v>29</v>
      </c>
      <c r="N649" t="str">
        <f>IF(Table1[[#This Row],[Sales Amount]]&lt;0,"Loss","Income")</f>
        <v>Income</v>
      </c>
    </row>
    <row r="650" spans="1:14" x14ac:dyDescent="0.25">
      <c r="A650" s="1">
        <v>45210</v>
      </c>
      <c r="B650" s="1" t="str">
        <f>TEXT(Table1[[#This Row],[Sale Date]],"mmmm")</f>
        <v>October</v>
      </c>
      <c r="C650" s="11">
        <f>MONTH(Table1[[#This Row],[Sale Date]])</f>
        <v>10</v>
      </c>
      <c r="D650" s="11" t="str">
        <f>TEXT(WEEKDAY(Table1[[#This Row],[Sale Date]]),"dddd")</f>
        <v>Wednesday</v>
      </c>
      <c r="E650" s="11">
        <f>WEEKDAY(Table1[[#This Row],[Sale Date]])</f>
        <v>4</v>
      </c>
      <c r="F650" s="11">
        <f>YEAR(Table1[[#This Row],[Sale Date]])</f>
        <v>2023</v>
      </c>
      <c r="G650" t="s">
        <v>20</v>
      </c>
      <c r="H650" s="2">
        <v>8515.48</v>
      </c>
      <c r="I650" s="2">
        <v>8749.57</v>
      </c>
      <c r="J650" t="s">
        <v>25</v>
      </c>
      <c r="K650" t="s">
        <v>24</v>
      </c>
      <c r="L650" t="s">
        <v>21</v>
      </c>
      <c r="M650" t="s">
        <v>26</v>
      </c>
      <c r="N650" t="str">
        <f>IF(Table1[[#This Row],[Sales Amount]]&lt;0,"Loss","Income")</f>
        <v>Income</v>
      </c>
    </row>
    <row r="651" spans="1:14" x14ac:dyDescent="0.25">
      <c r="A651" s="1">
        <v>45211</v>
      </c>
      <c r="B651" s="1" t="str">
        <f>TEXT(Table1[[#This Row],[Sale Date]],"mmmm")</f>
        <v>October</v>
      </c>
      <c r="C651" s="11">
        <f>MONTH(Table1[[#This Row],[Sale Date]])</f>
        <v>10</v>
      </c>
      <c r="D651" s="11" t="str">
        <f>TEXT(WEEKDAY(Table1[[#This Row],[Sale Date]]),"dddd")</f>
        <v>Thursday</v>
      </c>
      <c r="E651" s="11">
        <f>WEEKDAY(Table1[[#This Row],[Sale Date]])</f>
        <v>5</v>
      </c>
      <c r="F651" s="11">
        <f>YEAR(Table1[[#This Row],[Sale Date]])</f>
        <v>2023</v>
      </c>
      <c r="G651" t="s">
        <v>20</v>
      </c>
      <c r="H651" s="2">
        <v>12122.53</v>
      </c>
      <c r="I651" s="2">
        <v>11303.7</v>
      </c>
      <c r="J651" t="s">
        <v>9</v>
      </c>
      <c r="K651" t="s">
        <v>24</v>
      </c>
      <c r="L651" t="s">
        <v>21</v>
      </c>
      <c r="M651" t="s">
        <v>16</v>
      </c>
      <c r="N651" t="str">
        <f>IF(Table1[[#This Row],[Sales Amount]]&lt;0,"Loss","Income")</f>
        <v>Income</v>
      </c>
    </row>
    <row r="652" spans="1:14" x14ac:dyDescent="0.25">
      <c r="A652" s="1">
        <v>45212</v>
      </c>
      <c r="B652" s="1" t="str">
        <f>TEXT(Table1[[#This Row],[Sale Date]],"mmmm")</f>
        <v>October</v>
      </c>
      <c r="C652" s="11">
        <f>MONTH(Table1[[#This Row],[Sale Date]])</f>
        <v>10</v>
      </c>
      <c r="D652" s="11" t="str">
        <f>TEXT(WEEKDAY(Table1[[#This Row],[Sale Date]]),"dddd")</f>
        <v>Friday</v>
      </c>
      <c r="E652" s="11">
        <f>WEEKDAY(Table1[[#This Row],[Sale Date]])</f>
        <v>6</v>
      </c>
      <c r="F652" s="11">
        <f>YEAR(Table1[[#This Row],[Sale Date]])</f>
        <v>2023</v>
      </c>
      <c r="G652" t="s">
        <v>23</v>
      </c>
      <c r="H652" s="2">
        <v>7175.21</v>
      </c>
      <c r="I652" s="2">
        <v>7811.85</v>
      </c>
      <c r="J652" t="s">
        <v>22</v>
      </c>
      <c r="K652" t="s">
        <v>15</v>
      </c>
      <c r="L652" t="s">
        <v>11</v>
      </c>
      <c r="M652" t="s">
        <v>31</v>
      </c>
      <c r="N652" t="str">
        <f>IF(Table1[[#This Row],[Sales Amount]]&lt;0,"Loss","Income")</f>
        <v>Income</v>
      </c>
    </row>
    <row r="653" spans="1:14" x14ac:dyDescent="0.25">
      <c r="A653" s="1">
        <v>45213</v>
      </c>
      <c r="B653" s="1" t="str">
        <f>TEXT(Table1[[#This Row],[Sale Date]],"mmmm")</f>
        <v>October</v>
      </c>
      <c r="C653" s="11">
        <f>MONTH(Table1[[#This Row],[Sale Date]])</f>
        <v>10</v>
      </c>
      <c r="D653" s="11" t="str">
        <f>TEXT(WEEKDAY(Table1[[#This Row],[Sale Date]]),"dddd")</f>
        <v>Saturday</v>
      </c>
      <c r="E653" s="11">
        <f>WEEKDAY(Table1[[#This Row],[Sale Date]])</f>
        <v>7</v>
      </c>
      <c r="F653" s="11">
        <f>YEAR(Table1[[#This Row],[Sale Date]])</f>
        <v>2023</v>
      </c>
      <c r="G653" t="s">
        <v>13</v>
      </c>
      <c r="H653" s="2">
        <v>4128.45</v>
      </c>
      <c r="I653" s="2">
        <v>3987.1</v>
      </c>
      <c r="J653" t="s">
        <v>22</v>
      </c>
      <c r="K653" t="s">
        <v>18</v>
      </c>
      <c r="L653" t="s">
        <v>19</v>
      </c>
      <c r="M653" t="s">
        <v>16</v>
      </c>
      <c r="N653" t="str">
        <f>IF(Table1[[#This Row],[Sales Amount]]&lt;0,"Loss","Income")</f>
        <v>Income</v>
      </c>
    </row>
    <row r="654" spans="1:14" x14ac:dyDescent="0.25">
      <c r="A654" s="1">
        <v>45214</v>
      </c>
      <c r="B654" s="1" t="str">
        <f>TEXT(Table1[[#This Row],[Sale Date]],"mmmm")</f>
        <v>October</v>
      </c>
      <c r="C654" s="11">
        <f>MONTH(Table1[[#This Row],[Sale Date]])</f>
        <v>10</v>
      </c>
      <c r="D654" s="11" t="str">
        <f>TEXT(WEEKDAY(Table1[[#This Row],[Sale Date]]),"dddd")</f>
        <v>Sunday</v>
      </c>
      <c r="E654" s="11">
        <f>WEEKDAY(Table1[[#This Row],[Sale Date]])</f>
        <v>1</v>
      </c>
      <c r="F654" s="11">
        <f>YEAR(Table1[[#This Row],[Sale Date]])</f>
        <v>2023</v>
      </c>
      <c r="G654" t="s">
        <v>13</v>
      </c>
      <c r="H654" s="2">
        <v>-7347.36</v>
      </c>
      <c r="I654" s="2">
        <v>-7365.31</v>
      </c>
      <c r="J654" t="s">
        <v>14</v>
      </c>
      <c r="K654" t="s">
        <v>10</v>
      </c>
      <c r="L654" t="s">
        <v>21</v>
      </c>
      <c r="M654" t="s">
        <v>28</v>
      </c>
      <c r="N654" t="str">
        <f>IF(Table1[[#This Row],[Sales Amount]]&lt;0,"Loss","Income")</f>
        <v>Loss</v>
      </c>
    </row>
    <row r="655" spans="1:14" x14ac:dyDescent="0.25">
      <c r="A655" s="1">
        <v>45215</v>
      </c>
      <c r="B655" s="1" t="str">
        <f>TEXT(Table1[[#This Row],[Sale Date]],"mmmm")</f>
        <v>October</v>
      </c>
      <c r="C655" s="11">
        <f>MONTH(Table1[[#This Row],[Sale Date]])</f>
        <v>10</v>
      </c>
      <c r="D655" s="11" t="str">
        <f>TEXT(WEEKDAY(Table1[[#This Row],[Sale Date]]),"dddd")</f>
        <v>Monday</v>
      </c>
      <c r="E655" s="11">
        <f>WEEKDAY(Table1[[#This Row],[Sale Date]])</f>
        <v>2</v>
      </c>
      <c r="F655" s="11">
        <f>YEAR(Table1[[#This Row],[Sale Date]])</f>
        <v>2023</v>
      </c>
      <c r="G655" t="s">
        <v>17</v>
      </c>
      <c r="H655" s="2">
        <v>13740.46</v>
      </c>
      <c r="I655" s="2">
        <v>12967.49</v>
      </c>
      <c r="J655" t="s">
        <v>25</v>
      </c>
      <c r="K655" t="s">
        <v>10</v>
      </c>
      <c r="L655" t="s">
        <v>21</v>
      </c>
      <c r="M655" t="s">
        <v>12</v>
      </c>
      <c r="N655" t="str">
        <f>IF(Table1[[#This Row],[Sales Amount]]&lt;0,"Loss","Income")</f>
        <v>Income</v>
      </c>
    </row>
    <row r="656" spans="1:14" x14ac:dyDescent="0.25">
      <c r="A656" s="1">
        <v>45216</v>
      </c>
      <c r="B656" s="1" t="str">
        <f>TEXT(Table1[[#This Row],[Sale Date]],"mmmm")</f>
        <v>October</v>
      </c>
      <c r="C656" s="11">
        <f>MONTH(Table1[[#This Row],[Sale Date]])</f>
        <v>10</v>
      </c>
      <c r="D656" s="11" t="str">
        <f>TEXT(WEEKDAY(Table1[[#This Row],[Sale Date]]),"dddd")</f>
        <v>Tuesday</v>
      </c>
      <c r="E656" s="11">
        <f>WEEKDAY(Table1[[#This Row],[Sale Date]])</f>
        <v>3</v>
      </c>
      <c r="F656" s="11">
        <f>YEAR(Table1[[#This Row],[Sale Date]])</f>
        <v>2023</v>
      </c>
      <c r="G656" t="s">
        <v>23</v>
      </c>
      <c r="H656" s="2">
        <v>17378.82</v>
      </c>
      <c r="I656" s="2">
        <v>17411.060000000001</v>
      </c>
      <c r="J656" t="s">
        <v>25</v>
      </c>
      <c r="K656" t="s">
        <v>15</v>
      </c>
      <c r="L656" t="s">
        <v>21</v>
      </c>
      <c r="M656" t="s">
        <v>28</v>
      </c>
      <c r="N656" t="str">
        <f>IF(Table1[[#This Row],[Sales Amount]]&lt;0,"Loss","Income")</f>
        <v>Income</v>
      </c>
    </row>
    <row r="657" spans="1:14" x14ac:dyDescent="0.25">
      <c r="A657" s="1">
        <v>45217</v>
      </c>
      <c r="B657" s="1" t="str">
        <f>TEXT(Table1[[#This Row],[Sale Date]],"mmmm")</f>
        <v>October</v>
      </c>
      <c r="C657" s="11">
        <f>MONTH(Table1[[#This Row],[Sale Date]])</f>
        <v>10</v>
      </c>
      <c r="D657" s="11" t="str">
        <f>TEXT(WEEKDAY(Table1[[#This Row],[Sale Date]]),"dddd")</f>
        <v>Wednesday</v>
      </c>
      <c r="E657" s="11">
        <f>WEEKDAY(Table1[[#This Row],[Sale Date]])</f>
        <v>4</v>
      </c>
      <c r="F657" s="11">
        <f>YEAR(Table1[[#This Row],[Sale Date]])</f>
        <v>2023</v>
      </c>
      <c r="G657" t="s">
        <v>20</v>
      </c>
      <c r="H657" s="2">
        <v>4399.21</v>
      </c>
      <c r="I657" s="2">
        <v>4351.71</v>
      </c>
      <c r="J657" t="s">
        <v>25</v>
      </c>
      <c r="K657" t="s">
        <v>10</v>
      </c>
      <c r="L657" t="s">
        <v>11</v>
      </c>
      <c r="M657" t="s">
        <v>12</v>
      </c>
      <c r="N657" t="str">
        <f>IF(Table1[[#This Row],[Sales Amount]]&lt;0,"Loss","Income")</f>
        <v>Income</v>
      </c>
    </row>
    <row r="658" spans="1:14" x14ac:dyDescent="0.25">
      <c r="A658" s="1">
        <v>45218</v>
      </c>
      <c r="B658" s="1" t="str">
        <f>TEXT(Table1[[#This Row],[Sale Date]],"mmmm")</f>
        <v>October</v>
      </c>
      <c r="C658" s="11">
        <f>MONTH(Table1[[#This Row],[Sale Date]])</f>
        <v>10</v>
      </c>
      <c r="D658" s="11" t="str">
        <f>TEXT(WEEKDAY(Table1[[#This Row],[Sale Date]]),"dddd")</f>
        <v>Thursday</v>
      </c>
      <c r="E658" s="11">
        <f>WEEKDAY(Table1[[#This Row],[Sale Date]])</f>
        <v>5</v>
      </c>
      <c r="F658" s="11">
        <f>YEAR(Table1[[#This Row],[Sale Date]])</f>
        <v>2023</v>
      </c>
      <c r="G658" t="s">
        <v>23</v>
      </c>
      <c r="H658" s="2">
        <v>2827.07</v>
      </c>
      <c r="I658" s="2">
        <v>2282.9299999999998</v>
      </c>
      <c r="J658" t="s">
        <v>22</v>
      </c>
      <c r="K658" t="s">
        <v>24</v>
      </c>
      <c r="L658" t="s">
        <v>11</v>
      </c>
      <c r="M658" t="s">
        <v>30</v>
      </c>
      <c r="N658" t="str">
        <f>IF(Table1[[#This Row],[Sales Amount]]&lt;0,"Loss","Income")</f>
        <v>Income</v>
      </c>
    </row>
    <row r="659" spans="1:14" x14ac:dyDescent="0.25">
      <c r="A659" s="1">
        <v>45219</v>
      </c>
      <c r="B659" s="1" t="str">
        <f>TEXT(Table1[[#This Row],[Sale Date]],"mmmm")</f>
        <v>October</v>
      </c>
      <c r="C659" s="11">
        <f>MONTH(Table1[[#This Row],[Sale Date]])</f>
        <v>10</v>
      </c>
      <c r="D659" s="11" t="str">
        <f>TEXT(WEEKDAY(Table1[[#This Row],[Sale Date]]),"dddd")</f>
        <v>Friday</v>
      </c>
      <c r="E659" s="11">
        <f>WEEKDAY(Table1[[#This Row],[Sale Date]])</f>
        <v>6</v>
      </c>
      <c r="F659" s="11">
        <f>YEAR(Table1[[#This Row],[Sale Date]])</f>
        <v>2023</v>
      </c>
      <c r="G659" t="s">
        <v>8</v>
      </c>
      <c r="H659" s="2">
        <v>-6164.91</v>
      </c>
      <c r="I659" s="2">
        <v>-6263.92</v>
      </c>
      <c r="J659" t="s">
        <v>25</v>
      </c>
      <c r="K659" t="s">
        <v>18</v>
      </c>
      <c r="L659" t="s">
        <v>11</v>
      </c>
      <c r="M659" t="s">
        <v>27</v>
      </c>
      <c r="N659" t="str">
        <f>IF(Table1[[#This Row],[Sales Amount]]&lt;0,"Loss","Income")</f>
        <v>Loss</v>
      </c>
    </row>
    <row r="660" spans="1:14" x14ac:dyDescent="0.25">
      <c r="A660" s="1">
        <v>45220</v>
      </c>
      <c r="B660" s="1" t="str">
        <f>TEXT(Table1[[#This Row],[Sale Date]],"mmmm")</f>
        <v>October</v>
      </c>
      <c r="C660" s="11">
        <f>MONTH(Table1[[#This Row],[Sale Date]])</f>
        <v>10</v>
      </c>
      <c r="D660" s="11" t="str">
        <f>TEXT(WEEKDAY(Table1[[#This Row],[Sale Date]]),"dddd")</f>
        <v>Saturday</v>
      </c>
      <c r="E660" s="11">
        <f>WEEKDAY(Table1[[#This Row],[Sale Date]])</f>
        <v>7</v>
      </c>
      <c r="F660" s="11">
        <f>YEAR(Table1[[#This Row],[Sale Date]])</f>
        <v>2023</v>
      </c>
      <c r="G660" t="s">
        <v>17</v>
      </c>
      <c r="H660" s="2">
        <v>6289.02</v>
      </c>
      <c r="I660" s="2">
        <v>5886.81</v>
      </c>
      <c r="J660" t="s">
        <v>9</v>
      </c>
      <c r="K660" t="s">
        <v>10</v>
      </c>
      <c r="L660" t="s">
        <v>21</v>
      </c>
      <c r="M660" t="s">
        <v>12</v>
      </c>
      <c r="N660" t="str">
        <f>IF(Table1[[#This Row],[Sales Amount]]&lt;0,"Loss","Income")</f>
        <v>Income</v>
      </c>
    </row>
    <row r="661" spans="1:14" x14ac:dyDescent="0.25">
      <c r="A661" s="1">
        <v>45221</v>
      </c>
      <c r="B661" s="1" t="str">
        <f>TEXT(Table1[[#This Row],[Sale Date]],"mmmm")</f>
        <v>October</v>
      </c>
      <c r="C661" s="11">
        <f>MONTH(Table1[[#This Row],[Sale Date]])</f>
        <v>10</v>
      </c>
      <c r="D661" s="11" t="str">
        <f>TEXT(WEEKDAY(Table1[[#This Row],[Sale Date]]),"dddd")</f>
        <v>Sunday</v>
      </c>
      <c r="E661" s="11">
        <f>WEEKDAY(Table1[[#This Row],[Sale Date]])</f>
        <v>1</v>
      </c>
      <c r="F661" s="11">
        <f>YEAR(Table1[[#This Row],[Sale Date]])</f>
        <v>2023</v>
      </c>
      <c r="G661" t="s">
        <v>23</v>
      </c>
      <c r="H661" s="2">
        <v>-1611.26</v>
      </c>
      <c r="I661" s="2">
        <v>-1719.43</v>
      </c>
      <c r="J661" t="s">
        <v>14</v>
      </c>
      <c r="K661" t="s">
        <v>18</v>
      </c>
      <c r="L661" t="s">
        <v>11</v>
      </c>
      <c r="M661" t="s">
        <v>28</v>
      </c>
      <c r="N661" t="str">
        <f>IF(Table1[[#This Row],[Sales Amount]]&lt;0,"Loss","Income")</f>
        <v>Loss</v>
      </c>
    </row>
    <row r="662" spans="1:14" x14ac:dyDescent="0.25">
      <c r="A662" s="1">
        <v>45222</v>
      </c>
      <c r="B662" s="1" t="str">
        <f>TEXT(Table1[[#This Row],[Sale Date]],"mmmm")</f>
        <v>October</v>
      </c>
      <c r="C662" s="11">
        <f>MONTH(Table1[[#This Row],[Sale Date]])</f>
        <v>10</v>
      </c>
      <c r="D662" s="11" t="str">
        <f>TEXT(WEEKDAY(Table1[[#This Row],[Sale Date]]),"dddd")</f>
        <v>Monday</v>
      </c>
      <c r="E662" s="11">
        <f>WEEKDAY(Table1[[#This Row],[Sale Date]])</f>
        <v>2</v>
      </c>
      <c r="F662" s="11">
        <f>YEAR(Table1[[#This Row],[Sale Date]])</f>
        <v>2023</v>
      </c>
      <c r="G662" t="s">
        <v>20</v>
      </c>
      <c r="H662" s="2">
        <v>13249.36</v>
      </c>
      <c r="I662" s="2">
        <v>13276.51</v>
      </c>
      <c r="J662" t="s">
        <v>14</v>
      </c>
      <c r="K662" t="s">
        <v>24</v>
      </c>
      <c r="L662" t="s">
        <v>19</v>
      </c>
      <c r="M662" t="s">
        <v>31</v>
      </c>
      <c r="N662" t="str">
        <f>IF(Table1[[#This Row],[Sales Amount]]&lt;0,"Loss","Income")</f>
        <v>Income</v>
      </c>
    </row>
    <row r="663" spans="1:14" x14ac:dyDescent="0.25">
      <c r="A663" s="1">
        <v>45223</v>
      </c>
      <c r="B663" s="1" t="str">
        <f>TEXT(Table1[[#This Row],[Sale Date]],"mmmm")</f>
        <v>October</v>
      </c>
      <c r="C663" s="11">
        <f>MONTH(Table1[[#This Row],[Sale Date]])</f>
        <v>10</v>
      </c>
      <c r="D663" s="11" t="str">
        <f>TEXT(WEEKDAY(Table1[[#This Row],[Sale Date]]),"dddd")</f>
        <v>Tuesday</v>
      </c>
      <c r="E663" s="11">
        <f>WEEKDAY(Table1[[#This Row],[Sale Date]])</f>
        <v>3</v>
      </c>
      <c r="F663" s="11">
        <f>YEAR(Table1[[#This Row],[Sale Date]])</f>
        <v>2023</v>
      </c>
      <c r="G663" t="s">
        <v>23</v>
      </c>
      <c r="H663" s="2">
        <v>4761.87</v>
      </c>
      <c r="I663" s="2">
        <v>4722.05</v>
      </c>
      <c r="J663" t="s">
        <v>14</v>
      </c>
      <c r="K663" t="s">
        <v>15</v>
      </c>
      <c r="L663" t="s">
        <v>19</v>
      </c>
      <c r="M663" t="s">
        <v>27</v>
      </c>
      <c r="N663" t="str">
        <f>IF(Table1[[#This Row],[Sales Amount]]&lt;0,"Loss","Income")</f>
        <v>Income</v>
      </c>
    </row>
    <row r="664" spans="1:14" x14ac:dyDescent="0.25">
      <c r="A664" s="1">
        <v>45224</v>
      </c>
      <c r="B664" s="1" t="str">
        <f>TEXT(Table1[[#This Row],[Sale Date]],"mmmm")</f>
        <v>October</v>
      </c>
      <c r="C664" s="11">
        <f>MONTH(Table1[[#This Row],[Sale Date]])</f>
        <v>10</v>
      </c>
      <c r="D664" s="11" t="str">
        <f>TEXT(WEEKDAY(Table1[[#This Row],[Sale Date]]),"dddd")</f>
        <v>Wednesday</v>
      </c>
      <c r="E664" s="11">
        <f>WEEKDAY(Table1[[#This Row],[Sale Date]])</f>
        <v>4</v>
      </c>
      <c r="F664" s="11">
        <f>YEAR(Table1[[#This Row],[Sale Date]])</f>
        <v>2023</v>
      </c>
      <c r="G664" t="s">
        <v>23</v>
      </c>
      <c r="H664" s="2">
        <v>5436.41</v>
      </c>
      <c r="I664" s="2">
        <v>4747.1899999999996</v>
      </c>
      <c r="J664" t="s">
        <v>9</v>
      </c>
      <c r="K664" t="s">
        <v>24</v>
      </c>
      <c r="L664" t="s">
        <v>21</v>
      </c>
      <c r="M664" t="s">
        <v>30</v>
      </c>
      <c r="N664" t="str">
        <f>IF(Table1[[#This Row],[Sales Amount]]&lt;0,"Loss","Income")</f>
        <v>Income</v>
      </c>
    </row>
    <row r="665" spans="1:14" x14ac:dyDescent="0.25">
      <c r="A665" s="1">
        <v>45225</v>
      </c>
      <c r="B665" s="1" t="str">
        <f>TEXT(Table1[[#This Row],[Sale Date]],"mmmm")</f>
        <v>October</v>
      </c>
      <c r="C665" s="11">
        <f>MONTH(Table1[[#This Row],[Sale Date]])</f>
        <v>10</v>
      </c>
      <c r="D665" s="11" t="str">
        <f>TEXT(WEEKDAY(Table1[[#This Row],[Sale Date]]),"dddd")</f>
        <v>Thursday</v>
      </c>
      <c r="E665" s="11">
        <f>WEEKDAY(Table1[[#This Row],[Sale Date]])</f>
        <v>5</v>
      </c>
      <c r="F665" s="11">
        <f>YEAR(Table1[[#This Row],[Sale Date]])</f>
        <v>2023</v>
      </c>
      <c r="G665" t="s">
        <v>23</v>
      </c>
      <c r="H665" s="2">
        <v>13977.73</v>
      </c>
      <c r="I665" s="2">
        <v>13530.94</v>
      </c>
      <c r="J665" t="s">
        <v>25</v>
      </c>
      <c r="K665" t="s">
        <v>15</v>
      </c>
      <c r="L665" t="s">
        <v>11</v>
      </c>
      <c r="M665" t="s">
        <v>16</v>
      </c>
      <c r="N665" t="str">
        <f>IF(Table1[[#This Row],[Sales Amount]]&lt;0,"Loss","Income")</f>
        <v>Income</v>
      </c>
    </row>
    <row r="666" spans="1:14" x14ac:dyDescent="0.25">
      <c r="A666" s="1">
        <v>45226</v>
      </c>
      <c r="B666" s="1" t="str">
        <f>TEXT(Table1[[#This Row],[Sale Date]],"mmmm")</f>
        <v>October</v>
      </c>
      <c r="C666" s="11">
        <f>MONTH(Table1[[#This Row],[Sale Date]])</f>
        <v>10</v>
      </c>
      <c r="D666" s="11" t="str">
        <f>TEXT(WEEKDAY(Table1[[#This Row],[Sale Date]]),"dddd")</f>
        <v>Friday</v>
      </c>
      <c r="E666" s="11">
        <f>WEEKDAY(Table1[[#This Row],[Sale Date]])</f>
        <v>6</v>
      </c>
      <c r="F666" s="11">
        <f>YEAR(Table1[[#This Row],[Sale Date]])</f>
        <v>2023</v>
      </c>
      <c r="G666" t="s">
        <v>23</v>
      </c>
      <c r="H666" s="2">
        <v>5626.38</v>
      </c>
      <c r="I666" s="2">
        <v>5529.38</v>
      </c>
      <c r="J666" t="s">
        <v>9</v>
      </c>
      <c r="K666" t="s">
        <v>18</v>
      </c>
      <c r="L666" t="s">
        <v>19</v>
      </c>
      <c r="M666" t="s">
        <v>29</v>
      </c>
      <c r="N666" t="str">
        <f>IF(Table1[[#This Row],[Sales Amount]]&lt;0,"Loss","Income")</f>
        <v>Income</v>
      </c>
    </row>
    <row r="667" spans="1:14" x14ac:dyDescent="0.25">
      <c r="A667" s="1">
        <v>45227</v>
      </c>
      <c r="B667" s="1" t="str">
        <f>TEXT(Table1[[#This Row],[Sale Date]],"mmmm")</f>
        <v>October</v>
      </c>
      <c r="C667" s="11">
        <f>MONTH(Table1[[#This Row],[Sale Date]])</f>
        <v>10</v>
      </c>
      <c r="D667" s="11" t="str">
        <f>TEXT(WEEKDAY(Table1[[#This Row],[Sale Date]]),"dddd")</f>
        <v>Saturday</v>
      </c>
      <c r="E667" s="11">
        <f>WEEKDAY(Table1[[#This Row],[Sale Date]])</f>
        <v>7</v>
      </c>
      <c r="F667" s="11">
        <f>YEAR(Table1[[#This Row],[Sale Date]])</f>
        <v>2023</v>
      </c>
      <c r="G667" t="s">
        <v>13</v>
      </c>
      <c r="H667" s="2">
        <v>5883.77</v>
      </c>
      <c r="I667" s="2">
        <v>5750.22</v>
      </c>
      <c r="J667" t="s">
        <v>22</v>
      </c>
      <c r="K667" t="s">
        <v>24</v>
      </c>
      <c r="L667" t="s">
        <v>19</v>
      </c>
      <c r="M667" t="s">
        <v>29</v>
      </c>
      <c r="N667" t="str">
        <f>IF(Table1[[#This Row],[Sales Amount]]&lt;0,"Loss","Income")</f>
        <v>Income</v>
      </c>
    </row>
    <row r="668" spans="1:14" x14ac:dyDescent="0.25">
      <c r="A668" s="1">
        <v>45228</v>
      </c>
      <c r="B668" s="1" t="str">
        <f>TEXT(Table1[[#This Row],[Sale Date]],"mmmm")</f>
        <v>October</v>
      </c>
      <c r="C668" s="11">
        <f>MONTH(Table1[[#This Row],[Sale Date]])</f>
        <v>10</v>
      </c>
      <c r="D668" s="11" t="str">
        <f>TEXT(WEEKDAY(Table1[[#This Row],[Sale Date]]),"dddd")</f>
        <v>Sunday</v>
      </c>
      <c r="E668" s="11">
        <f>WEEKDAY(Table1[[#This Row],[Sale Date]])</f>
        <v>1</v>
      </c>
      <c r="F668" s="11">
        <f>YEAR(Table1[[#This Row],[Sale Date]])</f>
        <v>2023</v>
      </c>
      <c r="G668" t="s">
        <v>23</v>
      </c>
      <c r="H668" s="2">
        <v>12618.31</v>
      </c>
      <c r="I668" s="2">
        <v>11055.09</v>
      </c>
      <c r="J668" t="s">
        <v>9</v>
      </c>
      <c r="K668" t="s">
        <v>18</v>
      </c>
      <c r="L668" t="s">
        <v>19</v>
      </c>
      <c r="M668" t="s">
        <v>27</v>
      </c>
      <c r="N668" t="str">
        <f>IF(Table1[[#This Row],[Sales Amount]]&lt;0,"Loss","Income")</f>
        <v>Income</v>
      </c>
    </row>
    <row r="669" spans="1:14" x14ac:dyDescent="0.25">
      <c r="A669" s="1">
        <v>45229</v>
      </c>
      <c r="B669" s="1" t="str">
        <f>TEXT(Table1[[#This Row],[Sale Date]],"mmmm")</f>
        <v>October</v>
      </c>
      <c r="C669" s="11">
        <f>MONTH(Table1[[#This Row],[Sale Date]])</f>
        <v>10</v>
      </c>
      <c r="D669" s="11" t="str">
        <f>TEXT(WEEKDAY(Table1[[#This Row],[Sale Date]]),"dddd")</f>
        <v>Monday</v>
      </c>
      <c r="E669" s="11">
        <f>WEEKDAY(Table1[[#This Row],[Sale Date]])</f>
        <v>2</v>
      </c>
      <c r="F669" s="11">
        <f>YEAR(Table1[[#This Row],[Sale Date]])</f>
        <v>2023</v>
      </c>
      <c r="G669" t="s">
        <v>13</v>
      </c>
      <c r="H669" s="2">
        <v>9651.42</v>
      </c>
      <c r="I669" s="2">
        <v>9782.83</v>
      </c>
      <c r="J669" t="s">
        <v>14</v>
      </c>
      <c r="K669" t="s">
        <v>24</v>
      </c>
      <c r="L669" t="s">
        <v>19</v>
      </c>
      <c r="M669" t="s">
        <v>31</v>
      </c>
      <c r="N669" t="str">
        <f>IF(Table1[[#This Row],[Sales Amount]]&lt;0,"Loss","Income")</f>
        <v>Income</v>
      </c>
    </row>
    <row r="670" spans="1:14" x14ac:dyDescent="0.25">
      <c r="A670" s="1">
        <v>45230</v>
      </c>
      <c r="B670" s="1" t="str">
        <f>TEXT(Table1[[#This Row],[Sale Date]],"mmmm")</f>
        <v>October</v>
      </c>
      <c r="C670" s="11">
        <f>MONTH(Table1[[#This Row],[Sale Date]])</f>
        <v>10</v>
      </c>
      <c r="D670" s="11" t="str">
        <f>TEXT(WEEKDAY(Table1[[#This Row],[Sale Date]]),"dddd")</f>
        <v>Tuesday</v>
      </c>
      <c r="E670" s="11">
        <f>WEEKDAY(Table1[[#This Row],[Sale Date]])</f>
        <v>3</v>
      </c>
      <c r="F670" s="11">
        <f>YEAR(Table1[[#This Row],[Sale Date]])</f>
        <v>2023</v>
      </c>
      <c r="G670" t="s">
        <v>8</v>
      </c>
      <c r="H670" s="2">
        <v>3363.61</v>
      </c>
      <c r="I670" s="2">
        <v>3143.64</v>
      </c>
      <c r="J670" t="s">
        <v>22</v>
      </c>
      <c r="K670" t="s">
        <v>10</v>
      </c>
      <c r="L670" t="s">
        <v>21</v>
      </c>
      <c r="M670" t="s">
        <v>31</v>
      </c>
      <c r="N670" t="str">
        <f>IF(Table1[[#This Row],[Sales Amount]]&lt;0,"Loss","Income")</f>
        <v>Income</v>
      </c>
    </row>
    <row r="671" spans="1:14" x14ac:dyDescent="0.25">
      <c r="A671" s="1">
        <v>45231</v>
      </c>
      <c r="B671" s="1" t="str">
        <f>TEXT(Table1[[#This Row],[Sale Date]],"mmmm")</f>
        <v>November</v>
      </c>
      <c r="C671" s="11">
        <f>MONTH(Table1[[#This Row],[Sale Date]])</f>
        <v>11</v>
      </c>
      <c r="D671" s="11" t="str">
        <f>TEXT(WEEKDAY(Table1[[#This Row],[Sale Date]]),"dddd")</f>
        <v>Wednesday</v>
      </c>
      <c r="E671" s="11">
        <f>WEEKDAY(Table1[[#This Row],[Sale Date]])</f>
        <v>4</v>
      </c>
      <c r="F671" s="11">
        <f>YEAR(Table1[[#This Row],[Sale Date]])</f>
        <v>2023</v>
      </c>
      <c r="G671" t="s">
        <v>17</v>
      </c>
      <c r="H671" s="2">
        <v>3025.09</v>
      </c>
      <c r="I671" s="2">
        <v>3150.68</v>
      </c>
      <c r="J671" t="s">
        <v>9</v>
      </c>
      <c r="K671" t="s">
        <v>15</v>
      </c>
      <c r="L671" t="s">
        <v>11</v>
      </c>
      <c r="M671" t="s">
        <v>26</v>
      </c>
      <c r="N671" t="str">
        <f>IF(Table1[[#This Row],[Sales Amount]]&lt;0,"Loss","Income")</f>
        <v>Income</v>
      </c>
    </row>
    <row r="672" spans="1:14" x14ac:dyDescent="0.25">
      <c r="A672" s="1">
        <v>45232</v>
      </c>
      <c r="B672" s="1" t="str">
        <f>TEXT(Table1[[#This Row],[Sale Date]],"mmmm")</f>
        <v>November</v>
      </c>
      <c r="C672" s="11">
        <f>MONTH(Table1[[#This Row],[Sale Date]])</f>
        <v>11</v>
      </c>
      <c r="D672" s="11" t="str">
        <f>TEXT(WEEKDAY(Table1[[#This Row],[Sale Date]]),"dddd")</f>
        <v>Thursday</v>
      </c>
      <c r="E672" s="11">
        <f>WEEKDAY(Table1[[#This Row],[Sale Date]])</f>
        <v>5</v>
      </c>
      <c r="F672" s="11">
        <f>YEAR(Table1[[#This Row],[Sale Date]])</f>
        <v>2023</v>
      </c>
      <c r="G672" t="s">
        <v>8</v>
      </c>
      <c r="H672" s="2">
        <v>9379.86</v>
      </c>
      <c r="I672" s="2">
        <v>10030.540000000001</v>
      </c>
      <c r="J672" t="s">
        <v>14</v>
      </c>
      <c r="K672" t="s">
        <v>15</v>
      </c>
      <c r="L672" t="s">
        <v>11</v>
      </c>
      <c r="M672" t="s">
        <v>29</v>
      </c>
      <c r="N672" t="str">
        <f>IF(Table1[[#This Row],[Sales Amount]]&lt;0,"Loss","Income")</f>
        <v>Income</v>
      </c>
    </row>
    <row r="673" spans="1:14" x14ac:dyDescent="0.25">
      <c r="A673" s="1">
        <v>45233</v>
      </c>
      <c r="B673" s="1" t="str">
        <f>TEXT(Table1[[#This Row],[Sale Date]],"mmmm")</f>
        <v>November</v>
      </c>
      <c r="C673" s="11">
        <f>MONTH(Table1[[#This Row],[Sale Date]])</f>
        <v>11</v>
      </c>
      <c r="D673" s="11" t="str">
        <f>TEXT(WEEKDAY(Table1[[#This Row],[Sale Date]]),"dddd")</f>
        <v>Friday</v>
      </c>
      <c r="E673" s="11">
        <f>WEEKDAY(Table1[[#This Row],[Sale Date]])</f>
        <v>6</v>
      </c>
      <c r="F673" s="11">
        <f>YEAR(Table1[[#This Row],[Sale Date]])</f>
        <v>2023</v>
      </c>
      <c r="G673" t="s">
        <v>17</v>
      </c>
      <c r="H673" s="2">
        <v>12168.58</v>
      </c>
      <c r="I673" s="2">
        <v>12251.4</v>
      </c>
      <c r="J673" t="s">
        <v>9</v>
      </c>
      <c r="K673" t="s">
        <v>15</v>
      </c>
      <c r="L673" t="s">
        <v>11</v>
      </c>
      <c r="M673" t="s">
        <v>12</v>
      </c>
      <c r="N673" t="str">
        <f>IF(Table1[[#This Row],[Sales Amount]]&lt;0,"Loss","Income")</f>
        <v>Income</v>
      </c>
    </row>
    <row r="674" spans="1:14" x14ac:dyDescent="0.25">
      <c r="A674" s="1">
        <v>45234</v>
      </c>
      <c r="B674" s="1" t="str">
        <f>TEXT(Table1[[#This Row],[Sale Date]],"mmmm")</f>
        <v>November</v>
      </c>
      <c r="C674" s="11">
        <f>MONTH(Table1[[#This Row],[Sale Date]])</f>
        <v>11</v>
      </c>
      <c r="D674" s="11" t="str">
        <f>TEXT(WEEKDAY(Table1[[#This Row],[Sale Date]]),"dddd")</f>
        <v>Saturday</v>
      </c>
      <c r="E674" s="11">
        <f>WEEKDAY(Table1[[#This Row],[Sale Date]])</f>
        <v>7</v>
      </c>
      <c r="F674" s="11">
        <f>YEAR(Table1[[#This Row],[Sale Date]])</f>
        <v>2023</v>
      </c>
      <c r="G674" t="s">
        <v>17</v>
      </c>
      <c r="H674" s="2">
        <v>6304.48</v>
      </c>
      <c r="I674" s="2">
        <v>6951.34</v>
      </c>
      <c r="J674" t="s">
        <v>14</v>
      </c>
      <c r="K674" t="s">
        <v>10</v>
      </c>
      <c r="L674" t="s">
        <v>19</v>
      </c>
      <c r="M674" t="s">
        <v>29</v>
      </c>
      <c r="N674" t="str">
        <f>IF(Table1[[#This Row],[Sales Amount]]&lt;0,"Loss","Income")</f>
        <v>Income</v>
      </c>
    </row>
    <row r="675" spans="1:14" x14ac:dyDescent="0.25">
      <c r="A675" s="1">
        <v>45235</v>
      </c>
      <c r="B675" s="1" t="str">
        <f>TEXT(Table1[[#This Row],[Sale Date]],"mmmm")</f>
        <v>November</v>
      </c>
      <c r="C675" s="11">
        <f>MONTH(Table1[[#This Row],[Sale Date]])</f>
        <v>11</v>
      </c>
      <c r="D675" s="11" t="str">
        <f>TEXT(WEEKDAY(Table1[[#This Row],[Sale Date]]),"dddd")</f>
        <v>Sunday</v>
      </c>
      <c r="E675" s="11">
        <f>WEEKDAY(Table1[[#This Row],[Sale Date]])</f>
        <v>1</v>
      </c>
      <c r="F675" s="11">
        <f>YEAR(Table1[[#This Row],[Sale Date]])</f>
        <v>2023</v>
      </c>
      <c r="G675" t="s">
        <v>17</v>
      </c>
      <c r="H675" s="2">
        <v>9630.7000000000007</v>
      </c>
      <c r="I675" s="2">
        <v>9800.56</v>
      </c>
      <c r="J675" t="s">
        <v>25</v>
      </c>
      <c r="K675" t="s">
        <v>10</v>
      </c>
      <c r="L675" t="s">
        <v>11</v>
      </c>
      <c r="M675" t="s">
        <v>29</v>
      </c>
      <c r="N675" t="str">
        <f>IF(Table1[[#This Row],[Sales Amount]]&lt;0,"Loss","Income")</f>
        <v>Income</v>
      </c>
    </row>
    <row r="676" spans="1:14" x14ac:dyDescent="0.25">
      <c r="A676" s="1">
        <v>45236</v>
      </c>
      <c r="B676" s="1" t="str">
        <f>TEXT(Table1[[#This Row],[Sale Date]],"mmmm")</f>
        <v>November</v>
      </c>
      <c r="C676" s="11">
        <f>MONTH(Table1[[#This Row],[Sale Date]])</f>
        <v>11</v>
      </c>
      <c r="D676" s="11" t="str">
        <f>TEXT(WEEKDAY(Table1[[#This Row],[Sale Date]]),"dddd")</f>
        <v>Monday</v>
      </c>
      <c r="E676" s="11">
        <f>WEEKDAY(Table1[[#This Row],[Sale Date]])</f>
        <v>2</v>
      </c>
      <c r="F676" s="11">
        <f>YEAR(Table1[[#This Row],[Sale Date]])</f>
        <v>2023</v>
      </c>
      <c r="G676" t="s">
        <v>23</v>
      </c>
      <c r="H676" s="2">
        <v>747.39</v>
      </c>
      <c r="I676" s="2">
        <v>832.56</v>
      </c>
      <c r="J676" t="s">
        <v>25</v>
      </c>
      <c r="K676" t="s">
        <v>24</v>
      </c>
      <c r="L676" t="s">
        <v>11</v>
      </c>
      <c r="M676" t="s">
        <v>16</v>
      </c>
      <c r="N676" t="str">
        <f>IF(Table1[[#This Row],[Sales Amount]]&lt;0,"Loss","Income")</f>
        <v>Income</v>
      </c>
    </row>
    <row r="677" spans="1:14" x14ac:dyDescent="0.25">
      <c r="A677" s="1">
        <v>45237</v>
      </c>
      <c r="B677" s="1" t="str">
        <f>TEXT(Table1[[#This Row],[Sale Date]],"mmmm")</f>
        <v>November</v>
      </c>
      <c r="C677" s="11">
        <f>MONTH(Table1[[#This Row],[Sale Date]])</f>
        <v>11</v>
      </c>
      <c r="D677" s="11" t="str">
        <f>TEXT(WEEKDAY(Table1[[#This Row],[Sale Date]]),"dddd")</f>
        <v>Tuesday</v>
      </c>
      <c r="E677" s="11">
        <f>WEEKDAY(Table1[[#This Row],[Sale Date]])</f>
        <v>3</v>
      </c>
      <c r="F677" s="11">
        <f>YEAR(Table1[[#This Row],[Sale Date]])</f>
        <v>2023</v>
      </c>
      <c r="G677" t="s">
        <v>20</v>
      </c>
      <c r="H677" s="2">
        <v>-5455.01</v>
      </c>
      <c r="I677" s="2">
        <v>-6246.28</v>
      </c>
      <c r="J677" t="s">
        <v>25</v>
      </c>
      <c r="K677" t="s">
        <v>24</v>
      </c>
      <c r="L677" t="s">
        <v>19</v>
      </c>
      <c r="M677" t="s">
        <v>26</v>
      </c>
      <c r="N677" t="str">
        <f>IF(Table1[[#This Row],[Sales Amount]]&lt;0,"Loss","Income")</f>
        <v>Loss</v>
      </c>
    </row>
    <row r="678" spans="1:14" x14ac:dyDescent="0.25">
      <c r="A678" s="1">
        <v>45238</v>
      </c>
      <c r="B678" s="1" t="str">
        <f>TEXT(Table1[[#This Row],[Sale Date]],"mmmm")</f>
        <v>November</v>
      </c>
      <c r="C678" s="11">
        <f>MONTH(Table1[[#This Row],[Sale Date]])</f>
        <v>11</v>
      </c>
      <c r="D678" s="11" t="str">
        <f>TEXT(WEEKDAY(Table1[[#This Row],[Sale Date]]),"dddd")</f>
        <v>Wednesday</v>
      </c>
      <c r="E678" s="11">
        <f>WEEKDAY(Table1[[#This Row],[Sale Date]])</f>
        <v>4</v>
      </c>
      <c r="F678" s="11">
        <f>YEAR(Table1[[#This Row],[Sale Date]])</f>
        <v>2023</v>
      </c>
      <c r="G678" t="s">
        <v>8</v>
      </c>
      <c r="H678" s="2">
        <v>7815.08</v>
      </c>
      <c r="I678" s="2">
        <v>6829.47</v>
      </c>
      <c r="J678" t="s">
        <v>9</v>
      </c>
      <c r="K678" t="s">
        <v>24</v>
      </c>
      <c r="L678" t="s">
        <v>19</v>
      </c>
      <c r="M678" t="s">
        <v>26</v>
      </c>
      <c r="N678" t="str">
        <f>IF(Table1[[#This Row],[Sales Amount]]&lt;0,"Loss","Income")</f>
        <v>Income</v>
      </c>
    </row>
    <row r="679" spans="1:14" x14ac:dyDescent="0.25">
      <c r="A679" s="1">
        <v>45239</v>
      </c>
      <c r="B679" s="1" t="str">
        <f>TEXT(Table1[[#This Row],[Sale Date]],"mmmm")</f>
        <v>November</v>
      </c>
      <c r="C679" s="11">
        <f>MONTH(Table1[[#This Row],[Sale Date]])</f>
        <v>11</v>
      </c>
      <c r="D679" s="11" t="str">
        <f>TEXT(WEEKDAY(Table1[[#This Row],[Sale Date]]),"dddd")</f>
        <v>Thursday</v>
      </c>
      <c r="E679" s="11">
        <f>WEEKDAY(Table1[[#This Row],[Sale Date]])</f>
        <v>5</v>
      </c>
      <c r="F679" s="11">
        <f>YEAR(Table1[[#This Row],[Sale Date]])</f>
        <v>2023</v>
      </c>
      <c r="G679" t="s">
        <v>8</v>
      </c>
      <c r="H679" s="2">
        <v>10335.4</v>
      </c>
      <c r="I679" s="2">
        <v>10605.14</v>
      </c>
      <c r="J679" t="s">
        <v>9</v>
      </c>
      <c r="K679" t="s">
        <v>15</v>
      </c>
      <c r="L679" t="s">
        <v>19</v>
      </c>
      <c r="M679" t="s">
        <v>30</v>
      </c>
      <c r="N679" t="str">
        <f>IF(Table1[[#This Row],[Sales Amount]]&lt;0,"Loss","Income")</f>
        <v>Income</v>
      </c>
    </row>
    <row r="680" spans="1:14" x14ac:dyDescent="0.25">
      <c r="A680" s="1">
        <v>45240</v>
      </c>
      <c r="B680" s="1" t="str">
        <f>TEXT(Table1[[#This Row],[Sale Date]],"mmmm")</f>
        <v>November</v>
      </c>
      <c r="C680" s="11">
        <f>MONTH(Table1[[#This Row],[Sale Date]])</f>
        <v>11</v>
      </c>
      <c r="D680" s="11" t="str">
        <f>TEXT(WEEKDAY(Table1[[#This Row],[Sale Date]]),"dddd")</f>
        <v>Friday</v>
      </c>
      <c r="E680" s="11">
        <f>WEEKDAY(Table1[[#This Row],[Sale Date]])</f>
        <v>6</v>
      </c>
      <c r="F680" s="11">
        <f>YEAR(Table1[[#This Row],[Sale Date]])</f>
        <v>2023</v>
      </c>
      <c r="G680" t="s">
        <v>23</v>
      </c>
      <c r="H680" s="2">
        <v>14313.02</v>
      </c>
      <c r="I680" s="2">
        <v>14470.1</v>
      </c>
      <c r="J680" t="s">
        <v>25</v>
      </c>
      <c r="K680" t="s">
        <v>24</v>
      </c>
      <c r="L680" t="s">
        <v>19</v>
      </c>
      <c r="M680" t="s">
        <v>26</v>
      </c>
      <c r="N680" t="str">
        <f>IF(Table1[[#This Row],[Sales Amount]]&lt;0,"Loss","Income")</f>
        <v>Income</v>
      </c>
    </row>
    <row r="681" spans="1:14" x14ac:dyDescent="0.25">
      <c r="A681" s="1">
        <v>45241</v>
      </c>
      <c r="B681" s="1" t="str">
        <f>TEXT(Table1[[#This Row],[Sale Date]],"mmmm")</f>
        <v>November</v>
      </c>
      <c r="C681" s="11">
        <f>MONTH(Table1[[#This Row],[Sale Date]])</f>
        <v>11</v>
      </c>
      <c r="D681" s="11" t="str">
        <f>TEXT(WEEKDAY(Table1[[#This Row],[Sale Date]]),"dddd")</f>
        <v>Saturday</v>
      </c>
      <c r="E681" s="11">
        <f>WEEKDAY(Table1[[#This Row],[Sale Date]])</f>
        <v>7</v>
      </c>
      <c r="F681" s="11">
        <f>YEAR(Table1[[#This Row],[Sale Date]])</f>
        <v>2023</v>
      </c>
      <c r="G681" t="s">
        <v>20</v>
      </c>
      <c r="H681" s="2">
        <v>11522.87</v>
      </c>
      <c r="I681" s="2">
        <v>11641.28</v>
      </c>
      <c r="J681" t="s">
        <v>14</v>
      </c>
      <c r="K681" t="s">
        <v>18</v>
      </c>
      <c r="L681" t="s">
        <v>21</v>
      </c>
      <c r="M681" t="s">
        <v>26</v>
      </c>
      <c r="N681" t="str">
        <f>IF(Table1[[#This Row],[Sales Amount]]&lt;0,"Loss","Income")</f>
        <v>Income</v>
      </c>
    </row>
    <row r="682" spans="1:14" x14ac:dyDescent="0.25">
      <c r="A682" s="1">
        <v>45242</v>
      </c>
      <c r="B682" s="1" t="str">
        <f>TEXT(Table1[[#This Row],[Sale Date]],"mmmm")</f>
        <v>November</v>
      </c>
      <c r="C682" s="11">
        <f>MONTH(Table1[[#This Row],[Sale Date]])</f>
        <v>11</v>
      </c>
      <c r="D682" s="11" t="str">
        <f>TEXT(WEEKDAY(Table1[[#This Row],[Sale Date]]),"dddd")</f>
        <v>Sunday</v>
      </c>
      <c r="E682" s="11">
        <f>WEEKDAY(Table1[[#This Row],[Sale Date]])</f>
        <v>1</v>
      </c>
      <c r="F682" s="11">
        <f>YEAR(Table1[[#This Row],[Sale Date]])</f>
        <v>2023</v>
      </c>
      <c r="G682" t="s">
        <v>8</v>
      </c>
      <c r="H682" s="2">
        <v>2788.59</v>
      </c>
      <c r="I682" s="2">
        <v>3250</v>
      </c>
      <c r="J682" t="s">
        <v>9</v>
      </c>
      <c r="K682" t="s">
        <v>24</v>
      </c>
      <c r="L682" t="s">
        <v>19</v>
      </c>
      <c r="M682" t="s">
        <v>31</v>
      </c>
      <c r="N682" t="str">
        <f>IF(Table1[[#This Row],[Sales Amount]]&lt;0,"Loss","Income")</f>
        <v>Income</v>
      </c>
    </row>
    <row r="683" spans="1:14" x14ac:dyDescent="0.25">
      <c r="A683" s="1">
        <v>45243</v>
      </c>
      <c r="B683" s="1" t="str">
        <f>TEXT(Table1[[#This Row],[Sale Date]],"mmmm")</f>
        <v>November</v>
      </c>
      <c r="C683" s="11">
        <f>MONTH(Table1[[#This Row],[Sale Date]])</f>
        <v>11</v>
      </c>
      <c r="D683" s="11" t="str">
        <f>TEXT(WEEKDAY(Table1[[#This Row],[Sale Date]]),"dddd")</f>
        <v>Monday</v>
      </c>
      <c r="E683" s="11">
        <f>WEEKDAY(Table1[[#This Row],[Sale Date]])</f>
        <v>2</v>
      </c>
      <c r="F683" s="11">
        <f>YEAR(Table1[[#This Row],[Sale Date]])</f>
        <v>2023</v>
      </c>
      <c r="G683" t="s">
        <v>20</v>
      </c>
      <c r="H683" s="2">
        <v>7507.83</v>
      </c>
      <c r="I683" s="2">
        <v>7758.89</v>
      </c>
      <c r="J683" t="s">
        <v>14</v>
      </c>
      <c r="K683" t="s">
        <v>24</v>
      </c>
      <c r="L683" t="s">
        <v>11</v>
      </c>
      <c r="M683" t="s">
        <v>29</v>
      </c>
      <c r="N683" t="str">
        <f>IF(Table1[[#This Row],[Sales Amount]]&lt;0,"Loss","Income")</f>
        <v>Income</v>
      </c>
    </row>
    <row r="684" spans="1:14" x14ac:dyDescent="0.25">
      <c r="A684" s="1">
        <v>45244</v>
      </c>
      <c r="B684" s="1" t="str">
        <f>TEXT(Table1[[#This Row],[Sale Date]],"mmmm")</f>
        <v>November</v>
      </c>
      <c r="C684" s="11">
        <f>MONTH(Table1[[#This Row],[Sale Date]])</f>
        <v>11</v>
      </c>
      <c r="D684" s="11" t="str">
        <f>TEXT(WEEKDAY(Table1[[#This Row],[Sale Date]]),"dddd")</f>
        <v>Tuesday</v>
      </c>
      <c r="E684" s="11">
        <f>WEEKDAY(Table1[[#This Row],[Sale Date]])</f>
        <v>3</v>
      </c>
      <c r="F684" s="11">
        <f>YEAR(Table1[[#This Row],[Sale Date]])</f>
        <v>2023</v>
      </c>
      <c r="G684" t="s">
        <v>20</v>
      </c>
      <c r="H684" s="2">
        <v>-3938.6</v>
      </c>
      <c r="I684" s="2">
        <v>-3715.42</v>
      </c>
      <c r="J684" t="s">
        <v>22</v>
      </c>
      <c r="K684" t="s">
        <v>10</v>
      </c>
      <c r="L684" t="s">
        <v>11</v>
      </c>
      <c r="M684" t="s">
        <v>29</v>
      </c>
      <c r="N684" t="str">
        <f>IF(Table1[[#This Row],[Sales Amount]]&lt;0,"Loss","Income")</f>
        <v>Loss</v>
      </c>
    </row>
    <row r="685" spans="1:14" x14ac:dyDescent="0.25">
      <c r="A685" s="1">
        <v>45245</v>
      </c>
      <c r="B685" s="1" t="str">
        <f>TEXT(Table1[[#This Row],[Sale Date]],"mmmm")</f>
        <v>November</v>
      </c>
      <c r="C685" s="11">
        <f>MONTH(Table1[[#This Row],[Sale Date]])</f>
        <v>11</v>
      </c>
      <c r="D685" s="11" t="str">
        <f>TEXT(WEEKDAY(Table1[[#This Row],[Sale Date]]),"dddd")</f>
        <v>Wednesday</v>
      </c>
      <c r="E685" s="11">
        <f>WEEKDAY(Table1[[#This Row],[Sale Date]])</f>
        <v>4</v>
      </c>
      <c r="F685" s="11">
        <f>YEAR(Table1[[#This Row],[Sale Date]])</f>
        <v>2023</v>
      </c>
      <c r="G685" t="s">
        <v>17</v>
      </c>
      <c r="H685" s="2">
        <v>458.32</v>
      </c>
      <c r="I685" s="2">
        <v>405.59</v>
      </c>
      <c r="J685" t="s">
        <v>25</v>
      </c>
      <c r="K685" t="s">
        <v>10</v>
      </c>
      <c r="L685" t="s">
        <v>21</v>
      </c>
      <c r="M685" t="s">
        <v>27</v>
      </c>
      <c r="N685" t="str">
        <f>IF(Table1[[#This Row],[Sales Amount]]&lt;0,"Loss","Income")</f>
        <v>Income</v>
      </c>
    </row>
    <row r="686" spans="1:14" x14ac:dyDescent="0.25">
      <c r="A686" s="1">
        <v>45246</v>
      </c>
      <c r="B686" s="1" t="str">
        <f>TEXT(Table1[[#This Row],[Sale Date]],"mmmm")</f>
        <v>November</v>
      </c>
      <c r="C686" s="11">
        <f>MONTH(Table1[[#This Row],[Sale Date]])</f>
        <v>11</v>
      </c>
      <c r="D686" s="11" t="str">
        <f>TEXT(WEEKDAY(Table1[[#This Row],[Sale Date]]),"dddd")</f>
        <v>Thursday</v>
      </c>
      <c r="E686" s="11">
        <f>WEEKDAY(Table1[[#This Row],[Sale Date]])</f>
        <v>5</v>
      </c>
      <c r="F686" s="11">
        <f>YEAR(Table1[[#This Row],[Sale Date]])</f>
        <v>2023</v>
      </c>
      <c r="G686" t="s">
        <v>13</v>
      </c>
      <c r="H686" s="2">
        <v>-2548.31</v>
      </c>
      <c r="I686" s="2">
        <v>-2621.88</v>
      </c>
      <c r="J686" t="s">
        <v>14</v>
      </c>
      <c r="K686" t="s">
        <v>24</v>
      </c>
      <c r="L686" t="s">
        <v>19</v>
      </c>
      <c r="M686" t="s">
        <v>29</v>
      </c>
      <c r="N686" t="str">
        <f>IF(Table1[[#This Row],[Sales Amount]]&lt;0,"Loss","Income")</f>
        <v>Loss</v>
      </c>
    </row>
    <row r="687" spans="1:14" x14ac:dyDescent="0.25">
      <c r="A687" s="1">
        <v>45247</v>
      </c>
      <c r="B687" s="1" t="str">
        <f>TEXT(Table1[[#This Row],[Sale Date]],"mmmm")</f>
        <v>November</v>
      </c>
      <c r="C687" s="11">
        <f>MONTH(Table1[[#This Row],[Sale Date]])</f>
        <v>11</v>
      </c>
      <c r="D687" s="11" t="str">
        <f>TEXT(WEEKDAY(Table1[[#This Row],[Sale Date]]),"dddd")</f>
        <v>Friday</v>
      </c>
      <c r="E687" s="11">
        <f>WEEKDAY(Table1[[#This Row],[Sale Date]])</f>
        <v>6</v>
      </c>
      <c r="F687" s="11">
        <f>YEAR(Table1[[#This Row],[Sale Date]])</f>
        <v>2023</v>
      </c>
      <c r="G687" t="s">
        <v>8</v>
      </c>
      <c r="H687" s="2">
        <v>7466.14</v>
      </c>
      <c r="I687" s="2">
        <v>8457.35</v>
      </c>
      <c r="J687" t="s">
        <v>9</v>
      </c>
      <c r="K687" t="s">
        <v>18</v>
      </c>
      <c r="L687" t="s">
        <v>19</v>
      </c>
      <c r="M687" t="s">
        <v>28</v>
      </c>
      <c r="N687" t="str">
        <f>IF(Table1[[#This Row],[Sales Amount]]&lt;0,"Loss","Income")</f>
        <v>Income</v>
      </c>
    </row>
    <row r="688" spans="1:14" x14ac:dyDescent="0.25">
      <c r="A688" s="1">
        <v>45248</v>
      </c>
      <c r="B688" s="1" t="str">
        <f>TEXT(Table1[[#This Row],[Sale Date]],"mmmm")</f>
        <v>November</v>
      </c>
      <c r="C688" s="11">
        <f>MONTH(Table1[[#This Row],[Sale Date]])</f>
        <v>11</v>
      </c>
      <c r="D688" s="11" t="str">
        <f>TEXT(WEEKDAY(Table1[[#This Row],[Sale Date]]),"dddd")</f>
        <v>Saturday</v>
      </c>
      <c r="E688" s="11">
        <f>WEEKDAY(Table1[[#This Row],[Sale Date]])</f>
        <v>7</v>
      </c>
      <c r="F688" s="11">
        <f>YEAR(Table1[[#This Row],[Sale Date]])</f>
        <v>2023</v>
      </c>
      <c r="G688" t="s">
        <v>13</v>
      </c>
      <c r="H688" s="2">
        <v>6250.57</v>
      </c>
      <c r="I688" s="2">
        <v>7319.59</v>
      </c>
      <c r="J688" t="s">
        <v>9</v>
      </c>
      <c r="K688" t="s">
        <v>24</v>
      </c>
      <c r="L688" t="s">
        <v>19</v>
      </c>
      <c r="M688" t="s">
        <v>30</v>
      </c>
      <c r="N688" t="str">
        <f>IF(Table1[[#This Row],[Sales Amount]]&lt;0,"Loss","Income")</f>
        <v>Income</v>
      </c>
    </row>
    <row r="689" spans="1:14" x14ac:dyDescent="0.25">
      <c r="A689" s="1">
        <v>45249</v>
      </c>
      <c r="B689" s="1" t="str">
        <f>TEXT(Table1[[#This Row],[Sale Date]],"mmmm")</f>
        <v>November</v>
      </c>
      <c r="C689" s="11">
        <f>MONTH(Table1[[#This Row],[Sale Date]])</f>
        <v>11</v>
      </c>
      <c r="D689" s="11" t="str">
        <f>TEXT(WEEKDAY(Table1[[#This Row],[Sale Date]]),"dddd")</f>
        <v>Sunday</v>
      </c>
      <c r="E689" s="11">
        <f>WEEKDAY(Table1[[#This Row],[Sale Date]])</f>
        <v>1</v>
      </c>
      <c r="F689" s="11">
        <f>YEAR(Table1[[#This Row],[Sale Date]])</f>
        <v>2023</v>
      </c>
      <c r="G689" t="s">
        <v>23</v>
      </c>
      <c r="H689" s="2">
        <v>15098.99</v>
      </c>
      <c r="I689" s="2">
        <v>14615.65</v>
      </c>
      <c r="J689" t="s">
        <v>9</v>
      </c>
      <c r="K689" t="s">
        <v>24</v>
      </c>
      <c r="L689" t="s">
        <v>11</v>
      </c>
      <c r="M689" t="s">
        <v>12</v>
      </c>
      <c r="N689" t="str">
        <f>IF(Table1[[#This Row],[Sales Amount]]&lt;0,"Loss","Income")</f>
        <v>Income</v>
      </c>
    </row>
    <row r="690" spans="1:14" x14ac:dyDescent="0.25">
      <c r="A690" s="1">
        <v>45250</v>
      </c>
      <c r="B690" s="1" t="str">
        <f>TEXT(Table1[[#This Row],[Sale Date]],"mmmm")</f>
        <v>November</v>
      </c>
      <c r="C690" s="11">
        <f>MONTH(Table1[[#This Row],[Sale Date]])</f>
        <v>11</v>
      </c>
      <c r="D690" s="11" t="str">
        <f>TEXT(WEEKDAY(Table1[[#This Row],[Sale Date]]),"dddd")</f>
        <v>Monday</v>
      </c>
      <c r="E690" s="11">
        <f>WEEKDAY(Table1[[#This Row],[Sale Date]])</f>
        <v>2</v>
      </c>
      <c r="F690" s="11">
        <f>YEAR(Table1[[#This Row],[Sale Date]])</f>
        <v>2023</v>
      </c>
      <c r="G690" t="s">
        <v>8</v>
      </c>
      <c r="H690" s="2">
        <v>11483.9</v>
      </c>
      <c r="I690" s="2">
        <v>11363.11</v>
      </c>
      <c r="J690" t="s">
        <v>25</v>
      </c>
      <c r="K690" t="s">
        <v>18</v>
      </c>
      <c r="L690" t="s">
        <v>19</v>
      </c>
      <c r="M690" t="s">
        <v>12</v>
      </c>
      <c r="N690" t="str">
        <f>IF(Table1[[#This Row],[Sales Amount]]&lt;0,"Loss","Income")</f>
        <v>Income</v>
      </c>
    </row>
    <row r="691" spans="1:14" x14ac:dyDescent="0.25">
      <c r="A691" s="1">
        <v>45251</v>
      </c>
      <c r="B691" s="1" t="str">
        <f>TEXT(Table1[[#This Row],[Sale Date]],"mmmm")</f>
        <v>November</v>
      </c>
      <c r="C691" s="11">
        <f>MONTH(Table1[[#This Row],[Sale Date]])</f>
        <v>11</v>
      </c>
      <c r="D691" s="11" t="str">
        <f>TEXT(WEEKDAY(Table1[[#This Row],[Sale Date]]),"dddd")</f>
        <v>Tuesday</v>
      </c>
      <c r="E691" s="11">
        <f>WEEKDAY(Table1[[#This Row],[Sale Date]])</f>
        <v>3</v>
      </c>
      <c r="F691" s="11">
        <f>YEAR(Table1[[#This Row],[Sale Date]])</f>
        <v>2023</v>
      </c>
      <c r="G691" t="s">
        <v>20</v>
      </c>
      <c r="H691" s="2">
        <v>4907.41</v>
      </c>
      <c r="I691" s="2">
        <v>5217.49</v>
      </c>
      <c r="J691" t="s">
        <v>25</v>
      </c>
      <c r="K691" t="s">
        <v>18</v>
      </c>
      <c r="L691" t="s">
        <v>11</v>
      </c>
      <c r="M691" t="s">
        <v>26</v>
      </c>
      <c r="N691" t="str">
        <f>IF(Table1[[#This Row],[Sales Amount]]&lt;0,"Loss","Income")</f>
        <v>Income</v>
      </c>
    </row>
    <row r="692" spans="1:14" x14ac:dyDescent="0.25">
      <c r="A692" s="1">
        <v>45252</v>
      </c>
      <c r="B692" s="1" t="str">
        <f>TEXT(Table1[[#This Row],[Sale Date]],"mmmm")</f>
        <v>November</v>
      </c>
      <c r="C692" s="11">
        <f>MONTH(Table1[[#This Row],[Sale Date]])</f>
        <v>11</v>
      </c>
      <c r="D692" s="11" t="str">
        <f>TEXT(WEEKDAY(Table1[[#This Row],[Sale Date]]),"dddd")</f>
        <v>Wednesday</v>
      </c>
      <c r="E692" s="11">
        <f>WEEKDAY(Table1[[#This Row],[Sale Date]])</f>
        <v>4</v>
      </c>
      <c r="F692" s="11">
        <f>YEAR(Table1[[#This Row],[Sale Date]])</f>
        <v>2023</v>
      </c>
      <c r="G692" t="s">
        <v>20</v>
      </c>
      <c r="H692" s="2">
        <v>9193</v>
      </c>
      <c r="I692" s="2">
        <v>10705.94</v>
      </c>
      <c r="J692" t="s">
        <v>25</v>
      </c>
      <c r="K692" t="s">
        <v>15</v>
      </c>
      <c r="L692" t="s">
        <v>19</v>
      </c>
      <c r="M692" t="s">
        <v>12</v>
      </c>
      <c r="N692" t="str">
        <f>IF(Table1[[#This Row],[Sales Amount]]&lt;0,"Loss","Income")</f>
        <v>Income</v>
      </c>
    </row>
    <row r="693" spans="1:14" x14ac:dyDescent="0.25">
      <c r="A693" s="1">
        <v>45253</v>
      </c>
      <c r="B693" s="1" t="str">
        <f>TEXT(Table1[[#This Row],[Sale Date]],"mmmm")</f>
        <v>November</v>
      </c>
      <c r="C693" s="11">
        <f>MONTH(Table1[[#This Row],[Sale Date]])</f>
        <v>11</v>
      </c>
      <c r="D693" s="11" t="str">
        <f>TEXT(WEEKDAY(Table1[[#This Row],[Sale Date]]),"dddd")</f>
        <v>Thursday</v>
      </c>
      <c r="E693" s="11">
        <f>WEEKDAY(Table1[[#This Row],[Sale Date]])</f>
        <v>5</v>
      </c>
      <c r="F693" s="11">
        <f>YEAR(Table1[[#This Row],[Sale Date]])</f>
        <v>2023</v>
      </c>
      <c r="G693" t="s">
        <v>8</v>
      </c>
      <c r="H693" s="2">
        <v>16145.19</v>
      </c>
      <c r="I693" s="2">
        <v>17485.64</v>
      </c>
      <c r="J693" t="s">
        <v>22</v>
      </c>
      <c r="K693" t="s">
        <v>15</v>
      </c>
      <c r="L693" t="s">
        <v>21</v>
      </c>
      <c r="M693" t="s">
        <v>27</v>
      </c>
      <c r="N693" t="str">
        <f>IF(Table1[[#This Row],[Sales Amount]]&lt;0,"Loss","Income")</f>
        <v>Income</v>
      </c>
    </row>
    <row r="694" spans="1:14" x14ac:dyDescent="0.25">
      <c r="A694" s="1">
        <v>45254</v>
      </c>
      <c r="B694" s="1" t="str">
        <f>TEXT(Table1[[#This Row],[Sale Date]],"mmmm")</f>
        <v>November</v>
      </c>
      <c r="C694" s="11">
        <f>MONTH(Table1[[#This Row],[Sale Date]])</f>
        <v>11</v>
      </c>
      <c r="D694" s="11" t="str">
        <f>TEXT(WEEKDAY(Table1[[#This Row],[Sale Date]]),"dddd")</f>
        <v>Friday</v>
      </c>
      <c r="E694" s="11">
        <f>WEEKDAY(Table1[[#This Row],[Sale Date]])</f>
        <v>6</v>
      </c>
      <c r="F694" s="11">
        <f>YEAR(Table1[[#This Row],[Sale Date]])</f>
        <v>2023</v>
      </c>
      <c r="G694" t="s">
        <v>13</v>
      </c>
      <c r="H694" s="2">
        <v>4814.63</v>
      </c>
      <c r="I694" s="2">
        <v>4911.0600000000004</v>
      </c>
      <c r="J694" t="s">
        <v>14</v>
      </c>
      <c r="K694" t="s">
        <v>10</v>
      </c>
      <c r="L694" t="s">
        <v>19</v>
      </c>
      <c r="M694" t="s">
        <v>26</v>
      </c>
      <c r="N694" t="str">
        <f>IF(Table1[[#This Row],[Sales Amount]]&lt;0,"Loss","Income")</f>
        <v>Income</v>
      </c>
    </row>
    <row r="695" spans="1:14" x14ac:dyDescent="0.25">
      <c r="A695" s="1">
        <v>45255</v>
      </c>
      <c r="B695" s="1" t="str">
        <f>TEXT(Table1[[#This Row],[Sale Date]],"mmmm")</f>
        <v>November</v>
      </c>
      <c r="C695" s="11">
        <f>MONTH(Table1[[#This Row],[Sale Date]])</f>
        <v>11</v>
      </c>
      <c r="D695" s="11" t="str">
        <f>TEXT(WEEKDAY(Table1[[#This Row],[Sale Date]]),"dddd")</f>
        <v>Saturday</v>
      </c>
      <c r="E695" s="11">
        <f>WEEKDAY(Table1[[#This Row],[Sale Date]])</f>
        <v>7</v>
      </c>
      <c r="F695" s="11">
        <f>YEAR(Table1[[#This Row],[Sale Date]])</f>
        <v>2023</v>
      </c>
      <c r="G695" t="s">
        <v>13</v>
      </c>
      <c r="H695" s="2">
        <v>-1395.08</v>
      </c>
      <c r="I695" s="2">
        <v>-1433.85</v>
      </c>
      <c r="J695" t="s">
        <v>22</v>
      </c>
      <c r="K695" t="s">
        <v>10</v>
      </c>
      <c r="L695" t="s">
        <v>19</v>
      </c>
      <c r="M695" t="s">
        <v>28</v>
      </c>
      <c r="N695" t="str">
        <f>IF(Table1[[#This Row],[Sales Amount]]&lt;0,"Loss","Income")</f>
        <v>Loss</v>
      </c>
    </row>
    <row r="696" spans="1:14" x14ac:dyDescent="0.25">
      <c r="A696" s="1">
        <v>45256</v>
      </c>
      <c r="B696" s="1" t="str">
        <f>TEXT(Table1[[#This Row],[Sale Date]],"mmmm")</f>
        <v>November</v>
      </c>
      <c r="C696" s="11">
        <f>MONTH(Table1[[#This Row],[Sale Date]])</f>
        <v>11</v>
      </c>
      <c r="D696" s="11" t="str">
        <f>TEXT(WEEKDAY(Table1[[#This Row],[Sale Date]]),"dddd")</f>
        <v>Sunday</v>
      </c>
      <c r="E696" s="11">
        <f>WEEKDAY(Table1[[#This Row],[Sale Date]])</f>
        <v>1</v>
      </c>
      <c r="F696" s="11">
        <f>YEAR(Table1[[#This Row],[Sale Date]])</f>
        <v>2023</v>
      </c>
      <c r="G696" t="s">
        <v>17</v>
      </c>
      <c r="H696" s="2">
        <v>11998.56</v>
      </c>
      <c r="I696" s="2">
        <v>12269.68</v>
      </c>
      <c r="J696" t="s">
        <v>25</v>
      </c>
      <c r="K696" t="s">
        <v>10</v>
      </c>
      <c r="L696" t="s">
        <v>11</v>
      </c>
      <c r="M696" t="s">
        <v>31</v>
      </c>
      <c r="N696" t="str">
        <f>IF(Table1[[#This Row],[Sales Amount]]&lt;0,"Loss","Income")</f>
        <v>Income</v>
      </c>
    </row>
    <row r="697" spans="1:14" x14ac:dyDescent="0.25">
      <c r="A697" s="1">
        <v>45257</v>
      </c>
      <c r="B697" s="1" t="str">
        <f>TEXT(Table1[[#This Row],[Sale Date]],"mmmm")</f>
        <v>November</v>
      </c>
      <c r="C697" s="11">
        <f>MONTH(Table1[[#This Row],[Sale Date]])</f>
        <v>11</v>
      </c>
      <c r="D697" s="11" t="str">
        <f>TEXT(WEEKDAY(Table1[[#This Row],[Sale Date]]),"dddd")</f>
        <v>Monday</v>
      </c>
      <c r="E697" s="11">
        <f>WEEKDAY(Table1[[#This Row],[Sale Date]])</f>
        <v>2</v>
      </c>
      <c r="F697" s="11">
        <f>YEAR(Table1[[#This Row],[Sale Date]])</f>
        <v>2023</v>
      </c>
      <c r="G697" t="s">
        <v>23</v>
      </c>
      <c r="H697" s="2">
        <v>5017.9799999999996</v>
      </c>
      <c r="I697" s="2">
        <v>5582.62</v>
      </c>
      <c r="J697" t="s">
        <v>25</v>
      </c>
      <c r="K697" t="s">
        <v>10</v>
      </c>
      <c r="L697" t="s">
        <v>11</v>
      </c>
      <c r="M697" t="s">
        <v>31</v>
      </c>
      <c r="N697" t="str">
        <f>IF(Table1[[#This Row],[Sales Amount]]&lt;0,"Loss","Income")</f>
        <v>Income</v>
      </c>
    </row>
    <row r="698" spans="1:14" x14ac:dyDescent="0.25">
      <c r="A698" s="1">
        <v>45258</v>
      </c>
      <c r="B698" s="1" t="str">
        <f>TEXT(Table1[[#This Row],[Sale Date]],"mmmm")</f>
        <v>November</v>
      </c>
      <c r="C698" s="11">
        <f>MONTH(Table1[[#This Row],[Sale Date]])</f>
        <v>11</v>
      </c>
      <c r="D698" s="11" t="str">
        <f>TEXT(WEEKDAY(Table1[[#This Row],[Sale Date]]),"dddd")</f>
        <v>Tuesday</v>
      </c>
      <c r="E698" s="11">
        <f>WEEKDAY(Table1[[#This Row],[Sale Date]])</f>
        <v>3</v>
      </c>
      <c r="F698" s="11">
        <f>YEAR(Table1[[#This Row],[Sale Date]])</f>
        <v>2023</v>
      </c>
      <c r="G698" t="s">
        <v>23</v>
      </c>
      <c r="H698" s="2">
        <v>-1835.72</v>
      </c>
      <c r="I698" s="2">
        <v>-1936.58</v>
      </c>
      <c r="J698" t="s">
        <v>22</v>
      </c>
      <c r="K698" t="s">
        <v>18</v>
      </c>
      <c r="L698" t="s">
        <v>19</v>
      </c>
      <c r="M698" t="s">
        <v>12</v>
      </c>
      <c r="N698" t="str">
        <f>IF(Table1[[#This Row],[Sales Amount]]&lt;0,"Loss","Income")</f>
        <v>Loss</v>
      </c>
    </row>
    <row r="699" spans="1:14" x14ac:dyDescent="0.25">
      <c r="A699" s="1">
        <v>45259</v>
      </c>
      <c r="B699" s="1" t="str">
        <f>TEXT(Table1[[#This Row],[Sale Date]],"mmmm")</f>
        <v>November</v>
      </c>
      <c r="C699" s="11">
        <f>MONTH(Table1[[#This Row],[Sale Date]])</f>
        <v>11</v>
      </c>
      <c r="D699" s="11" t="str">
        <f>TEXT(WEEKDAY(Table1[[#This Row],[Sale Date]]),"dddd")</f>
        <v>Wednesday</v>
      </c>
      <c r="E699" s="11">
        <f>WEEKDAY(Table1[[#This Row],[Sale Date]])</f>
        <v>4</v>
      </c>
      <c r="F699" s="11">
        <f>YEAR(Table1[[#This Row],[Sale Date]])</f>
        <v>2023</v>
      </c>
      <c r="G699" t="s">
        <v>8</v>
      </c>
      <c r="H699" s="2">
        <v>-3391.3</v>
      </c>
      <c r="I699" s="2">
        <v>-2936.82</v>
      </c>
      <c r="J699" t="s">
        <v>14</v>
      </c>
      <c r="K699" t="s">
        <v>18</v>
      </c>
      <c r="L699" t="s">
        <v>21</v>
      </c>
      <c r="M699" t="s">
        <v>29</v>
      </c>
      <c r="N699" t="str">
        <f>IF(Table1[[#This Row],[Sales Amount]]&lt;0,"Loss","Income")</f>
        <v>Loss</v>
      </c>
    </row>
    <row r="700" spans="1:14" x14ac:dyDescent="0.25">
      <c r="A700" s="1">
        <v>45260</v>
      </c>
      <c r="B700" s="1" t="str">
        <f>TEXT(Table1[[#This Row],[Sale Date]],"mmmm")</f>
        <v>November</v>
      </c>
      <c r="C700" s="11">
        <f>MONTH(Table1[[#This Row],[Sale Date]])</f>
        <v>11</v>
      </c>
      <c r="D700" s="11" t="str">
        <f>TEXT(WEEKDAY(Table1[[#This Row],[Sale Date]]),"dddd")</f>
        <v>Thursday</v>
      </c>
      <c r="E700" s="11">
        <f>WEEKDAY(Table1[[#This Row],[Sale Date]])</f>
        <v>5</v>
      </c>
      <c r="F700" s="11">
        <f>YEAR(Table1[[#This Row],[Sale Date]])</f>
        <v>2023</v>
      </c>
      <c r="G700" t="s">
        <v>23</v>
      </c>
      <c r="H700" s="2">
        <v>3582.29</v>
      </c>
      <c r="I700" s="2">
        <v>2915.56</v>
      </c>
      <c r="J700" t="s">
        <v>22</v>
      </c>
      <c r="K700" t="s">
        <v>24</v>
      </c>
      <c r="L700" t="s">
        <v>21</v>
      </c>
      <c r="M700" t="s">
        <v>29</v>
      </c>
      <c r="N700" t="str">
        <f>IF(Table1[[#This Row],[Sales Amount]]&lt;0,"Loss","Income")</f>
        <v>Income</v>
      </c>
    </row>
    <row r="701" spans="1:14" x14ac:dyDescent="0.25">
      <c r="A701" s="1">
        <v>45261</v>
      </c>
      <c r="B701" s="1" t="str">
        <f>TEXT(Table1[[#This Row],[Sale Date]],"mmmm")</f>
        <v>December</v>
      </c>
      <c r="C701" s="11">
        <f>MONTH(Table1[[#This Row],[Sale Date]])</f>
        <v>12</v>
      </c>
      <c r="D701" s="11" t="str">
        <f>TEXT(WEEKDAY(Table1[[#This Row],[Sale Date]]),"dddd")</f>
        <v>Friday</v>
      </c>
      <c r="E701" s="11">
        <f>WEEKDAY(Table1[[#This Row],[Sale Date]])</f>
        <v>6</v>
      </c>
      <c r="F701" s="11">
        <f>YEAR(Table1[[#This Row],[Sale Date]])</f>
        <v>2023</v>
      </c>
      <c r="G701" t="s">
        <v>23</v>
      </c>
      <c r="H701" s="2">
        <v>-2890.86</v>
      </c>
      <c r="I701" s="2">
        <v>-3009.04</v>
      </c>
      <c r="J701" t="s">
        <v>14</v>
      </c>
      <c r="K701" t="s">
        <v>10</v>
      </c>
      <c r="L701" t="s">
        <v>21</v>
      </c>
      <c r="M701" t="s">
        <v>12</v>
      </c>
      <c r="N701" t="str">
        <f>IF(Table1[[#This Row],[Sales Amount]]&lt;0,"Loss","Income")</f>
        <v>Loss</v>
      </c>
    </row>
    <row r="702" spans="1:14" x14ac:dyDescent="0.25">
      <c r="A702" s="1">
        <v>45262</v>
      </c>
      <c r="B702" s="1" t="str">
        <f>TEXT(Table1[[#This Row],[Sale Date]],"mmmm")</f>
        <v>December</v>
      </c>
      <c r="C702" s="11">
        <f>MONTH(Table1[[#This Row],[Sale Date]])</f>
        <v>12</v>
      </c>
      <c r="D702" s="11" t="str">
        <f>TEXT(WEEKDAY(Table1[[#This Row],[Sale Date]]),"dddd")</f>
        <v>Saturday</v>
      </c>
      <c r="E702" s="11">
        <f>WEEKDAY(Table1[[#This Row],[Sale Date]])</f>
        <v>7</v>
      </c>
      <c r="F702" s="11">
        <f>YEAR(Table1[[#This Row],[Sale Date]])</f>
        <v>2023</v>
      </c>
      <c r="G702" t="s">
        <v>20</v>
      </c>
      <c r="H702" s="2">
        <v>4891.66</v>
      </c>
      <c r="I702" s="2">
        <v>4932.54</v>
      </c>
      <c r="J702" t="s">
        <v>25</v>
      </c>
      <c r="K702" t="s">
        <v>15</v>
      </c>
      <c r="L702" t="s">
        <v>19</v>
      </c>
      <c r="M702" t="s">
        <v>12</v>
      </c>
      <c r="N702" t="str">
        <f>IF(Table1[[#This Row],[Sales Amount]]&lt;0,"Loss","Income")</f>
        <v>Income</v>
      </c>
    </row>
    <row r="703" spans="1:14" x14ac:dyDescent="0.25">
      <c r="A703" s="1">
        <v>45263</v>
      </c>
      <c r="B703" s="1" t="str">
        <f>TEXT(Table1[[#This Row],[Sale Date]],"mmmm")</f>
        <v>December</v>
      </c>
      <c r="C703" s="11">
        <f>MONTH(Table1[[#This Row],[Sale Date]])</f>
        <v>12</v>
      </c>
      <c r="D703" s="11" t="str">
        <f>TEXT(WEEKDAY(Table1[[#This Row],[Sale Date]]),"dddd")</f>
        <v>Sunday</v>
      </c>
      <c r="E703" s="11">
        <f>WEEKDAY(Table1[[#This Row],[Sale Date]])</f>
        <v>1</v>
      </c>
      <c r="F703" s="11">
        <f>YEAR(Table1[[#This Row],[Sale Date]])</f>
        <v>2023</v>
      </c>
      <c r="G703" t="s">
        <v>17</v>
      </c>
      <c r="H703" s="2">
        <v>-285.08999999999997</v>
      </c>
      <c r="I703" s="2">
        <v>-277.7</v>
      </c>
      <c r="J703" t="s">
        <v>9</v>
      </c>
      <c r="K703" t="s">
        <v>15</v>
      </c>
      <c r="L703" t="s">
        <v>19</v>
      </c>
      <c r="M703" t="s">
        <v>30</v>
      </c>
      <c r="N703" t="str">
        <f>IF(Table1[[#This Row],[Sales Amount]]&lt;0,"Loss","Income")</f>
        <v>Loss</v>
      </c>
    </row>
    <row r="704" spans="1:14" x14ac:dyDescent="0.25">
      <c r="A704" s="1">
        <v>45264</v>
      </c>
      <c r="B704" s="1" t="str">
        <f>TEXT(Table1[[#This Row],[Sale Date]],"mmmm")</f>
        <v>December</v>
      </c>
      <c r="C704" s="11">
        <f>MONTH(Table1[[#This Row],[Sale Date]])</f>
        <v>12</v>
      </c>
      <c r="D704" s="11" t="str">
        <f>TEXT(WEEKDAY(Table1[[#This Row],[Sale Date]]),"dddd")</f>
        <v>Monday</v>
      </c>
      <c r="E704" s="11">
        <f>WEEKDAY(Table1[[#This Row],[Sale Date]])</f>
        <v>2</v>
      </c>
      <c r="F704" s="11">
        <f>YEAR(Table1[[#This Row],[Sale Date]])</f>
        <v>2023</v>
      </c>
      <c r="G704" t="s">
        <v>20</v>
      </c>
      <c r="H704" s="2">
        <v>7153.91</v>
      </c>
      <c r="I704" s="2">
        <v>7054.45</v>
      </c>
      <c r="J704" t="s">
        <v>22</v>
      </c>
      <c r="K704" t="s">
        <v>15</v>
      </c>
      <c r="L704" t="s">
        <v>19</v>
      </c>
      <c r="M704" t="s">
        <v>29</v>
      </c>
      <c r="N704" t="str">
        <f>IF(Table1[[#This Row],[Sales Amount]]&lt;0,"Loss","Income")</f>
        <v>Income</v>
      </c>
    </row>
    <row r="705" spans="1:14" x14ac:dyDescent="0.25">
      <c r="A705" s="1">
        <v>45265</v>
      </c>
      <c r="B705" s="1" t="str">
        <f>TEXT(Table1[[#This Row],[Sale Date]],"mmmm")</f>
        <v>December</v>
      </c>
      <c r="C705" s="11">
        <f>MONTH(Table1[[#This Row],[Sale Date]])</f>
        <v>12</v>
      </c>
      <c r="D705" s="11" t="str">
        <f>TEXT(WEEKDAY(Table1[[#This Row],[Sale Date]]),"dddd")</f>
        <v>Tuesday</v>
      </c>
      <c r="E705" s="11">
        <f>WEEKDAY(Table1[[#This Row],[Sale Date]])</f>
        <v>3</v>
      </c>
      <c r="F705" s="11">
        <f>YEAR(Table1[[#This Row],[Sale Date]])</f>
        <v>2023</v>
      </c>
      <c r="G705" t="s">
        <v>8</v>
      </c>
      <c r="H705" s="2">
        <v>5603.06</v>
      </c>
      <c r="I705" s="2">
        <v>6390.01</v>
      </c>
      <c r="J705" t="s">
        <v>14</v>
      </c>
      <c r="K705" t="s">
        <v>18</v>
      </c>
      <c r="L705" t="s">
        <v>21</v>
      </c>
      <c r="M705" t="s">
        <v>16</v>
      </c>
      <c r="N705" t="str">
        <f>IF(Table1[[#This Row],[Sales Amount]]&lt;0,"Loss","Income")</f>
        <v>Income</v>
      </c>
    </row>
    <row r="706" spans="1:14" x14ac:dyDescent="0.25">
      <c r="A706" s="1">
        <v>45266</v>
      </c>
      <c r="B706" s="1" t="str">
        <f>TEXT(Table1[[#This Row],[Sale Date]],"mmmm")</f>
        <v>December</v>
      </c>
      <c r="C706" s="11">
        <f>MONTH(Table1[[#This Row],[Sale Date]])</f>
        <v>12</v>
      </c>
      <c r="D706" s="11" t="str">
        <f>TEXT(WEEKDAY(Table1[[#This Row],[Sale Date]]),"dddd")</f>
        <v>Wednesday</v>
      </c>
      <c r="E706" s="11">
        <f>WEEKDAY(Table1[[#This Row],[Sale Date]])</f>
        <v>4</v>
      </c>
      <c r="F706" s="11">
        <f>YEAR(Table1[[#This Row],[Sale Date]])</f>
        <v>2023</v>
      </c>
      <c r="G706" t="s">
        <v>13</v>
      </c>
      <c r="H706" s="2">
        <v>10112.57</v>
      </c>
      <c r="I706" s="2">
        <v>9856.36</v>
      </c>
      <c r="J706" t="s">
        <v>9</v>
      </c>
      <c r="K706" t="s">
        <v>18</v>
      </c>
      <c r="L706" t="s">
        <v>21</v>
      </c>
      <c r="M706" t="s">
        <v>26</v>
      </c>
      <c r="N706" t="str">
        <f>IF(Table1[[#This Row],[Sales Amount]]&lt;0,"Loss","Income")</f>
        <v>Income</v>
      </c>
    </row>
    <row r="707" spans="1:14" x14ac:dyDescent="0.25">
      <c r="A707" s="1">
        <v>45267</v>
      </c>
      <c r="B707" s="1" t="str">
        <f>TEXT(Table1[[#This Row],[Sale Date]],"mmmm")</f>
        <v>December</v>
      </c>
      <c r="C707" s="11">
        <f>MONTH(Table1[[#This Row],[Sale Date]])</f>
        <v>12</v>
      </c>
      <c r="D707" s="11" t="str">
        <f>TEXT(WEEKDAY(Table1[[#This Row],[Sale Date]]),"dddd")</f>
        <v>Thursday</v>
      </c>
      <c r="E707" s="11">
        <f>WEEKDAY(Table1[[#This Row],[Sale Date]])</f>
        <v>5</v>
      </c>
      <c r="F707" s="11">
        <f>YEAR(Table1[[#This Row],[Sale Date]])</f>
        <v>2023</v>
      </c>
      <c r="G707" t="s">
        <v>13</v>
      </c>
      <c r="H707" s="2">
        <v>20647.37</v>
      </c>
      <c r="I707" s="2">
        <v>19693.849999999999</v>
      </c>
      <c r="J707" t="s">
        <v>14</v>
      </c>
      <c r="K707" t="s">
        <v>24</v>
      </c>
      <c r="L707" t="s">
        <v>21</v>
      </c>
      <c r="M707" t="s">
        <v>27</v>
      </c>
      <c r="N707" t="str">
        <f>IF(Table1[[#This Row],[Sales Amount]]&lt;0,"Loss","Income")</f>
        <v>Income</v>
      </c>
    </row>
    <row r="708" spans="1:14" x14ac:dyDescent="0.25">
      <c r="A708" s="1">
        <v>45268</v>
      </c>
      <c r="B708" s="1" t="str">
        <f>TEXT(Table1[[#This Row],[Sale Date]],"mmmm")</f>
        <v>December</v>
      </c>
      <c r="C708" s="11">
        <f>MONTH(Table1[[#This Row],[Sale Date]])</f>
        <v>12</v>
      </c>
      <c r="D708" s="11" t="str">
        <f>TEXT(WEEKDAY(Table1[[#This Row],[Sale Date]]),"dddd")</f>
        <v>Friday</v>
      </c>
      <c r="E708" s="11">
        <f>WEEKDAY(Table1[[#This Row],[Sale Date]])</f>
        <v>6</v>
      </c>
      <c r="F708" s="11">
        <f>YEAR(Table1[[#This Row],[Sale Date]])</f>
        <v>2023</v>
      </c>
      <c r="G708" t="s">
        <v>13</v>
      </c>
      <c r="H708" s="2">
        <v>1366.8</v>
      </c>
      <c r="I708" s="2">
        <v>1420.42</v>
      </c>
      <c r="J708" t="s">
        <v>9</v>
      </c>
      <c r="K708" t="s">
        <v>18</v>
      </c>
      <c r="L708" t="s">
        <v>11</v>
      </c>
      <c r="M708" t="s">
        <v>16</v>
      </c>
      <c r="N708" t="str">
        <f>IF(Table1[[#This Row],[Sales Amount]]&lt;0,"Loss","Income")</f>
        <v>Income</v>
      </c>
    </row>
    <row r="709" spans="1:14" x14ac:dyDescent="0.25">
      <c r="A709" s="1">
        <v>45269</v>
      </c>
      <c r="B709" s="1" t="str">
        <f>TEXT(Table1[[#This Row],[Sale Date]],"mmmm")</f>
        <v>December</v>
      </c>
      <c r="C709" s="11">
        <f>MONTH(Table1[[#This Row],[Sale Date]])</f>
        <v>12</v>
      </c>
      <c r="D709" s="11" t="str">
        <f>TEXT(WEEKDAY(Table1[[#This Row],[Sale Date]]),"dddd")</f>
        <v>Saturday</v>
      </c>
      <c r="E709" s="11">
        <f>WEEKDAY(Table1[[#This Row],[Sale Date]])</f>
        <v>7</v>
      </c>
      <c r="F709" s="11">
        <f>YEAR(Table1[[#This Row],[Sale Date]])</f>
        <v>2023</v>
      </c>
      <c r="G709" t="s">
        <v>20</v>
      </c>
      <c r="H709" s="2">
        <v>11100.72</v>
      </c>
      <c r="I709" s="2">
        <v>10507.4</v>
      </c>
      <c r="J709" t="s">
        <v>25</v>
      </c>
      <c r="K709" t="s">
        <v>18</v>
      </c>
      <c r="L709" t="s">
        <v>11</v>
      </c>
      <c r="M709" t="s">
        <v>27</v>
      </c>
      <c r="N709" t="str">
        <f>IF(Table1[[#This Row],[Sales Amount]]&lt;0,"Loss","Income")</f>
        <v>Income</v>
      </c>
    </row>
    <row r="710" spans="1:14" x14ac:dyDescent="0.25">
      <c r="A710" s="1">
        <v>45270</v>
      </c>
      <c r="B710" s="1" t="str">
        <f>TEXT(Table1[[#This Row],[Sale Date]],"mmmm")</f>
        <v>December</v>
      </c>
      <c r="C710" s="11">
        <f>MONTH(Table1[[#This Row],[Sale Date]])</f>
        <v>12</v>
      </c>
      <c r="D710" s="11" t="str">
        <f>TEXT(WEEKDAY(Table1[[#This Row],[Sale Date]]),"dddd")</f>
        <v>Sunday</v>
      </c>
      <c r="E710" s="11">
        <f>WEEKDAY(Table1[[#This Row],[Sale Date]])</f>
        <v>1</v>
      </c>
      <c r="F710" s="11">
        <f>YEAR(Table1[[#This Row],[Sale Date]])</f>
        <v>2023</v>
      </c>
      <c r="G710" t="s">
        <v>13</v>
      </c>
      <c r="H710" s="2">
        <v>1863.34</v>
      </c>
      <c r="I710" s="2">
        <v>1813.34</v>
      </c>
      <c r="J710" t="s">
        <v>25</v>
      </c>
      <c r="K710" t="s">
        <v>18</v>
      </c>
      <c r="L710" t="s">
        <v>21</v>
      </c>
      <c r="M710" t="s">
        <v>28</v>
      </c>
      <c r="N710" t="str">
        <f>IF(Table1[[#This Row],[Sales Amount]]&lt;0,"Loss","Income")</f>
        <v>Income</v>
      </c>
    </row>
    <row r="711" spans="1:14" x14ac:dyDescent="0.25">
      <c r="A711" s="1">
        <v>45271</v>
      </c>
      <c r="B711" s="1" t="str">
        <f>TEXT(Table1[[#This Row],[Sale Date]],"mmmm")</f>
        <v>December</v>
      </c>
      <c r="C711" s="11">
        <f>MONTH(Table1[[#This Row],[Sale Date]])</f>
        <v>12</v>
      </c>
      <c r="D711" s="11" t="str">
        <f>TEXT(WEEKDAY(Table1[[#This Row],[Sale Date]]),"dddd")</f>
        <v>Monday</v>
      </c>
      <c r="E711" s="11">
        <f>WEEKDAY(Table1[[#This Row],[Sale Date]])</f>
        <v>2</v>
      </c>
      <c r="F711" s="11">
        <f>YEAR(Table1[[#This Row],[Sale Date]])</f>
        <v>2023</v>
      </c>
      <c r="G711" t="s">
        <v>8</v>
      </c>
      <c r="H711" s="2">
        <v>3186.52</v>
      </c>
      <c r="I711" s="2">
        <v>3236.89</v>
      </c>
      <c r="J711" t="s">
        <v>25</v>
      </c>
      <c r="K711" t="s">
        <v>24</v>
      </c>
      <c r="L711" t="s">
        <v>11</v>
      </c>
      <c r="M711" t="s">
        <v>30</v>
      </c>
      <c r="N711" t="str">
        <f>IF(Table1[[#This Row],[Sales Amount]]&lt;0,"Loss","Income")</f>
        <v>Income</v>
      </c>
    </row>
    <row r="712" spans="1:14" x14ac:dyDescent="0.25">
      <c r="A712" s="1">
        <v>45272</v>
      </c>
      <c r="B712" s="1" t="str">
        <f>TEXT(Table1[[#This Row],[Sale Date]],"mmmm")</f>
        <v>December</v>
      </c>
      <c r="C712" s="11">
        <f>MONTH(Table1[[#This Row],[Sale Date]])</f>
        <v>12</v>
      </c>
      <c r="D712" s="11" t="str">
        <f>TEXT(WEEKDAY(Table1[[#This Row],[Sale Date]]),"dddd")</f>
        <v>Tuesday</v>
      </c>
      <c r="E712" s="11">
        <f>WEEKDAY(Table1[[#This Row],[Sale Date]])</f>
        <v>3</v>
      </c>
      <c r="F712" s="11">
        <f>YEAR(Table1[[#This Row],[Sale Date]])</f>
        <v>2023</v>
      </c>
      <c r="G712" t="s">
        <v>20</v>
      </c>
      <c r="H712" s="2">
        <v>276.47000000000003</v>
      </c>
      <c r="I712" s="2">
        <v>275.94</v>
      </c>
      <c r="J712" t="s">
        <v>9</v>
      </c>
      <c r="K712" t="s">
        <v>15</v>
      </c>
      <c r="L712" t="s">
        <v>11</v>
      </c>
      <c r="M712" t="s">
        <v>16</v>
      </c>
      <c r="N712" t="str">
        <f>IF(Table1[[#This Row],[Sales Amount]]&lt;0,"Loss","Income")</f>
        <v>Income</v>
      </c>
    </row>
    <row r="713" spans="1:14" x14ac:dyDescent="0.25">
      <c r="A713" s="1">
        <v>45273</v>
      </c>
      <c r="B713" s="1" t="str">
        <f>TEXT(Table1[[#This Row],[Sale Date]],"mmmm")</f>
        <v>December</v>
      </c>
      <c r="C713" s="11">
        <f>MONTH(Table1[[#This Row],[Sale Date]])</f>
        <v>12</v>
      </c>
      <c r="D713" s="11" t="str">
        <f>TEXT(WEEKDAY(Table1[[#This Row],[Sale Date]]),"dddd")</f>
        <v>Wednesday</v>
      </c>
      <c r="E713" s="11">
        <f>WEEKDAY(Table1[[#This Row],[Sale Date]])</f>
        <v>4</v>
      </c>
      <c r="F713" s="11">
        <f>YEAR(Table1[[#This Row],[Sale Date]])</f>
        <v>2023</v>
      </c>
      <c r="G713" t="s">
        <v>20</v>
      </c>
      <c r="H713" s="2">
        <v>6304.01</v>
      </c>
      <c r="I713" s="2">
        <v>6540.9</v>
      </c>
      <c r="J713" t="s">
        <v>14</v>
      </c>
      <c r="K713" t="s">
        <v>18</v>
      </c>
      <c r="L713" t="s">
        <v>21</v>
      </c>
      <c r="M713" t="s">
        <v>12</v>
      </c>
      <c r="N713" t="str">
        <f>IF(Table1[[#This Row],[Sales Amount]]&lt;0,"Loss","Income")</f>
        <v>Income</v>
      </c>
    </row>
    <row r="714" spans="1:14" x14ac:dyDescent="0.25">
      <c r="A714" s="1">
        <v>45274</v>
      </c>
      <c r="B714" s="1" t="str">
        <f>TEXT(Table1[[#This Row],[Sale Date]],"mmmm")</f>
        <v>December</v>
      </c>
      <c r="C714" s="11">
        <f>MONTH(Table1[[#This Row],[Sale Date]])</f>
        <v>12</v>
      </c>
      <c r="D714" s="11" t="str">
        <f>TEXT(WEEKDAY(Table1[[#This Row],[Sale Date]]),"dddd")</f>
        <v>Thursday</v>
      </c>
      <c r="E714" s="11">
        <f>WEEKDAY(Table1[[#This Row],[Sale Date]])</f>
        <v>5</v>
      </c>
      <c r="F714" s="11">
        <f>YEAR(Table1[[#This Row],[Sale Date]])</f>
        <v>2023</v>
      </c>
      <c r="G714" t="s">
        <v>20</v>
      </c>
      <c r="H714" s="2">
        <v>3725.81</v>
      </c>
      <c r="I714" s="2">
        <v>3717.05</v>
      </c>
      <c r="J714" t="s">
        <v>25</v>
      </c>
      <c r="K714" t="s">
        <v>18</v>
      </c>
      <c r="L714" t="s">
        <v>19</v>
      </c>
      <c r="M714" t="s">
        <v>31</v>
      </c>
      <c r="N714" t="str">
        <f>IF(Table1[[#This Row],[Sales Amount]]&lt;0,"Loss","Income")</f>
        <v>Income</v>
      </c>
    </row>
    <row r="715" spans="1:14" x14ac:dyDescent="0.25">
      <c r="A715" s="1">
        <v>45275</v>
      </c>
      <c r="B715" s="1" t="str">
        <f>TEXT(Table1[[#This Row],[Sale Date]],"mmmm")</f>
        <v>December</v>
      </c>
      <c r="C715" s="11">
        <f>MONTH(Table1[[#This Row],[Sale Date]])</f>
        <v>12</v>
      </c>
      <c r="D715" s="11" t="str">
        <f>TEXT(WEEKDAY(Table1[[#This Row],[Sale Date]]),"dddd")</f>
        <v>Friday</v>
      </c>
      <c r="E715" s="11">
        <f>WEEKDAY(Table1[[#This Row],[Sale Date]])</f>
        <v>6</v>
      </c>
      <c r="F715" s="11">
        <f>YEAR(Table1[[#This Row],[Sale Date]])</f>
        <v>2023</v>
      </c>
      <c r="G715" t="s">
        <v>8</v>
      </c>
      <c r="H715" s="2">
        <v>7233.04</v>
      </c>
      <c r="I715" s="2">
        <v>7554.1</v>
      </c>
      <c r="J715" t="s">
        <v>22</v>
      </c>
      <c r="K715" t="s">
        <v>18</v>
      </c>
      <c r="L715" t="s">
        <v>11</v>
      </c>
      <c r="M715" t="s">
        <v>28</v>
      </c>
      <c r="N715" t="str">
        <f>IF(Table1[[#This Row],[Sales Amount]]&lt;0,"Loss","Income")</f>
        <v>Income</v>
      </c>
    </row>
    <row r="716" spans="1:14" x14ac:dyDescent="0.25">
      <c r="A716" s="1">
        <v>45276</v>
      </c>
      <c r="B716" s="1" t="str">
        <f>TEXT(Table1[[#This Row],[Sale Date]],"mmmm")</f>
        <v>December</v>
      </c>
      <c r="C716" s="11">
        <f>MONTH(Table1[[#This Row],[Sale Date]])</f>
        <v>12</v>
      </c>
      <c r="D716" s="11" t="str">
        <f>TEXT(WEEKDAY(Table1[[#This Row],[Sale Date]]),"dddd")</f>
        <v>Saturday</v>
      </c>
      <c r="E716" s="11">
        <f>WEEKDAY(Table1[[#This Row],[Sale Date]])</f>
        <v>7</v>
      </c>
      <c r="F716" s="11">
        <f>YEAR(Table1[[#This Row],[Sale Date]])</f>
        <v>2023</v>
      </c>
      <c r="G716" t="s">
        <v>17</v>
      </c>
      <c r="H716" s="2">
        <v>3079.24</v>
      </c>
      <c r="I716" s="2">
        <v>3134.79</v>
      </c>
      <c r="J716" t="s">
        <v>22</v>
      </c>
      <c r="K716" t="s">
        <v>24</v>
      </c>
      <c r="L716" t="s">
        <v>11</v>
      </c>
      <c r="M716" t="s">
        <v>27</v>
      </c>
      <c r="N716" t="str">
        <f>IF(Table1[[#This Row],[Sales Amount]]&lt;0,"Loss","Income")</f>
        <v>Income</v>
      </c>
    </row>
    <row r="717" spans="1:14" x14ac:dyDescent="0.25">
      <c r="A717" s="1">
        <v>45277</v>
      </c>
      <c r="B717" s="1" t="str">
        <f>TEXT(Table1[[#This Row],[Sale Date]],"mmmm")</f>
        <v>December</v>
      </c>
      <c r="C717" s="11">
        <f>MONTH(Table1[[#This Row],[Sale Date]])</f>
        <v>12</v>
      </c>
      <c r="D717" s="11" t="str">
        <f>TEXT(WEEKDAY(Table1[[#This Row],[Sale Date]]),"dddd")</f>
        <v>Sunday</v>
      </c>
      <c r="E717" s="11">
        <f>WEEKDAY(Table1[[#This Row],[Sale Date]])</f>
        <v>1</v>
      </c>
      <c r="F717" s="11">
        <f>YEAR(Table1[[#This Row],[Sale Date]])</f>
        <v>2023</v>
      </c>
      <c r="G717" t="s">
        <v>20</v>
      </c>
      <c r="H717" s="2">
        <v>-79.069999999999993</v>
      </c>
      <c r="I717" s="2">
        <v>-77.650000000000006</v>
      </c>
      <c r="J717" t="s">
        <v>22</v>
      </c>
      <c r="K717" t="s">
        <v>15</v>
      </c>
      <c r="L717" t="s">
        <v>11</v>
      </c>
      <c r="M717" t="s">
        <v>31</v>
      </c>
      <c r="N717" t="str">
        <f>IF(Table1[[#This Row],[Sales Amount]]&lt;0,"Loss","Income")</f>
        <v>Loss</v>
      </c>
    </row>
    <row r="718" spans="1:14" x14ac:dyDescent="0.25">
      <c r="A718" s="1">
        <v>45278</v>
      </c>
      <c r="B718" s="1" t="str">
        <f>TEXT(Table1[[#This Row],[Sale Date]],"mmmm")</f>
        <v>December</v>
      </c>
      <c r="C718" s="11">
        <f>MONTH(Table1[[#This Row],[Sale Date]])</f>
        <v>12</v>
      </c>
      <c r="D718" s="11" t="str">
        <f>TEXT(WEEKDAY(Table1[[#This Row],[Sale Date]]),"dddd")</f>
        <v>Monday</v>
      </c>
      <c r="E718" s="11">
        <f>WEEKDAY(Table1[[#This Row],[Sale Date]])</f>
        <v>2</v>
      </c>
      <c r="F718" s="11">
        <f>YEAR(Table1[[#This Row],[Sale Date]])</f>
        <v>2023</v>
      </c>
      <c r="G718" t="s">
        <v>20</v>
      </c>
      <c r="H718" s="2">
        <v>4778.7</v>
      </c>
      <c r="I718" s="2">
        <v>4776.99</v>
      </c>
      <c r="J718" t="s">
        <v>14</v>
      </c>
      <c r="K718" t="s">
        <v>24</v>
      </c>
      <c r="L718" t="s">
        <v>19</v>
      </c>
      <c r="M718" t="s">
        <v>26</v>
      </c>
      <c r="N718" t="str">
        <f>IF(Table1[[#This Row],[Sales Amount]]&lt;0,"Loss","Income")</f>
        <v>Income</v>
      </c>
    </row>
    <row r="719" spans="1:14" x14ac:dyDescent="0.25">
      <c r="A719" s="1">
        <v>45279</v>
      </c>
      <c r="B719" s="1" t="str">
        <f>TEXT(Table1[[#This Row],[Sale Date]],"mmmm")</f>
        <v>December</v>
      </c>
      <c r="C719" s="11">
        <f>MONTH(Table1[[#This Row],[Sale Date]])</f>
        <v>12</v>
      </c>
      <c r="D719" s="11" t="str">
        <f>TEXT(WEEKDAY(Table1[[#This Row],[Sale Date]]),"dddd")</f>
        <v>Tuesday</v>
      </c>
      <c r="E719" s="11">
        <f>WEEKDAY(Table1[[#This Row],[Sale Date]])</f>
        <v>3</v>
      </c>
      <c r="F719" s="11">
        <f>YEAR(Table1[[#This Row],[Sale Date]])</f>
        <v>2023</v>
      </c>
      <c r="G719" t="s">
        <v>8</v>
      </c>
      <c r="H719" s="2">
        <v>14084.34</v>
      </c>
      <c r="I719" s="2">
        <v>15115.55</v>
      </c>
      <c r="J719" t="s">
        <v>9</v>
      </c>
      <c r="K719" t="s">
        <v>10</v>
      </c>
      <c r="L719" t="s">
        <v>11</v>
      </c>
      <c r="M719" t="s">
        <v>30</v>
      </c>
      <c r="N719" t="str">
        <f>IF(Table1[[#This Row],[Sales Amount]]&lt;0,"Loss","Income")</f>
        <v>Income</v>
      </c>
    </row>
    <row r="720" spans="1:14" x14ac:dyDescent="0.25">
      <c r="A720" s="1">
        <v>45280</v>
      </c>
      <c r="B720" s="1" t="str">
        <f>TEXT(Table1[[#This Row],[Sale Date]],"mmmm")</f>
        <v>December</v>
      </c>
      <c r="C720" s="11">
        <f>MONTH(Table1[[#This Row],[Sale Date]])</f>
        <v>12</v>
      </c>
      <c r="D720" s="11" t="str">
        <f>TEXT(WEEKDAY(Table1[[#This Row],[Sale Date]]),"dddd")</f>
        <v>Wednesday</v>
      </c>
      <c r="E720" s="11">
        <f>WEEKDAY(Table1[[#This Row],[Sale Date]])</f>
        <v>4</v>
      </c>
      <c r="F720" s="11">
        <f>YEAR(Table1[[#This Row],[Sale Date]])</f>
        <v>2023</v>
      </c>
      <c r="G720" t="s">
        <v>17</v>
      </c>
      <c r="H720" s="2">
        <v>-3650.92</v>
      </c>
      <c r="I720" s="2">
        <v>-3593.81</v>
      </c>
      <c r="J720" t="s">
        <v>14</v>
      </c>
      <c r="K720" t="s">
        <v>10</v>
      </c>
      <c r="L720" t="s">
        <v>21</v>
      </c>
      <c r="M720" t="s">
        <v>27</v>
      </c>
      <c r="N720" t="str">
        <f>IF(Table1[[#This Row],[Sales Amount]]&lt;0,"Loss","Income")</f>
        <v>Loss</v>
      </c>
    </row>
    <row r="721" spans="1:14" x14ac:dyDescent="0.25">
      <c r="A721" s="1">
        <v>45281</v>
      </c>
      <c r="B721" s="1" t="str">
        <f>TEXT(Table1[[#This Row],[Sale Date]],"mmmm")</f>
        <v>December</v>
      </c>
      <c r="C721" s="11">
        <f>MONTH(Table1[[#This Row],[Sale Date]])</f>
        <v>12</v>
      </c>
      <c r="D721" s="11" t="str">
        <f>TEXT(WEEKDAY(Table1[[#This Row],[Sale Date]]),"dddd")</f>
        <v>Thursday</v>
      </c>
      <c r="E721" s="11">
        <f>WEEKDAY(Table1[[#This Row],[Sale Date]])</f>
        <v>5</v>
      </c>
      <c r="F721" s="11">
        <f>YEAR(Table1[[#This Row],[Sale Date]])</f>
        <v>2023</v>
      </c>
      <c r="G721" t="s">
        <v>13</v>
      </c>
      <c r="H721" s="2">
        <v>5487.78</v>
      </c>
      <c r="I721" s="2">
        <v>4793.2</v>
      </c>
      <c r="J721" t="s">
        <v>25</v>
      </c>
      <c r="K721" t="s">
        <v>15</v>
      </c>
      <c r="L721" t="s">
        <v>11</v>
      </c>
      <c r="M721" t="s">
        <v>12</v>
      </c>
      <c r="N721" t="str">
        <f>IF(Table1[[#This Row],[Sales Amount]]&lt;0,"Loss","Income")</f>
        <v>Income</v>
      </c>
    </row>
    <row r="722" spans="1:14" x14ac:dyDescent="0.25">
      <c r="A722" s="1">
        <v>45282</v>
      </c>
      <c r="B722" s="1" t="str">
        <f>TEXT(Table1[[#This Row],[Sale Date]],"mmmm")</f>
        <v>December</v>
      </c>
      <c r="C722" s="11">
        <f>MONTH(Table1[[#This Row],[Sale Date]])</f>
        <v>12</v>
      </c>
      <c r="D722" s="11" t="str">
        <f>TEXT(WEEKDAY(Table1[[#This Row],[Sale Date]]),"dddd")</f>
        <v>Friday</v>
      </c>
      <c r="E722" s="11">
        <f>WEEKDAY(Table1[[#This Row],[Sale Date]])</f>
        <v>6</v>
      </c>
      <c r="F722" s="11">
        <f>YEAR(Table1[[#This Row],[Sale Date]])</f>
        <v>2023</v>
      </c>
      <c r="G722" t="s">
        <v>23</v>
      </c>
      <c r="H722" s="2">
        <v>6384.31</v>
      </c>
      <c r="I722" s="2">
        <v>5870.15</v>
      </c>
      <c r="J722" t="s">
        <v>14</v>
      </c>
      <c r="K722" t="s">
        <v>10</v>
      </c>
      <c r="L722" t="s">
        <v>19</v>
      </c>
      <c r="M722" t="s">
        <v>26</v>
      </c>
      <c r="N722" t="str">
        <f>IF(Table1[[#This Row],[Sales Amount]]&lt;0,"Loss","Income")</f>
        <v>Income</v>
      </c>
    </row>
    <row r="723" spans="1:14" x14ac:dyDescent="0.25">
      <c r="A723" s="1">
        <v>45283</v>
      </c>
      <c r="B723" s="1" t="str">
        <f>TEXT(Table1[[#This Row],[Sale Date]],"mmmm")</f>
        <v>December</v>
      </c>
      <c r="C723" s="11">
        <f>MONTH(Table1[[#This Row],[Sale Date]])</f>
        <v>12</v>
      </c>
      <c r="D723" s="11" t="str">
        <f>TEXT(WEEKDAY(Table1[[#This Row],[Sale Date]]),"dddd")</f>
        <v>Saturday</v>
      </c>
      <c r="E723" s="11">
        <f>WEEKDAY(Table1[[#This Row],[Sale Date]])</f>
        <v>7</v>
      </c>
      <c r="F723" s="11">
        <f>YEAR(Table1[[#This Row],[Sale Date]])</f>
        <v>2023</v>
      </c>
      <c r="G723" t="s">
        <v>17</v>
      </c>
      <c r="H723" s="2">
        <v>9901.1200000000008</v>
      </c>
      <c r="I723" s="2">
        <v>8621.14</v>
      </c>
      <c r="J723" t="s">
        <v>22</v>
      </c>
      <c r="K723" t="s">
        <v>24</v>
      </c>
      <c r="L723" t="s">
        <v>11</v>
      </c>
      <c r="M723" t="s">
        <v>30</v>
      </c>
      <c r="N723" t="str">
        <f>IF(Table1[[#This Row],[Sales Amount]]&lt;0,"Loss","Income")</f>
        <v>Income</v>
      </c>
    </row>
    <row r="724" spans="1:14" x14ac:dyDescent="0.25">
      <c r="A724" s="1">
        <v>45284</v>
      </c>
      <c r="B724" s="1" t="str">
        <f>TEXT(Table1[[#This Row],[Sale Date]],"mmmm")</f>
        <v>December</v>
      </c>
      <c r="C724" s="11">
        <f>MONTH(Table1[[#This Row],[Sale Date]])</f>
        <v>12</v>
      </c>
      <c r="D724" s="11" t="str">
        <f>TEXT(WEEKDAY(Table1[[#This Row],[Sale Date]]),"dddd")</f>
        <v>Sunday</v>
      </c>
      <c r="E724" s="11">
        <f>WEEKDAY(Table1[[#This Row],[Sale Date]])</f>
        <v>1</v>
      </c>
      <c r="F724" s="11">
        <f>YEAR(Table1[[#This Row],[Sale Date]])</f>
        <v>2023</v>
      </c>
      <c r="G724" t="s">
        <v>20</v>
      </c>
      <c r="H724" s="2">
        <v>15329.81</v>
      </c>
      <c r="I724" s="2">
        <v>14863.76</v>
      </c>
      <c r="J724" t="s">
        <v>22</v>
      </c>
      <c r="K724" t="s">
        <v>24</v>
      </c>
      <c r="L724" t="s">
        <v>19</v>
      </c>
      <c r="M724" t="s">
        <v>29</v>
      </c>
      <c r="N724" t="str">
        <f>IF(Table1[[#This Row],[Sales Amount]]&lt;0,"Loss","Income")</f>
        <v>Income</v>
      </c>
    </row>
    <row r="725" spans="1:14" x14ac:dyDescent="0.25">
      <c r="A725" s="1">
        <v>45285</v>
      </c>
      <c r="B725" s="1" t="str">
        <f>TEXT(Table1[[#This Row],[Sale Date]],"mmmm")</f>
        <v>December</v>
      </c>
      <c r="C725" s="11">
        <f>MONTH(Table1[[#This Row],[Sale Date]])</f>
        <v>12</v>
      </c>
      <c r="D725" s="11" t="str">
        <f>TEXT(WEEKDAY(Table1[[#This Row],[Sale Date]]),"dddd")</f>
        <v>Monday</v>
      </c>
      <c r="E725" s="11">
        <f>WEEKDAY(Table1[[#This Row],[Sale Date]])</f>
        <v>2</v>
      </c>
      <c r="F725" s="11">
        <f>YEAR(Table1[[#This Row],[Sale Date]])</f>
        <v>2023</v>
      </c>
      <c r="G725" t="s">
        <v>17</v>
      </c>
      <c r="H725" s="2">
        <v>12288.12</v>
      </c>
      <c r="I725" s="2">
        <v>12693.2</v>
      </c>
      <c r="J725" t="s">
        <v>9</v>
      </c>
      <c r="K725" t="s">
        <v>18</v>
      </c>
      <c r="L725" t="s">
        <v>19</v>
      </c>
      <c r="M725" t="s">
        <v>29</v>
      </c>
      <c r="N725" t="str">
        <f>IF(Table1[[#This Row],[Sales Amount]]&lt;0,"Loss","Income")</f>
        <v>Income</v>
      </c>
    </row>
    <row r="726" spans="1:14" x14ac:dyDescent="0.25">
      <c r="A726" s="1">
        <v>45286</v>
      </c>
      <c r="B726" s="1" t="str">
        <f>TEXT(Table1[[#This Row],[Sale Date]],"mmmm")</f>
        <v>December</v>
      </c>
      <c r="C726" s="11">
        <f>MONTH(Table1[[#This Row],[Sale Date]])</f>
        <v>12</v>
      </c>
      <c r="D726" s="11" t="str">
        <f>TEXT(WEEKDAY(Table1[[#This Row],[Sale Date]]),"dddd")</f>
        <v>Tuesday</v>
      </c>
      <c r="E726" s="11">
        <f>WEEKDAY(Table1[[#This Row],[Sale Date]])</f>
        <v>3</v>
      </c>
      <c r="F726" s="11">
        <f>YEAR(Table1[[#This Row],[Sale Date]])</f>
        <v>2023</v>
      </c>
      <c r="G726" t="s">
        <v>8</v>
      </c>
      <c r="H726" s="2">
        <v>3582.7</v>
      </c>
      <c r="I726" s="2">
        <v>3518.07</v>
      </c>
      <c r="J726" t="s">
        <v>25</v>
      </c>
      <c r="K726" t="s">
        <v>24</v>
      </c>
      <c r="L726" t="s">
        <v>19</v>
      </c>
      <c r="M726" t="s">
        <v>28</v>
      </c>
      <c r="N726" t="str">
        <f>IF(Table1[[#This Row],[Sales Amount]]&lt;0,"Loss","Income")</f>
        <v>Income</v>
      </c>
    </row>
    <row r="727" spans="1:14" x14ac:dyDescent="0.25">
      <c r="A727" s="1">
        <v>45287</v>
      </c>
      <c r="B727" s="1" t="str">
        <f>TEXT(Table1[[#This Row],[Sale Date]],"mmmm")</f>
        <v>December</v>
      </c>
      <c r="C727" s="11">
        <f>MONTH(Table1[[#This Row],[Sale Date]])</f>
        <v>12</v>
      </c>
      <c r="D727" s="11" t="str">
        <f>TEXT(WEEKDAY(Table1[[#This Row],[Sale Date]]),"dddd")</f>
        <v>Wednesday</v>
      </c>
      <c r="E727" s="11">
        <f>WEEKDAY(Table1[[#This Row],[Sale Date]])</f>
        <v>4</v>
      </c>
      <c r="F727" s="11">
        <f>YEAR(Table1[[#This Row],[Sale Date]])</f>
        <v>2023</v>
      </c>
      <c r="G727" t="s">
        <v>20</v>
      </c>
      <c r="H727" s="2">
        <v>15568.36</v>
      </c>
      <c r="I727" s="2">
        <v>16482.96</v>
      </c>
      <c r="J727" t="s">
        <v>9</v>
      </c>
      <c r="K727" t="s">
        <v>15</v>
      </c>
      <c r="L727" t="s">
        <v>11</v>
      </c>
      <c r="M727" t="s">
        <v>28</v>
      </c>
      <c r="N727" t="str">
        <f>IF(Table1[[#This Row],[Sales Amount]]&lt;0,"Loss","Income")</f>
        <v>Income</v>
      </c>
    </row>
    <row r="728" spans="1:14" x14ac:dyDescent="0.25">
      <c r="A728" s="1">
        <v>45288</v>
      </c>
      <c r="B728" s="1" t="str">
        <f>TEXT(Table1[[#This Row],[Sale Date]],"mmmm")</f>
        <v>December</v>
      </c>
      <c r="C728" s="11">
        <f>MONTH(Table1[[#This Row],[Sale Date]])</f>
        <v>12</v>
      </c>
      <c r="D728" s="11" t="str">
        <f>TEXT(WEEKDAY(Table1[[#This Row],[Sale Date]]),"dddd")</f>
        <v>Thursday</v>
      </c>
      <c r="E728" s="11">
        <f>WEEKDAY(Table1[[#This Row],[Sale Date]])</f>
        <v>5</v>
      </c>
      <c r="F728" s="11">
        <f>YEAR(Table1[[#This Row],[Sale Date]])</f>
        <v>2023</v>
      </c>
      <c r="G728" t="s">
        <v>20</v>
      </c>
      <c r="H728" s="2">
        <v>-2728.69</v>
      </c>
      <c r="I728" s="2">
        <v>-2846.21</v>
      </c>
      <c r="J728" t="s">
        <v>9</v>
      </c>
      <c r="K728" t="s">
        <v>10</v>
      </c>
      <c r="L728" t="s">
        <v>19</v>
      </c>
      <c r="M728" t="s">
        <v>28</v>
      </c>
      <c r="N728" t="str">
        <f>IF(Table1[[#This Row],[Sales Amount]]&lt;0,"Loss","Income")</f>
        <v>Loss</v>
      </c>
    </row>
    <row r="729" spans="1:14" x14ac:dyDescent="0.25">
      <c r="A729" s="1">
        <v>45289</v>
      </c>
      <c r="B729" s="1" t="str">
        <f>TEXT(Table1[[#This Row],[Sale Date]],"mmmm")</f>
        <v>December</v>
      </c>
      <c r="C729" s="11">
        <f>MONTH(Table1[[#This Row],[Sale Date]])</f>
        <v>12</v>
      </c>
      <c r="D729" s="11" t="str">
        <f>TEXT(WEEKDAY(Table1[[#This Row],[Sale Date]]),"dddd")</f>
        <v>Friday</v>
      </c>
      <c r="E729" s="11">
        <f>WEEKDAY(Table1[[#This Row],[Sale Date]])</f>
        <v>6</v>
      </c>
      <c r="F729" s="11">
        <f>YEAR(Table1[[#This Row],[Sale Date]])</f>
        <v>2023</v>
      </c>
      <c r="G729" t="s">
        <v>23</v>
      </c>
      <c r="H729" s="2">
        <v>3804.63</v>
      </c>
      <c r="I729" s="2">
        <v>3922.28</v>
      </c>
      <c r="J729" t="s">
        <v>25</v>
      </c>
      <c r="K729" t="s">
        <v>15</v>
      </c>
      <c r="L729" t="s">
        <v>11</v>
      </c>
      <c r="M729" t="s">
        <v>30</v>
      </c>
      <c r="N729" t="str">
        <f>IF(Table1[[#This Row],[Sales Amount]]&lt;0,"Loss","Income")</f>
        <v>Income</v>
      </c>
    </row>
    <row r="730" spans="1:14" x14ac:dyDescent="0.25">
      <c r="A730" s="1">
        <v>45290</v>
      </c>
      <c r="B730" s="1" t="str">
        <f>TEXT(Table1[[#This Row],[Sale Date]],"mmmm")</f>
        <v>December</v>
      </c>
      <c r="C730" s="11">
        <f>MONTH(Table1[[#This Row],[Sale Date]])</f>
        <v>12</v>
      </c>
      <c r="D730" s="11" t="str">
        <f>TEXT(WEEKDAY(Table1[[#This Row],[Sale Date]]),"dddd")</f>
        <v>Saturday</v>
      </c>
      <c r="E730" s="11">
        <f>WEEKDAY(Table1[[#This Row],[Sale Date]])</f>
        <v>7</v>
      </c>
      <c r="F730" s="11">
        <f>YEAR(Table1[[#This Row],[Sale Date]])</f>
        <v>2023</v>
      </c>
      <c r="G730" t="s">
        <v>13</v>
      </c>
      <c r="H730" s="2">
        <v>2026.18</v>
      </c>
      <c r="I730" s="2">
        <v>2204.63</v>
      </c>
      <c r="J730" t="s">
        <v>9</v>
      </c>
      <c r="K730" t="s">
        <v>15</v>
      </c>
      <c r="L730" t="s">
        <v>11</v>
      </c>
      <c r="M730" t="s">
        <v>16</v>
      </c>
      <c r="N730" t="str">
        <f>IF(Table1[[#This Row],[Sales Amount]]&lt;0,"Loss","Income")</f>
        <v>Income</v>
      </c>
    </row>
    <row r="731" spans="1:14" x14ac:dyDescent="0.25">
      <c r="A731" s="1">
        <v>45291</v>
      </c>
      <c r="B731" s="1" t="str">
        <f>TEXT(Table1[[#This Row],[Sale Date]],"mmmm")</f>
        <v>December</v>
      </c>
      <c r="C731" s="11">
        <f>MONTH(Table1[[#This Row],[Sale Date]])</f>
        <v>12</v>
      </c>
      <c r="D731" s="11" t="str">
        <f>TEXT(WEEKDAY(Table1[[#This Row],[Sale Date]]),"dddd")</f>
        <v>Sunday</v>
      </c>
      <c r="E731" s="11">
        <f>WEEKDAY(Table1[[#This Row],[Sale Date]])</f>
        <v>1</v>
      </c>
      <c r="F731" s="11">
        <f>YEAR(Table1[[#This Row],[Sale Date]])</f>
        <v>2023</v>
      </c>
      <c r="G731" t="s">
        <v>23</v>
      </c>
      <c r="H731" s="2">
        <v>19904.32</v>
      </c>
      <c r="I731" s="2">
        <v>19955.91</v>
      </c>
      <c r="J731" t="s">
        <v>22</v>
      </c>
      <c r="K731" t="s">
        <v>15</v>
      </c>
      <c r="L731" t="s">
        <v>19</v>
      </c>
      <c r="M731" t="s">
        <v>31</v>
      </c>
      <c r="N731" t="str">
        <f>IF(Table1[[#This Row],[Sales Amount]]&lt;0,"Loss","Income")</f>
        <v>Income</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14"/>
  <sheetViews>
    <sheetView tabSelected="1" topLeftCell="A11" zoomScale="95" zoomScaleNormal="95" workbookViewId="0">
      <selection activeCell="S35" sqref="S35"/>
    </sheetView>
  </sheetViews>
  <sheetFormatPr defaultRowHeight="15" x14ac:dyDescent="0.25"/>
  <cols>
    <col min="1" max="1" width="27.42578125" bestFit="1" customWidth="1"/>
    <col min="2" max="2" width="20" bestFit="1" customWidth="1"/>
  </cols>
  <sheetData>
    <row r="2" spans="1:2" ht="18.75" x14ac:dyDescent="0.3">
      <c r="A2" s="4" t="s">
        <v>44</v>
      </c>
      <c r="B2" s="3">
        <f>SUM(Table1[Sales Amount])</f>
        <v>5307437.4999999953</v>
      </c>
    </row>
    <row r="3" spans="1:2" ht="18.75" x14ac:dyDescent="0.3">
      <c r="A3" s="4" t="s">
        <v>32</v>
      </c>
      <c r="B3" s="3">
        <f>SUM(Table1[Sales Target])</f>
        <v>5344345.2899999982</v>
      </c>
    </row>
    <row r="4" spans="1:2" ht="18.75" x14ac:dyDescent="0.3">
      <c r="A4" s="4" t="s">
        <v>34</v>
      </c>
      <c r="B4" s="8">
        <f>(B2/B3*100)/100</f>
        <v>0.99309404838249082</v>
      </c>
    </row>
    <row r="5" spans="1:2" ht="18.75" x14ac:dyDescent="0.3">
      <c r="A5" s="4" t="s">
        <v>38</v>
      </c>
      <c r="B5" s="7">
        <v>5</v>
      </c>
    </row>
    <row r="6" spans="1:2" ht="18.75" x14ac:dyDescent="0.3">
      <c r="A6" s="4" t="s">
        <v>43</v>
      </c>
      <c r="B6" s="7">
        <v>730</v>
      </c>
    </row>
    <row r="7" spans="1:2" ht="18.75" x14ac:dyDescent="0.3">
      <c r="A7" s="4" t="s">
        <v>39</v>
      </c>
      <c r="B7" s="7">
        <v>118</v>
      </c>
    </row>
    <row r="8" spans="1:2" ht="18.75" x14ac:dyDescent="0.3">
      <c r="A8" s="4" t="s">
        <v>40</v>
      </c>
      <c r="B8" s="7">
        <v>612</v>
      </c>
    </row>
    <row r="9" spans="1:2" ht="18.75" x14ac:dyDescent="0.3">
      <c r="A9" s="9" t="s">
        <v>41</v>
      </c>
      <c r="B9" s="8">
        <f>(B7/730*100)/100</f>
        <v>0.16164383561643836</v>
      </c>
    </row>
    <row r="10" spans="1:2" ht="18.75" x14ac:dyDescent="0.3">
      <c r="A10" s="9" t="s">
        <v>42</v>
      </c>
      <c r="B10" s="8">
        <f>(B8/730*100)/100</f>
        <v>0.83835616438356164</v>
      </c>
    </row>
    <row r="11" spans="1:2" x14ac:dyDescent="0.25">
      <c r="A11" s="6"/>
      <c r="B11" s="2"/>
    </row>
    <row r="12" spans="1:2" x14ac:dyDescent="0.25">
      <c r="A12" s="6"/>
      <c r="B12" s="2"/>
    </row>
    <row r="13" spans="1:2" x14ac:dyDescent="0.25">
      <c r="A13" s="6"/>
      <c r="B13" s="2"/>
    </row>
    <row r="14" spans="1:2" x14ac:dyDescent="0.25">
      <c r="A14" s="6"/>
      <c r="B14" s="2"/>
    </row>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159"/>
  <sheetViews>
    <sheetView topLeftCell="A76" workbookViewId="0">
      <selection activeCell="D108" sqref="D108"/>
    </sheetView>
  </sheetViews>
  <sheetFormatPr defaultRowHeight="15" x14ac:dyDescent="0.25"/>
  <cols>
    <col min="1" max="1" width="20" customWidth="1"/>
    <col min="2" max="2" width="16.28515625" customWidth="1"/>
    <col min="3" max="4" width="12.7109375" bestFit="1" customWidth="1"/>
    <col min="7" max="7" width="20.7109375" bestFit="1" customWidth="1"/>
    <col min="9" max="9" width="10.85546875" bestFit="1" customWidth="1"/>
    <col min="10" max="10" width="14.28515625" bestFit="1" customWidth="1"/>
  </cols>
  <sheetData>
    <row r="2" spans="1:2" x14ac:dyDescent="0.25">
      <c r="A2" s="5" t="s">
        <v>35</v>
      </c>
      <c r="B2" t="s">
        <v>37</v>
      </c>
    </row>
    <row r="3" spans="1:2" x14ac:dyDescent="0.25">
      <c r="A3" s="12">
        <v>2022</v>
      </c>
      <c r="B3" s="2">
        <v>2638966.600000001</v>
      </c>
    </row>
    <row r="4" spans="1:2" x14ac:dyDescent="0.25">
      <c r="A4" s="12">
        <v>2023</v>
      </c>
      <c r="B4" s="2">
        <v>2668470.9000000022</v>
      </c>
    </row>
    <row r="5" spans="1:2" x14ac:dyDescent="0.25">
      <c r="A5" s="12" t="s">
        <v>36</v>
      </c>
      <c r="B5" s="2">
        <v>5307437.5000000037</v>
      </c>
    </row>
    <row r="17" spans="1:2" x14ac:dyDescent="0.25">
      <c r="A17" s="2" t="s">
        <v>50</v>
      </c>
      <c r="B17" s="2">
        <f>GETPIVOTDATA("Sales Amount",$A$2,"Year",2023)-GETPIVOTDATA("Sales Amount",$A$2,"Year",2022)</f>
        <v>29504.300000001211</v>
      </c>
    </row>
    <row r="18" spans="1:2" x14ac:dyDescent="0.25">
      <c r="A18" t="s">
        <v>51</v>
      </c>
      <c r="B18" s="10">
        <f>((B17/GETPIVOTDATA("Sales Amount",$A$2))*100)/100</f>
        <v>5.5590480340091033E-3</v>
      </c>
    </row>
    <row r="21" spans="1:2" x14ac:dyDescent="0.25">
      <c r="A21" s="5" t="s">
        <v>35</v>
      </c>
      <c r="B21" t="s">
        <v>37</v>
      </c>
    </row>
    <row r="22" spans="1:2" x14ac:dyDescent="0.25">
      <c r="A22" s="6" t="s">
        <v>52</v>
      </c>
      <c r="B22" s="2">
        <v>459847.52999999997</v>
      </c>
    </row>
    <row r="23" spans="1:2" x14ac:dyDescent="0.25">
      <c r="A23" s="6" t="s">
        <v>53</v>
      </c>
      <c r="B23" s="2">
        <v>419218.18</v>
      </c>
    </row>
    <row r="24" spans="1:2" x14ac:dyDescent="0.25">
      <c r="A24" s="6" t="s">
        <v>54</v>
      </c>
      <c r="B24" s="2">
        <v>431491.05999999994</v>
      </c>
    </row>
    <row r="25" spans="1:2" x14ac:dyDescent="0.25">
      <c r="A25" s="6" t="s">
        <v>55</v>
      </c>
      <c r="B25" s="2">
        <v>469114.86000000004</v>
      </c>
    </row>
    <row r="26" spans="1:2" x14ac:dyDescent="0.25">
      <c r="A26" s="6" t="s">
        <v>56</v>
      </c>
      <c r="B26" s="2">
        <v>399667.67</v>
      </c>
    </row>
    <row r="27" spans="1:2" x14ac:dyDescent="0.25">
      <c r="A27" s="6" t="s">
        <v>57</v>
      </c>
      <c r="B27" s="2">
        <v>458730.96</v>
      </c>
    </row>
    <row r="28" spans="1:2" x14ac:dyDescent="0.25">
      <c r="A28" s="6" t="s">
        <v>58</v>
      </c>
      <c r="B28" s="2">
        <v>522332.97999999986</v>
      </c>
    </row>
    <row r="29" spans="1:2" x14ac:dyDescent="0.25">
      <c r="A29" s="6" t="s">
        <v>59</v>
      </c>
      <c r="B29" s="2">
        <v>462437.74999999994</v>
      </c>
    </row>
    <row r="30" spans="1:2" x14ac:dyDescent="0.25">
      <c r="A30" s="6" t="s">
        <v>60</v>
      </c>
      <c r="B30" s="2">
        <v>421623.38</v>
      </c>
    </row>
    <row r="31" spans="1:2" x14ac:dyDescent="0.25">
      <c r="A31" s="6" t="s">
        <v>61</v>
      </c>
      <c r="B31" s="2">
        <v>463861.93000000011</v>
      </c>
    </row>
    <row r="32" spans="1:2" x14ac:dyDescent="0.25">
      <c r="A32" s="6" t="s">
        <v>62</v>
      </c>
      <c r="B32" s="2">
        <v>424726.9800000001</v>
      </c>
    </row>
    <row r="33" spans="1:2" x14ac:dyDescent="0.25">
      <c r="A33" s="6" t="s">
        <v>63</v>
      </c>
      <c r="B33" s="2">
        <v>374384.22000000009</v>
      </c>
    </row>
    <row r="34" spans="1:2" x14ac:dyDescent="0.25">
      <c r="A34" s="6" t="s">
        <v>36</v>
      </c>
      <c r="B34" s="2">
        <v>5307437.5</v>
      </c>
    </row>
    <row r="50" spans="1:4" x14ac:dyDescent="0.25">
      <c r="A50" s="5" t="s">
        <v>35</v>
      </c>
      <c r="B50" t="s">
        <v>37</v>
      </c>
    </row>
    <row r="51" spans="1:4" x14ac:dyDescent="0.25">
      <c r="A51" s="6" t="s">
        <v>64</v>
      </c>
      <c r="B51" s="2">
        <v>787011.26</v>
      </c>
    </row>
    <row r="52" spans="1:4" x14ac:dyDescent="0.25">
      <c r="A52" s="6" t="s">
        <v>65</v>
      </c>
      <c r="B52" s="2">
        <v>817860.39</v>
      </c>
      <c r="D52" s="10"/>
    </row>
    <row r="53" spans="1:4" x14ac:dyDescent="0.25">
      <c r="A53" s="6" t="s">
        <v>66</v>
      </c>
      <c r="B53" s="2">
        <v>668574.1399999999</v>
      </c>
    </row>
    <row r="54" spans="1:4" x14ac:dyDescent="0.25">
      <c r="A54" s="6" t="s">
        <v>67</v>
      </c>
      <c r="B54" s="2">
        <v>734381.92999999959</v>
      </c>
    </row>
    <row r="55" spans="1:4" x14ac:dyDescent="0.25">
      <c r="A55" s="6" t="s">
        <v>68</v>
      </c>
      <c r="B55" s="2">
        <v>800291.16999999981</v>
      </c>
    </row>
    <row r="56" spans="1:4" x14ac:dyDescent="0.25">
      <c r="A56" s="6" t="s">
        <v>69</v>
      </c>
      <c r="B56" s="2">
        <v>692465.90000000037</v>
      </c>
    </row>
    <row r="57" spans="1:4" x14ac:dyDescent="0.25">
      <c r="A57" s="6" t="s">
        <v>70</v>
      </c>
      <c r="B57" s="2">
        <v>806852.70999999985</v>
      </c>
    </row>
    <row r="58" spans="1:4" x14ac:dyDescent="0.25">
      <c r="A58" s="6" t="s">
        <v>36</v>
      </c>
      <c r="B58" s="2">
        <v>5307437.5</v>
      </c>
    </row>
    <row r="73" spans="1:10" ht="15.75" x14ac:dyDescent="0.25">
      <c r="A73" s="15" t="s">
        <v>71</v>
      </c>
      <c r="B73" s="16" t="s">
        <v>2</v>
      </c>
      <c r="C73" s="17" t="s">
        <v>73</v>
      </c>
      <c r="D73" s="11"/>
      <c r="F73" s="13"/>
      <c r="G73" s="14"/>
      <c r="I73" s="13"/>
      <c r="J73" s="14"/>
    </row>
    <row r="74" spans="1:10" x14ac:dyDescent="0.25">
      <c r="A74" s="6" t="s">
        <v>52</v>
      </c>
      <c r="B74" s="2">
        <v>277469.38999999996</v>
      </c>
      <c r="C74" s="10">
        <v>0</v>
      </c>
      <c r="D74" s="2"/>
      <c r="F74" s="6"/>
      <c r="G74" s="2"/>
      <c r="I74" s="6"/>
      <c r="J74" s="2"/>
    </row>
    <row r="75" spans="1:10" x14ac:dyDescent="0.25">
      <c r="A75" s="6" t="s">
        <v>53</v>
      </c>
      <c r="B75" s="2">
        <v>221831.21</v>
      </c>
      <c r="C75" s="10">
        <f>((Table2[[#This Row],[Sales Amount]]-B74)/B74*100)/100</f>
        <v>-0.20052006457360927</v>
      </c>
      <c r="D75" s="2"/>
      <c r="F75" s="6"/>
      <c r="G75" s="2"/>
      <c r="I75" s="6"/>
      <c r="J75" s="2"/>
    </row>
    <row r="76" spans="1:10" x14ac:dyDescent="0.25">
      <c r="A76" s="6" t="s">
        <v>54</v>
      </c>
      <c r="B76" s="2">
        <v>186827.66999999998</v>
      </c>
      <c r="C76" s="10">
        <f>((Table2[[#This Row],[Sales Amount]]-B75)/B75*100)/100</f>
        <v>-0.15779357647645709</v>
      </c>
      <c r="D76" s="2"/>
      <c r="F76" s="6"/>
      <c r="G76" s="2"/>
      <c r="I76" s="6"/>
      <c r="J76" s="2"/>
    </row>
    <row r="77" spans="1:10" x14ac:dyDescent="0.25">
      <c r="A77" s="6" t="s">
        <v>55</v>
      </c>
      <c r="B77" s="2">
        <v>209026.35000000003</v>
      </c>
      <c r="C77" s="10">
        <f>((Table2[[#This Row],[Sales Amount]]-B76)/B76*100)/100</f>
        <v>0.11881901647652113</v>
      </c>
      <c r="D77" s="2"/>
      <c r="F77" s="6"/>
      <c r="G77" s="2"/>
      <c r="I77" s="6"/>
      <c r="J77" s="2"/>
    </row>
    <row r="78" spans="1:10" x14ac:dyDescent="0.25">
      <c r="A78" s="6" t="s">
        <v>56</v>
      </c>
      <c r="B78" s="2">
        <v>208899.16000000003</v>
      </c>
      <c r="C78" s="10">
        <f>((Table2[[#This Row],[Sales Amount]]-B77)/B77*100)/100</f>
        <v>-6.0848787724610942E-4</v>
      </c>
      <c r="D78" s="2"/>
      <c r="F78" s="6"/>
      <c r="G78" s="2"/>
      <c r="I78" s="6"/>
      <c r="J78" s="2"/>
    </row>
    <row r="79" spans="1:10" x14ac:dyDescent="0.25">
      <c r="A79" s="6" t="s">
        <v>57</v>
      </c>
      <c r="B79" s="2">
        <v>169986.72999999998</v>
      </c>
      <c r="C79" s="10">
        <f>((Table2[[#This Row],[Sales Amount]]-B78)/B78*100)/100</f>
        <v>-0.18627375045452574</v>
      </c>
      <c r="D79" s="2"/>
      <c r="F79" s="6"/>
      <c r="G79" s="2"/>
      <c r="I79" s="6"/>
      <c r="J79" s="2"/>
    </row>
    <row r="80" spans="1:10" x14ac:dyDescent="0.25">
      <c r="A80" s="6" t="s">
        <v>58</v>
      </c>
      <c r="B80" s="2">
        <v>283539.76999999996</v>
      </c>
      <c r="C80" s="10">
        <f>((Table2[[#This Row],[Sales Amount]]-B79)/B79*100)/100</f>
        <v>0.66801120299213934</v>
      </c>
      <c r="D80" s="2"/>
      <c r="F80" s="6"/>
      <c r="G80" s="2"/>
      <c r="I80" s="6"/>
      <c r="J80" s="2"/>
    </row>
    <row r="81" spans="1:10" x14ac:dyDescent="0.25">
      <c r="A81" s="6" t="s">
        <v>59</v>
      </c>
      <c r="B81" s="2">
        <v>216349.61999999997</v>
      </c>
      <c r="C81" s="10">
        <f>((Table2[[#This Row],[Sales Amount]]-B80)/B80*100)/100</f>
        <v>-0.23696905023235368</v>
      </c>
      <c r="D81" s="2"/>
      <c r="F81" s="6"/>
      <c r="G81" s="2"/>
      <c r="I81" s="6"/>
      <c r="J81" s="2"/>
    </row>
    <row r="82" spans="1:10" x14ac:dyDescent="0.25">
      <c r="A82" s="6" t="s">
        <v>60</v>
      </c>
      <c r="B82" s="2">
        <v>194089.86999999997</v>
      </c>
      <c r="C82" s="10">
        <f>((Table2[[#This Row],[Sales Amount]]-B81)/B81*100)/100</f>
        <v>-0.10288786271036669</v>
      </c>
      <c r="D82" s="2"/>
      <c r="F82" s="6"/>
      <c r="G82" s="2"/>
      <c r="I82" s="6"/>
      <c r="J82" s="2"/>
    </row>
    <row r="83" spans="1:10" x14ac:dyDescent="0.25">
      <c r="A83" s="6" t="s">
        <v>61</v>
      </c>
      <c r="B83" s="2">
        <v>235277.74000000005</v>
      </c>
      <c r="C83" s="10">
        <f>((Table2[[#This Row],[Sales Amount]]-B82)/B82*100)/100</f>
        <v>0.21221030237178318</v>
      </c>
      <c r="D83" s="2"/>
      <c r="F83" s="6"/>
      <c r="G83" s="2"/>
      <c r="I83" s="6"/>
      <c r="J83" s="2"/>
    </row>
    <row r="84" spans="1:10" x14ac:dyDescent="0.25">
      <c r="A84" s="6" t="s">
        <v>62</v>
      </c>
      <c r="B84" s="2">
        <v>251335.12999999998</v>
      </c>
      <c r="C84" s="10">
        <f>((Table2[[#This Row],[Sales Amount]]-B83)/B83*100)/100</f>
        <v>6.8248657947836133E-2</v>
      </c>
      <c r="D84" s="2"/>
      <c r="F84" s="6"/>
      <c r="G84" s="2"/>
      <c r="I84" s="6"/>
      <c r="J84" s="2"/>
    </row>
    <row r="85" spans="1:10" x14ac:dyDescent="0.25">
      <c r="A85" s="6" t="s">
        <v>63</v>
      </c>
      <c r="B85" s="2">
        <v>184333.96000000002</v>
      </c>
      <c r="C85" s="10">
        <f>((Table2[[#This Row],[Sales Amount]]-B84)/B84*100)/100</f>
        <v>-0.26658099884405317</v>
      </c>
      <c r="D85" s="2"/>
      <c r="F85" s="6"/>
      <c r="G85" s="2"/>
      <c r="I85" s="6"/>
      <c r="J85" s="2"/>
    </row>
    <row r="86" spans="1:10" x14ac:dyDescent="0.25">
      <c r="A86" s="6"/>
      <c r="B86" s="2"/>
      <c r="C86" s="2"/>
      <c r="D86" s="2"/>
    </row>
    <row r="97" spans="1:3" ht="15.75" x14ac:dyDescent="0.25">
      <c r="A97" s="15" t="s">
        <v>72</v>
      </c>
      <c r="B97" s="16" t="s">
        <v>2</v>
      </c>
      <c r="C97" s="18" t="s">
        <v>73</v>
      </c>
    </row>
    <row r="98" spans="1:3" x14ac:dyDescent="0.25">
      <c r="A98" s="6" t="s">
        <v>52</v>
      </c>
      <c r="B98" s="2">
        <v>182378.13999999998</v>
      </c>
      <c r="C98" s="10">
        <v>0</v>
      </c>
    </row>
    <row r="99" spans="1:3" x14ac:dyDescent="0.25">
      <c r="A99" s="6" t="s">
        <v>53</v>
      </c>
      <c r="B99" s="2">
        <v>197386.97</v>
      </c>
      <c r="C99" s="10">
        <f>((Table3[[#This Row],[Sales Amount]]-B98)/B98*100)/100</f>
        <v>8.2295114973757369E-2</v>
      </c>
    </row>
    <row r="100" spans="1:3" x14ac:dyDescent="0.25">
      <c r="A100" s="6" t="s">
        <v>54</v>
      </c>
      <c r="B100" s="2">
        <v>244663.39</v>
      </c>
      <c r="C100" s="10">
        <f>((Table3[[#This Row],[Sales Amount]]-B99)/B99*100)/100</f>
        <v>0.23951135173714866</v>
      </c>
    </row>
    <row r="101" spans="1:3" x14ac:dyDescent="0.25">
      <c r="A101" s="6" t="s">
        <v>55</v>
      </c>
      <c r="B101" s="2">
        <v>260088.50999999998</v>
      </c>
      <c r="C101" s="10">
        <f>((Table3[[#This Row],[Sales Amount]]-B100)/B100*100)/100</f>
        <v>6.3046293930612035E-2</v>
      </c>
    </row>
    <row r="102" spans="1:3" x14ac:dyDescent="0.25">
      <c r="A102" s="6" t="s">
        <v>56</v>
      </c>
      <c r="B102" s="2">
        <v>190768.51</v>
      </c>
      <c r="C102" s="10">
        <f>((Table3[[#This Row],[Sales Amount]]-B101)/B101*100)/100</f>
        <v>-0.26652465347277349</v>
      </c>
    </row>
    <row r="103" spans="1:3" x14ac:dyDescent="0.25">
      <c r="A103" s="6" t="s">
        <v>57</v>
      </c>
      <c r="B103" s="2">
        <v>288744.23000000004</v>
      </c>
      <c r="C103" s="10">
        <f>((Table3[[#This Row],[Sales Amount]]-B102)/B102*100)/100</f>
        <v>0.51358434366342764</v>
      </c>
    </row>
    <row r="104" spans="1:3" x14ac:dyDescent="0.25">
      <c r="A104" s="6" t="s">
        <v>58</v>
      </c>
      <c r="B104" s="2">
        <v>238793.21000000008</v>
      </c>
      <c r="C104" s="10">
        <f>((Table3[[#This Row],[Sales Amount]]-B103)/B103*100)/100</f>
        <v>-0.17299400233902493</v>
      </c>
    </row>
    <row r="105" spans="1:3" x14ac:dyDescent="0.25">
      <c r="A105" s="6" t="s">
        <v>59</v>
      </c>
      <c r="B105" s="2">
        <v>246088.13</v>
      </c>
      <c r="C105" s="10">
        <f>((Table3[[#This Row],[Sales Amount]]-B104)/B104*100)/100</f>
        <v>3.0549109834404099E-2</v>
      </c>
    </row>
    <row r="106" spans="1:3" x14ac:dyDescent="0.25">
      <c r="A106" s="6" t="s">
        <v>60</v>
      </c>
      <c r="B106" s="2">
        <v>227533.50999999998</v>
      </c>
      <c r="C106" s="10">
        <f>((Table3[[#This Row],[Sales Amount]]-B105)/B105*100)/100</f>
        <v>-7.5398272968306215E-2</v>
      </c>
    </row>
    <row r="107" spans="1:3" x14ac:dyDescent="0.25">
      <c r="A107" s="6" t="s">
        <v>61</v>
      </c>
      <c r="B107" s="2">
        <v>228584.19</v>
      </c>
      <c r="C107" s="10">
        <f>((Table3[[#This Row],[Sales Amount]]-B106)/B106*100)/100</f>
        <v>4.6176934553509158E-3</v>
      </c>
    </row>
    <row r="108" spans="1:3" x14ac:dyDescent="0.25">
      <c r="A108" s="6" t="s">
        <v>62</v>
      </c>
      <c r="B108" s="2">
        <v>173391.85000000003</v>
      </c>
      <c r="C108" s="10">
        <f>((Table3[[#This Row],[Sales Amount]]-B107)/B107*100)/100</f>
        <v>-0.24145300687680965</v>
      </c>
    </row>
    <row r="109" spans="1:3" x14ac:dyDescent="0.25">
      <c r="A109" s="6" t="s">
        <v>63</v>
      </c>
      <c r="B109" s="2">
        <v>190050.26</v>
      </c>
      <c r="C109" s="10">
        <f>((Table3[[#This Row],[Sales Amount]]-B108)/B108*100)/100</f>
        <v>9.607377740072541E-2</v>
      </c>
    </row>
    <row r="113" spans="1:4" x14ac:dyDescent="0.25">
      <c r="B113" s="11"/>
      <c r="C113" s="11"/>
      <c r="D113" s="11"/>
    </row>
    <row r="114" spans="1:4" x14ac:dyDescent="0.25">
      <c r="A114" s="6"/>
      <c r="B114" s="2"/>
      <c r="C114" s="2"/>
      <c r="D114" s="2"/>
    </row>
    <row r="115" spans="1:4" x14ac:dyDescent="0.25">
      <c r="A115" s="6"/>
      <c r="B115" s="2"/>
      <c r="C115" s="2"/>
      <c r="D115" s="2"/>
    </row>
    <row r="116" spans="1:4" x14ac:dyDescent="0.25">
      <c r="A116" s="6"/>
      <c r="B116" s="2"/>
      <c r="C116" s="2"/>
      <c r="D116" s="2"/>
    </row>
    <row r="117" spans="1:4" x14ac:dyDescent="0.25">
      <c r="A117" s="6"/>
      <c r="B117" s="2"/>
      <c r="C117" s="2"/>
      <c r="D117" s="2"/>
    </row>
    <row r="118" spans="1:4" x14ac:dyDescent="0.25">
      <c r="A118" s="6"/>
      <c r="B118" s="2"/>
      <c r="C118" s="2"/>
      <c r="D118" s="2"/>
    </row>
    <row r="119" spans="1:4" x14ac:dyDescent="0.25">
      <c r="A119" s="6"/>
      <c r="B119" s="2"/>
      <c r="C119" s="2"/>
      <c r="D119" s="2"/>
    </row>
    <row r="120" spans="1:4" x14ac:dyDescent="0.25">
      <c r="A120" s="6"/>
      <c r="B120" s="2"/>
      <c r="C120" s="2"/>
      <c r="D120" s="2"/>
    </row>
    <row r="121" spans="1:4" x14ac:dyDescent="0.25">
      <c r="A121" s="6"/>
      <c r="B121" s="2"/>
      <c r="C121" s="2"/>
      <c r="D121" s="2"/>
    </row>
    <row r="122" spans="1:4" x14ac:dyDescent="0.25">
      <c r="A122" s="6"/>
      <c r="B122" s="2"/>
      <c r="C122" s="2"/>
      <c r="D122" s="2"/>
    </row>
    <row r="123" spans="1:4" x14ac:dyDescent="0.25">
      <c r="A123" s="6"/>
      <c r="B123" s="2"/>
      <c r="C123" s="2"/>
      <c r="D123" s="2"/>
    </row>
    <row r="124" spans="1:4" x14ac:dyDescent="0.25">
      <c r="A124" s="6"/>
      <c r="B124" s="2"/>
      <c r="C124" s="2"/>
      <c r="D124" s="2"/>
    </row>
    <row r="125" spans="1:4" x14ac:dyDescent="0.25">
      <c r="A125" s="6"/>
      <c r="B125" s="2"/>
      <c r="C125" s="2"/>
      <c r="D125" s="2"/>
    </row>
    <row r="126" spans="1:4" x14ac:dyDescent="0.25">
      <c r="A126" s="6"/>
      <c r="B126" s="2"/>
      <c r="C126" s="2"/>
      <c r="D126" s="2"/>
    </row>
    <row r="128" spans="1:4" x14ac:dyDescent="0.25">
      <c r="B128" s="11"/>
      <c r="C128" s="11"/>
      <c r="D128" s="11"/>
    </row>
    <row r="129" spans="1:10" x14ac:dyDescent="0.25">
      <c r="A129" s="6"/>
      <c r="B129" s="2"/>
      <c r="C129" s="2"/>
      <c r="D129" s="2"/>
      <c r="F129" s="6"/>
      <c r="G129" s="2"/>
      <c r="I129" s="6"/>
      <c r="J129" s="2"/>
    </row>
    <row r="130" spans="1:10" x14ac:dyDescent="0.25">
      <c r="A130" s="6"/>
      <c r="B130" s="2"/>
      <c r="C130" s="10"/>
      <c r="D130" s="2"/>
      <c r="F130" s="6"/>
      <c r="G130" s="2"/>
      <c r="I130" s="6"/>
      <c r="J130" s="2"/>
    </row>
    <row r="131" spans="1:10" x14ac:dyDescent="0.25">
      <c r="A131" s="6"/>
      <c r="B131" s="2"/>
      <c r="C131" s="10"/>
      <c r="D131" s="2"/>
      <c r="F131" s="6"/>
      <c r="G131" s="2"/>
      <c r="I131" s="6"/>
      <c r="J131" s="2"/>
    </row>
    <row r="132" spans="1:10" x14ac:dyDescent="0.25">
      <c r="A132" s="6"/>
      <c r="B132" s="2"/>
      <c r="C132" s="10"/>
      <c r="D132" s="2"/>
      <c r="F132" s="6"/>
      <c r="G132" s="2"/>
      <c r="I132" s="6"/>
      <c r="J132" s="2"/>
    </row>
    <row r="133" spans="1:10" x14ac:dyDescent="0.25">
      <c r="A133" s="6"/>
      <c r="B133" s="2"/>
      <c r="C133" s="10"/>
      <c r="D133" s="2"/>
      <c r="F133" s="6"/>
      <c r="G133" s="2"/>
      <c r="I133" s="6"/>
      <c r="J133" s="2"/>
    </row>
    <row r="134" spans="1:10" x14ac:dyDescent="0.25">
      <c r="A134" s="6"/>
      <c r="B134" s="2"/>
      <c r="C134" s="10"/>
      <c r="D134" s="2"/>
      <c r="F134" s="6"/>
      <c r="G134" s="2"/>
      <c r="I134" s="6"/>
      <c r="J134" s="2"/>
    </row>
    <row r="135" spans="1:10" x14ac:dyDescent="0.25">
      <c r="A135" s="6"/>
      <c r="B135" s="2"/>
      <c r="C135" s="10"/>
      <c r="D135" s="2"/>
      <c r="F135" s="6"/>
      <c r="G135" s="2"/>
      <c r="I135" s="6"/>
      <c r="J135" s="2"/>
    </row>
    <row r="136" spans="1:10" x14ac:dyDescent="0.25">
      <c r="A136" s="6"/>
      <c r="B136" s="2"/>
      <c r="C136" s="10"/>
      <c r="D136" s="2"/>
    </row>
    <row r="153" spans="1:3" x14ac:dyDescent="0.25">
      <c r="A153" s="6"/>
      <c r="B153" s="2"/>
      <c r="C153" s="10"/>
    </row>
    <row r="154" spans="1:3" x14ac:dyDescent="0.25">
      <c r="A154" s="6"/>
      <c r="B154" s="2"/>
      <c r="C154" s="10"/>
    </row>
    <row r="155" spans="1:3" x14ac:dyDescent="0.25">
      <c r="A155" s="6"/>
      <c r="B155" s="2"/>
      <c r="C155" s="10"/>
    </row>
    <row r="156" spans="1:3" x14ac:dyDescent="0.25">
      <c r="A156" s="6"/>
      <c r="B156" s="2"/>
      <c r="C156" s="10"/>
    </row>
    <row r="157" spans="1:3" x14ac:dyDescent="0.25">
      <c r="A157" s="6"/>
      <c r="B157" s="2"/>
      <c r="C157" s="10"/>
    </row>
    <row r="158" spans="1:3" x14ac:dyDescent="0.25">
      <c r="A158" s="6"/>
      <c r="B158" s="2"/>
      <c r="C158" s="10"/>
    </row>
    <row r="159" spans="1:3" x14ac:dyDescent="0.25">
      <c r="A159" s="6"/>
      <c r="B159" s="2"/>
      <c r="C159" s="10"/>
    </row>
  </sheetData>
  <pageMargins left="0.7" right="0.7" top="0.75" bottom="0.75" header="0.3" footer="0.3"/>
  <pageSetup orientation="portrait" r:id="rId4"/>
  <drawing r:id="rId5"/>
  <tableParts count="2">
    <tablePart r:id="rId6"/>
    <tablePart r:id="rId7"/>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57"/>
  <sheetViews>
    <sheetView zoomScaleNormal="100" workbookViewId="0">
      <selection activeCell="H34" sqref="H34"/>
    </sheetView>
  </sheetViews>
  <sheetFormatPr defaultRowHeight="15" x14ac:dyDescent="0.25"/>
  <cols>
    <col min="1" max="1" width="17" bestFit="1" customWidth="1"/>
    <col min="2" max="2" width="20" bestFit="1" customWidth="1"/>
    <col min="3" max="3" width="18.42578125" bestFit="1" customWidth="1"/>
    <col min="4" max="4" width="15.5703125" bestFit="1" customWidth="1"/>
    <col min="5" max="5" width="13" bestFit="1" customWidth="1"/>
  </cols>
  <sheetData>
    <row r="2" spans="1:5" x14ac:dyDescent="0.25">
      <c r="A2" s="5" t="s">
        <v>35</v>
      </c>
      <c r="B2" t="s">
        <v>37</v>
      </c>
      <c r="C2" t="s">
        <v>74</v>
      </c>
    </row>
    <row r="3" spans="1:5" x14ac:dyDescent="0.25">
      <c r="A3" s="12">
        <v>2022</v>
      </c>
      <c r="B3" s="2">
        <v>2638966.600000001</v>
      </c>
      <c r="C3" s="2">
        <v>2643059.3600000003</v>
      </c>
      <c r="E3" s="10"/>
    </row>
    <row r="4" spans="1:5" x14ac:dyDescent="0.25">
      <c r="A4" s="12">
        <v>2023</v>
      </c>
      <c r="B4" s="2">
        <v>2668470.9000000022</v>
      </c>
      <c r="C4" s="2">
        <v>2701285.9300000011</v>
      </c>
      <c r="E4" s="10"/>
    </row>
    <row r="5" spans="1:5" x14ac:dyDescent="0.25">
      <c r="A5" s="12" t="s">
        <v>36</v>
      </c>
      <c r="B5" s="2">
        <v>5307437.5000000037</v>
      </c>
      <c r="C5" s="2">
        <v>5344345.290000001</v>
      </c>
      <c r="E5" s="10"/>
    </row>
    <row r="7" spans="1:5" x14ac:dyDescent="0.25">
      <c r="B7" s="19" t="s">
        <v>75</v>
      </c>
      <c r="C7" s="20" t="s">
        <v>76</v>
      </c>
    </row>
    <row r="8" spans="1:5" x14ac:dyDescent="0.25">
      <c r="A8" s="20">
        <v>2022</v>
      </c>
      <c r="B8" s="2">
        <f>GETPIVOTDATA("Sum of Sales Amount",$A$2,"Year",2022)-GETPIVOTDATA("Sum of Sales Target",$A$2,"Year",2022)</f>
        <v>-4092.7599999993108</v>
      </c>
      <c r="C8" s="10">
        <f>((B8/GETPIVOTDATA("Sum of Sales Target",$A$2,"Year",2022))*100)/100</f>
        <v>-1.5484934095461671E-3</v>
      </c>
    </row>
    <row r="9" spans="1:5" x14ac:dyDescent="0.25">
      <c r="A9" s="20">
        <v>2023</v>
      </c>
      <c r="B9" s="2">
        <f>GETPIVOTDATA("Sum of Sales Amount",$A$2,"Year",2023)-GETPIVOTDATA("Sum of Sales Target",$A$2,"Year",2023)</f>
        <v>-32815.029999998864</v>
      </c>
      <c r="C9" s="10">
        <f>((B9/GETPIVOTDATA("Sum of Sales Target",$A$2,"Year",2023))*100)/100</f>
        <v>-1.2147929116115024E-2</v>
      </c>
    </row>
    <row r="29" spans="1:5" x14ac:dyDescent="0.25">
      <c r="A29" t="s">
        <v>77</v>
      </c>
      <c r="B29" t="s">
        <v>2</v>
      </c>
      <c r="C29" t="s">
        <v>3</v>
      </c>
      <c r="D29" t="s">
        <v>75</v>
      </c>
      <c r="E29" t="s">
        <v>76</v>
      </c>
    </row>
    <row r="30" spans="1:5" x14ac:dyDescent="0.25">
      <c r="A30" s="6" t="s">
        <v>52</v>
      </c>
      <c r="B30" s="2">
        <v>277469.38999999996</v>
      </c>
      <c r="C30" s="2">
        <v>277494.14000000007</v>
      </c>
      <c r="D30" s="2">
        <f>Table4[[#This Row],[Sales Amount]]-Table4[[#This Row],[Sales Target]]</f>
        <v>-24.750000000116415</v>
      </c>
      <c r="E30" s="10">
        <f>((Table4[[#This Row],[ABS. Variance]]/Table4[[#This Row],[Sales Target]])*100)/100</f>
        <v>-8.9191072647935594E-5</v>
      </c>
    </row>
    <row r="31" spans="1:5" x14ac:dyDescent="0.25">
      <c r="A31" s="6" t="s">
        <v>53</v>
      </c>
      <c r="B31" s="2">
        <v>221831.21</v>
      </c>
      <c r="C31" s="2">
        <v>224190.16999999995</v>
      </c>
      <c r="D31" s="2">
        <f>Table4[[#This Row],[Sales Amount]]-Table4[[#This Row],[Sales Target]]</f>
        <v>-2358.9599999999627</v>
      </c>
      <c r="E31" s="10">
        <f>((Table4[[#This Row],[ABS. Variance]]/Table4[[#This Row],[Sales Target]])*100)/100</f>
        <v>-1.0522138414900007E-2</v>
      </c>
    </row>
    <row r="32" spans="1:5" x14ac:dyDescent="0.25">
      <c r="A32" s="6" t="s">
        <v>54</v>
      </c>
      <c r="B32" s="2">
        <v>186827.66999999998</v>
      </c>
      <c r="C32" s="2">
        <v>186691.37999999995</v>
      </c>
      <c r="D32" s="2">
        <f>Table4[[#This Row],[Sales Amount]]-Table4[[#This Row],[Sales Target]]</f>
        <v>136.29000000003725</v>
      </c>
      <c r="E32" s="10">
        <f>((Table4[[#This Row],[ABS. Variance]]/Table4[[#This Row],[Sales Target]])*100)/100</f>
        <v>7.3002834946121937E-4</v>
      </c>
    </row>
    <row r="33" spans="1:5" x14ac:dyDescent="0.25">
      <c r="A33" s="6" t="s">
        <v>55</v>
      </c>
      <c r="B33" s="2">
        <v>209026.35000000003</v>
      </c>
      <c r="C33" s="2">
        <v>211741.61</v>
      </c>
      <c r="D33" s="2">
        <f>Table4[[#This Row],[Sales Amount]]-Table4[[#This Row],[Sales Target]]</f>
        <v>-2715.2599999999511</v>
      </c>
      <c r="E33" s="10">
        <f>((Table4[[#This Row],[ABS. Variance]]/Table4[[#This Row],[Sales Target]])*100)/100</f>
        <v>-1.2823459687493408E-2</v>
      </c>
    </row>
    <row r="34" spans="1:5" x14ac:dyDescent="0.25">
      <c r="A34" s="6" t="s">
        <v>56</v>
      </c>
      <c r="B34" s="2">
        <v>208899.16000000003</v>
      </c>
      <c r="C34" s="2">
        <v>207589.22000000006</v>
      </c>
      <c r="D34" s="2">
        <f>Table4[[#This Row],[Sales Amount]]-Table4[[#This Row],[Sales Target]]</f>
        <v>1309.9399999999732</v>
      </c>
      <c r="E34" s="10">
        <f>((Table4[[#This Row],[ABS. Variance]]/Table4[[#This Row],[Sales Target]])*100)/100</f>
        <v>6.3102505997179089E-3</v>
      </c>
    </row>
    <row r="35" spans="1:5" x14ac:dyDescent="0.25">
      <c r="A35" s="6" t="s">
        <v>57</v>
      </c>
      <c r="B35" s="2">
        <v>169986.72999999998</v>
      </c>
      <c r="C35" s="2">
        <v>169980.39999999997</v>
      </c>
      <c r="D35" s="2">
        <f>Table4[[#This Row],[Sales Amount]]-Table4[[#This Row],[Sales Target]]</f>
        <v>6.3300000000162981</v>
      </c>
      <c r="E35" s="10">
        <f>((Table4[[#This Row],[ABS. Variance]]/Table4[[#This Row],[Sales Target]])*100)/100</f>
        <v>3.7239587623139486E-5</v>
      </c>
    </row>
    <row r="36" spans="1:5" x14ac:dyDescent="0.25">
      <c r="A36" s="6" t="s">
        <v>58</v>
      </c>
      <c r="B36" s="2">
        <v>283539.76999999996</v>
      </c>
      <c r="C36" s="2">
        <v>284929.53000000003</v>
      </c>
      <c r="D36" s="2">
        <f>Table4[[#This Row],[Sales Amount]]-Table4[[#This Row],[Sales Target]]</f>
        <v>-1389.7600000000675</v>
      </c>
      <c r="E36" s="10">
        <f>((Table4[[#This Row],[ABS. Variance]]/Table4[[#This Row],[Sales Target]])*100)/100</f>
        <v>-4.877556917319407E-3</v>
      </c>
    </row>
    <row r="37" spans="1:5" x14ac:dyDescent="0.25">
      <c r="A37" s="6" t="s">
        <v>59</v>
      </c>
      <c r="B37" s="2">
        <v>216349.61999999997</v>
      </c>
      <c r="C37" s="2">
        <v>219770.28999999998</v>
      </c>
      <c r="D37" s="2">
        <f>Table4[[#This Row],[Sales Amount]]-Table4[[#This Row],[Sales Target]]</f>
        <v>-3420.6700000000128</v>
      </c>
      <c r="E37" s="10">
        <f>((Table4[[#This Row],[ABS. Variance]]/Table4[[#This Row],[Sales Target]])*100)/100</f>
        <v>-1.5564751723265293E-2</v>
      </c>
    </row>
    <row r="38" spans="1:5" x14ac:dyDescent="0.25">
      <c r="A38" s="6" t="s">
        <v>60</v>
      </c>
      <c r="B38" s="2">
        <v>194089.86999999997</v>
      </c>
      <c r="C38" s="2">
        <v>198092.13000000003</v>
      </c>
      <c r="D38" s="2">
        <f>Table4[[#This Row],[Sales Amount]]-Table4[[#This Row],[Sales Target]]</f>
        <v>-4002.2600000000675</v>
      </c>
      <c r="E38" s="10">
        <f>((Table4[[#This Row],[ABS. Variance]]/Table4[[#This Row],[Sales Target]])*100)/100</f>
        <v>-2.0204033345494678E-2</v>
      </c>
    </row>
    <row r="39" spans="1:5" x14ac:dyDescent="0.25">
      <c r="A39" s="6" t="s">
        <v>61</v>
      </c>
      <c r="B39" s="2">
        <v>235277.74000000005</v>
      </c>
      <c r="C39" s="2">
        <v>232937.83</v>
      </c>
      <c r="D39" s="2">
        <f>Table4[[#This Row],[Sales Amount]]-Table4[[#This Row],[Sales Target]]</f>
        <v>2339.9100000000617</v>
      </c>
      <c r="E39" s="10">
        <f>((Table4[[#This Row],[ABS. Variance]]/Table4[[#This Row],[Sales Target]])*100)/100</f>
        <v>1.0045212492964591E-2</v>
      </c>
    </row>
    <row r="40" spans="1:5" x14ac:dyDescent="0.25">
      <c r="A40" s="6" t="s">
        <v>62</v>
      </c>
      <c r="B40" s="2">
        <v>251335.12999999998</v>
      </c>
      <c r="C40" s="2">
        <v>251881.90999999997</v>
      </c>
      <c r="D40" s="2">
        <f>Table4[[#This Row],[Sales Amount]]-Table4[[#This Row],[Sales Target]]</f>
        <v>-546.77999999999884</v>
      </c>
      <c r="E40" s="10">
        <f>((Table4[[#This Row],[ABS. Variance]]/Table4[[#This Row],[Sales Target]])*100)/100</f>
        <v>-2.1707791559941675E-3</v>
      </c>
    </row>
    <row r="41" spans="1:5" x14ac:dyDescent="0.25">
      <c r="A41" s="6" t="s">
        <v>63</v>
      </c>
      <c r="B41" s="2">
        <v>184333.96000000002</v>
      </c>
      <c r="C41" s="2">
        <v>177760.75000000006</v>
      </c>
      <c r="D41" s="2">
        <f>Table4[[#This Row],[Sales Amount]]-Table4[[#This Row],[Sales Target]]</f>
        <v>6573.2099999999627</v>
      </c>
      <c r="E41" s="10">
        <f>((Table4[[#This Row],[ABS. Variance]]/Table4[[#This Row],[Sales Target]])*100)/100</f>
        <v>3.6977848034506836E-2</v>
      </c>
    </row>
    <row r="45" spans="1:5" x14ac:dyDescent="0.25">
      <c r="A45" t="s">
        <v>78</v>
      </c>
      <c r="B45" t="s">
        <v>2</v>
      </c>
      <c r="C45" t="s">
        <v>3</v>
      </c>
      <c r="D45" t="s">
        <v>75</v>
      </c>
      <c r="E45" t="s">
        <v>76</v>
      </c>
    </row>
    <row r="46" spans="1:5" x14ac:dyDescent="0.25">
      <c r="A46" s="6" t="s">
        <v>52</v>
      </c>
      <c r="B46" s="2">
        <v>182378.13999999998</v>
      </c>
      <c r="C46" s="2">
        <v>186445.27</v>
      </c>
      <c r="D46" s="2">
        <f>Table5[[#This Row],[Sales Amount]]-Table5[[#This Row],[Sales Target]]</f>
        <v>-4067.1300000000047</v>
      </c>
      <c r="E46" s="10">
        <f>((Table5[[#This Row],[ABS. Variance]]/Table5[[#This Row],[Sales Target]])*100)/100</f>
        <v>-2.1814069083114875E-2</v>
      </c>
    </row>
    <row r="47" spans="1:5" x14ac:dyDescent="0.25">
      <c r="A47" s="6" t="s">
        <v>53</v>
      </c>
      <c r="B47" s="2">
        <v>197386.97</v>
      </c>
      <c r="C47" s="2">
        <v>196985.26</v>
      </c>
      <c r="D47" s="2">
        <f>Table5[[#This Row],[Sales Amount]]-Table5[[#This Row],[Sales Target]]</f>
        <v>401.70999999999185</v>
      </c>
      <c r="E47" s="10">
        <f>((Table5[[#This Row],[ABS. Variance]]/Table5[[#This Row],[Sales Target]])*100)/100</f>
        <v>2.0392896402501985E-3</v>
      </c>
    </row>
    <row r="48" spans="1:5" x14ac:dyDescent="0.25">
      <c r="A48" s="6" t="s">
        <v>54</v>
      </c>
      <c r="B48" s="2">
        <v>244663.39</v>
      </c>
      <c r="C48" s="2">
        <v>246074.39</v>
      </c>
      <c r="D48" s="2">
        <f>Table5[[#This Row],[Sales Amount]]-Table5[[#This Row],[Sales Target]]</f>
        <v>-1411</v>
      </c>
      <c r="E48" s="10">
        <f>((Table5[[#This Row],[ABS. Variance]]/Table5[[#This Row],[Sales Target]])*100)/100</f>
        <v>-5.73403839383692E-3</v>
      </c>
    </row>
    <row r="49" spans="1:5" x14ac:dyDescent="0.25">
      <c r="A49" s="6" t="s">
        <v>55</v>
      </c>
      <c r="B49" s="2">
        <v>260088.50999999998</v>
      </c>
      <c r="C49" s="2">
        <v>265112.11</v>
      </c>
      <c r="D49" s="2">
        <f>Table5[[#This Row],[Sales Amount]]-Table5[[#This Row],[Sales Target]]</f>
        <v>-5023.6000000000058</v>
      </c>
      <c r="E49" s="10">
        <f>((Table5[[#This Row],[ABS. Variance]]/Table5[[#This Row],[Sales Target]])*100)/100</f>
        <v>-1.894896464744672E-2</v>
      </c>
    </row>
    <row r="50" spans="1:5" x14ac:dyDescent="0.25">
      <c r="A50" s="6" t="s">
        <v>56</v>
      </c>
      <c r="B50" s="2">
        <v>190768.51</v>
      </c>
      <c r="C50" s="2">
        <v>199077.17000000004</v>
      </c>
      <c r="D50" s="2">
        <f>Table5[[#This Row],[Sales Amount]]-Table5[[#This Row],[Sales Target]]</f>
        <v>-8308.6600000000326</v>
      </c>
      <c r="E50" s="10">
        <f>((Table5[[#This Row],[ABS. Variance]]/Table5[[#This Row],[Sales Target]])*100)/100</f>
        <v>-4.1735875590355388E-2</v>
      </c>
    </row>
    <row r="51" spans="1:5" x14ac:dyDescent="0.25">
      <c r="A51" s="6" t="s">
        <v>57</v>
      </c>
      <c r="B51" s="2">
        <v>288744.23000000004</v>
      </c>
      <c r="C51" s="2">
        <v>297629.22999999992</v>
      </c>
      <c r="D51" s="2">
        <f>Table5[[#This Row],[Sales Amount]]-Table5[[#This Row],[Sales Target]]</f>
        <v>-8884.9999999998836</v>
      </c>
      <c r="E51" s="10">
        <f>((Table5[[#This Row],[ABS. Variance]]/Table5[[#This Row],[Sales Target]])*100)/100</f>
        <v>-2.9852578659696448E-2</v>
      </c>
    </row>
    <row r="52" spans="1:5" x14ac:dyDescent="0.25">
      <c r="A52" s="6" t="s">
        <v>58</v>
      </c>
      <c r="B52" s="2">
        <v>238793.21000000008</v>
      </c>
      <c r="C52" s="2">
        <v>229556.84000000003</v>
      </c>
      <c r="D52" s="2">
        <f>Table5[[#This Row],[Sales Amount]]-Table5[[#This Row],[Sales Target]]</f>
        <v>9236.3700000000536</v>
      </c>
      <c r="E52" s="10">
        <f>((Table5[[#This Row],[ABS. Variance]]/Table5[[#This Row],[Sales Target]])*100)/100</f>
        <v>4.0235655796621229E-2</v>
      </c>
    </row>
    <row r="53" spans="1:5" x14ac:dyDescent="0.25">
      <c r="A53" s="6" t="s">
        <v>59</v>
      </c>
      <c r="B53" s="2">
        <v>246088.13</v>
      </c>
      <c r="C53" s="2">
        <v>246545.72000000006</v>
      </c>
      <c r="D53" s="2">
        <f>Table5[[#This Row],[Sales Amount]]-Table5[[#This Row],[Sales Target]]</f>
        <v>-457.59000000005472</v>
      </c>
      <c r="E53" s="10">
        <f>((Table5[[#This Row],[ABS. Variance]]/Table5[[#This Row],[Sales Target]])*100)/100</f>
        <v>-1.8560046388152859E-3</v>
      </c>
    </row>
    <row r="54" spans="1:5" x14ac:dyDescent="0.25">
      <c r="A54" s="6" t="s">
        <v>60</v>
      </c>
      <c r="B54" s="2">
        <v>227533.50999999998</v>
      </c>
      <c r="C54" s="2">
        <v>234245.65000000002</v>
      </c>
      <c r="D54" s="2">
        <f>Table5[[#This Row],[Sales Amount]]-Table5[[#This Row],[Sales Target]]</f>
        <v>-6712.1400000000431</v>
      </c>
      <c r="E54" s="10">
        <f>((Table5[[#This Row],[ABS. Variance]]/Table5[[#This Row],[Sales Target]])*100)/100</f>
        <v>-2.8654278105057843E-2</v>
      </c>
    </row>
    <row r="55" spans="1:5" x14ac:dyDescent="0.25">
      <c r="A55" s="6" t="s">
        <v>61</v>
      </c>
      <c r="B55" s="2">
        <v>228584.19</v>
      </c>
      <c r="C55" s="2">
        <v>230542.40999999997</v>
      </c>
      <c r="D55" s="2">
        <f>Table5[[#This Row],[Sales Amount]]-Table5[[#This Row],[Sales Target]]</f>
        <v>-1958.2199999999721</v>
      </c>
      <c r="E55" s="10">
        <f>((Table5[[#This Row],[ABS. Variance]]/Table5[[#This Row],[Sales Target]])*100)/100</f>
        <v>-8.4939686368333371E-3</v>
      </c>
    </row>
    <row r="56" spans="1:5" x14ac:dyDescent="0.25">
      <c r="A56" s="6" t="s">
        <v>62</v>
      </c>
      <c r="B56" s="2">
        <v>173391.85000000003</v>
      </c>
      <c r="C56" s="2">
        <v>179930.40999999997</v>
      </c>
      <c r="D56" s="2">
        <f>Table5[[#This Row],[Sales Amount]]-Table5[[#This Row],[Sales Target]]</f>
        <v>-6538.5599999999395</v>
      </c>
      <c r="E56" s="10">
        <f>((Table5[[#This Row],[ABS. Variance]]/Table5[[#This Row],[Sales Target]])*100)/100</f>
        <v>-3.6339382542394806E-2</v>
      </c>
    </row>
    <row r="57" spans="1:5" x14ac:dyDescent="0.25">
      <c r="A57" s="6" t="s">
        <v>63</v>
      </c>
      <c r="B57" s="2">
        <v>190050.26</v>
      </c>
      <c r="C57" s="2">
        <v>189141.47000000003</v>
      </c>
      <c r="D57" s="2">
        <f>Table5[[#This Row],[Sales Amount]]-Table5[[#This Row],[Sales Target]]</f>
        <v>908.78999999997905</v>
      </c>
      <c r="E57" s="10">
        <f>((Table5[[#This Row],[ABS. Variance]]/Table5[[#This Row],[Sales Target]])*100)/100</f>
        <v>4.8048162045054368E-3</v>
      </c>
    </row>
  </sheetData>
  <pageMargins left="0.7" right="0.7" top="0.75" bottom="0.75" header="0.3" footer="0.3"/>
  <pageSetup orientation="portrait" r:id="rId2"/>
  <drawing r:id="rId3"/>
  <tableParts count="2">
    <tablePart r:id="rId4"/>
    <tablePart r:id="rId5"/>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31"/>
  <sheetViews>
    <sheetView workbookViewId="0">
      <selection activeCell="E3" sqref="E3"/>
    </sheetView>
  </sheetViews>
  <sheetFormatPr defaultRowHeight="15" x14ac:dyDescent="0.25"/>
  <cols>
    <col min="1" max="1" width="20" customWidth="1"/>
    <col min="2" max="2" width="16.28515625" customWidth="1"/>
    <col min="3" max="3" width="13.5703125" bestFit="1" customWidth="1"/>
    <col min="4" max="5" width="11.140625" customWidth="1"/>
    <col min="6" max="6" width="12.7109375" customWidth="1"/>
    <col min="7" max="7" width="12.7109375" bestFit="1" customWidth="1"/>
  </cols>
  <sheetData>
    <row r="2" spans="1:7" x14ac:dyDescent="0.25">
      <c r="A2" t="s">
        <v>1</v>
      </c>
      <c r="B2" t="s">
        <v>2</v>
      </c>
      <c r="C2" t="s">
        <v>79</v>
      </c>
      <c r="D2" t="s">
        <v>75</v>
      </c>
      <c r="E2" t="s">
        <v>76</v>
      </c>
    </row>
    <row r="3" spans="1:7" x14ac:dyDescent="0.25">
      <c r="A3" s="6" t="s">
        <v>13</v>
      </c>
      <c r="B3" s="2">
        <v>894579.39000000036</v>
      </c>
      <c r="C3" s="2">
        <v>896926.47</v>
      </c>
      <c r="D3" s="2">
        <f>Table6[[#This Row],[Sales Amount]]-Table6[[#This Row],[Sales target]]</f>
        <v>-2347.0799999996088</v>
      </c>
      <c r="E3" s="21">
        <f>((Table6[[#This Row],[ABS. Variance]]/Table6[[#This Row],[Sales target]])*100)/100</f>
        <v>-2.6168031366045077E-3</v>
      </c>
      <c r="F3" s="2"/>
      <c r="G3" s="2"/>
    </row>
    <row r="4" spans="1:7" x14ac:dyDescent="0.25">
      <c r="A4" s="6" t="s">
        <v>23</v>
      </c>
      <c r="B4" s="2">
        <v>1253290.81</v>
      </c>
      <c r="C4" s="2">
        <v>1263510.6500000001</v>
      </c>
      <c r="D4" s="2">
        <f>Table6[[#This Row],[Sales Amount]]-Table6[[#This Row],[Sales target]]</f>
        <v>-10219.840000000084</v>
      </c>
      <c r="E4" s="21">
        <f>((Table6[[#This Row],[ABS. Variance]]/Table6[[#This Row],[Sales target]])*100)/100</f>
        <v>-8.0884478496481872E-3</v>
      </c>
      <c r="F4" s="2"/>
      <c r="G4" s="2"/>
    </row>
    <row r="5" spans="1:7" x14ac:dyDescent="0.25">
      <c r="A5" s="6" t="s">
        <v>20</v>
      </c>
      <c r="B5" s="2">
        <v>1101466.7400000002</v>
      </c>
      <c r="C5" s="2">
        <v>1101234.5299999996</v>
      </c>
      <c r="D5" s="2">
        <f>Table6[[#This Row],[Sales Amount]]-Table6[[#This Row],[Sales target]]</f>
        <v>232.21000000066124</v>
      </c>
      <c r="E5" s="21">
        <f>((Table6[[#This Row],[ABS. Variance]]/Table6[[#This Row],[Sales target]])*100)/100</f>
        <v>2.1086334806506775E-4</v>
      </c>
      <c r="F5" s="2"/>
      <c r="G5" s="2"/>
    </row>
    <row r="6" spans="1:7" x14ac:dyDescent="0.25">
      <c r="A6" s="6" t="s">
        <v>17</v>
      </c>
      <c r="B6" s="2">
        <v>885200.64999999956</v>
      </c>
      <c r="C6" s="2">
        <v>892631.17000000027</v>
      </c>
      <c r="D6" s="2">
        <f>Table6[[#This Row],[Sales Amount]]-Table6[[#This Row],[Sales target]]</f>
        <v>-7430.5200000007171</v>
      </c>
      <c r="E6" s="21">
        <f>((Table6[[#This Row],[ABS. Variance]]/Table6[[#This Row],[Sales target]])*100)/100</f>
        <v>-8.3242891910224413E-3</v>
      </c>
      <c r="F6" s="2"/>
      <c r="G6" s="2"/>
    </row>
    <row r="7" spans="1:7" x14ac:dyDescent="0.25">
      <c r="A7" s="6" t="s">
        <v>8</v>
      </c>
      <c r="B7" s="2">
        <v>1172899.9100000004</v>
      </c>
      <c r="C7" s="2">
        <v>1190042.47</v>
      </c>
      <c r="D7" s="2">
        <f>Table6[[#This Row],[Sales Amount]]-Table6[[#This Row],[Sales target]]</f>
        <v>-17142.55999999959</v>
      </c>
      <c r="E7" s="21">
        <f>((Table6[[#This Row],[ABS. Variance]]/Table6[[#This Row],[Sales target]])*100)/100</f>
        <v>-1.4404998503960612E-2</v>
      </c>
      <c r="F7" s="2"/>
      <c r="G7" s="2"/>
    </row>
    <row r="8" spans="1:7" x14ac:dyDescent="0.25">
      <c r="A8" s="6"/>
      <c r="B8" s="2"/>
      <c r="C8" s="2"/>
    </row>
    <row r="25" spans="1:5" x14ac:dyDescent="0.25">
      <c r="A25" s="5" t="s">
        <v>37</v>
      </c>
      <c r="B25" s="5" t="s">
        <v>80</v>
      </c>
    </row>
    <row r="26" spans="1:5" x14ac:dyDescent="0.25">
      <c r="A26" s="5" t="s">
        <v>35</v>
      </c>
      <c r="B26" t="s">
        <v>22</v>
      </c>
      <c r="C26" t="s">
        <v>14</v>
      </c>
      <c r="D26" t="s">
        <v>9</v>
      </c>
      <c r="E26" t="s">
        <v>25</v>
      </c>
    </row>
    <row r="27" spans="1:5" x14ac:dyDescent="0.25">
      <c r="A27" s="6" t="s">
        <v>13</v>
      </c>
      <c r="B27" s="2">
        <v>249073.55999999994</v>
      </c>
      <c r="C27" s="2">
        <v>210049.71000000002</v>
      </c>
      <c r="D27" s="2">
        <v>262486.93999999994</v>
      </c>
      <c r="E27" s="2">
        <v>172969.18000000002</v>
      </c>
    </row>
    <row r="28" spans="1:5" x14ac:dyDescent="0.25">
      <c r="A28" s="6" t="s">
        <v>23</v>
      </c>
      <c r="B28" s="2">
        <v>306051.0400000001</v>
      </c>
      <c r="C28" s="2">
        <v>248981.64</v>
      </c>
      <c r="D28" s="2">
        <v>390507.13</v>
      </c>
      <c r="E28" s="2">
        <v>307751</v>
      </c>
    </row>
    <row r="29" spans="1:5" x14ac:dyDescent="0.25">
      <c r="A29" s="6" t="s">
        <v>20</v>
      </c>
      <c r="B29" s="2">
        <v>283910.86999999994</v>
      </c>
      <c r="C29" s="2">
        <v>374585.36999999994</v>
      </c>
      <c r="D29" s="2">
        <v>284095.14999999997</v>
      </c>
      <c r="E29" s="2">
        <v>158875.35</v>
      </c>
    </row>
    <row r="30" spans="1:5" x14ac:dyDescent="0.25">
      <c r="A30" s="6" t="s">
        <v>17</v>
      </c>
      <c r="B30" s="2">
        <v>180123.44000000003</v>
      </c>
      <c r="C30" s="2">
        <v>198218.5</v>
      </c>
      <c r="D30" s="2">
        <v>275927.75999999995</v>
      </c>
      <c r="E30" s="2">
        <v>230930.95</v>
      </c>
    </row>
    <row r="31" spans="1:5" x14ac:dyDescent="0.25">
      <c r="A31" s="6" t="s">
        <v>8</v>
      </c>
      <c r="B31" s="2">
        <v>353000.94000000006</v>
      </c>
      <c r="C31" s="2">
        <v>336572.53999999992</v>
      </c>
      <c r="D31" s="2">
        <v>289968.27</v>
      </c>
      <c r="E31" s="2">
        <v>193358.15999999997</v>
      </c>
    </row>
  </sheetData>
  <pageMargins left="0.7" right="0.7" top="0.75" bottom="0.75" header="0.3" footer="0.3"/>
  <pageSetup orientation="portrait" r:id="rId2"/>
  <drawing r:id="rId3"/>
  <tableParts count="1">
    <tablePart r:id="rId4"/>
  </tableParts>
  <extLst>
    <ext xmlns:x14="http://schemas.microsoft.com/office/spreadsheetml/2009/9/main" uri="{A8765BA9-456A-4dab-B4F3-ACF838C121DE}">
      <x14:slicerList>
        <x14:slicer r:id="rId5"/>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137"/>
  <sheetViews>
    <sheetView workbookViewId="0">
      <selection activeCell="G124" sqref="G124"/>
    </sheetView>
  </sheetViews>
  <sheetFormatPr defaultRowHeight="15" x14ac:dyDescent="0.25"/>
  <cols>
    <col min="1" max="1" width="20" customWidth="1"/>
    <col min="2" max="2" width="16.28515625" customWidth="1"/>
    <col min="3" max="5" width="11.140625" customWidth="1"/>
    <col min="6" max="6" width="12.5703125" customWidth="1"/>
    <col min="7" max="9" width="11.140625" customWidth="1"/>
    <col min="10" max="10" width="10.140625" customWidth="1"/>
    <col min="11" max="11" width="13.85546875" customWidth="1"/>
    <col min="12" max="13" width="11.140625" bestFit="1" customWidth="1"/>
    <col min="14" max="14" width="11.140625" customWidth="1"/>
    <col min="15" max="15" width="10.140625" bestFit="1" customWidth="1"/>
    <col min="16" max="16" width="11.42578125" bestFit="1" customWidth="1"/>
    <col min="17" max="22" width="11.140625" bestFit="1" customWidth="1"/>
    <col min="23" max="23" width="10.140625" bestFit="1" customWidth="1"/>
    <col min="24" max="24" width="11.140625" bestFit="1" customWidth="1"/>
    <col min="25" max="25" width="10.140625" bestFit="1" customWidth="1"/>
    <col min="26" max="26" width="11.140625" bestFit="1" customWidth="1"/>
    <col min="27" max="27" width="10.140625" bestFit="1" customWidth="1"/>
    <col min="28" max="29" width="11.140625" bestFit="1" customWidth="1"/>
    <col min="30" max="30" width="10.140625" bestFit="1" customWidth="1"/>
    <col min="31" max="40" width="11.140625" bestFit="1" customWidth="1"/>
    <col min="41" max="41" width="12" bestFit="1" customWidth="1"/>
    <col min="42" max="42" width="12.7109375" bestFit="1" customWidth="1"/>
    <col min="43" max="44" width="11.140625" bestFit="1" customWidth="1"/>
    <col min="45" max="45" width="10.140625" bestFit="1" customWidth="1"/>
    <col min="46" max="46" width="15.85546875" bestFit="1" customWidth="1"/>
    <col min="47" max="48" width="11.140625" bestFit="1" customWidth="1"/>
    <col min="49" max="49" width="10.140625" bestFit="1" customWidth="1"/>
    <col min="50" max="50" width="11.140625" bestFit="1" customWidth="1"/>
    <col min="51" max="51" width="13.140625" bestFit="1" customWidth="1"/>
    <col min="52" max="52" width="12.28515625" bestFit="1" customWidth="1"/>
    <col min="53" max="55" width="11.140625" bestFit="1" customWidth="1"/>
    <col min="56" max="56" width="15.42578125" bestFit="1" customWidth="1"/>
    <col min="57" max="57" width="12" bestFit="1" customWidth="1"/>
    <col min="58" max="58" width="10.140625" bestFit="1" customWidth="1"/>
    <col min="59" max="59" width="11.140625" bestFit="1" customWidth="1"/>
    <col min="60" max="60" width="10.140625" bestFit="1" customWidth="1"/>
    <col min="61" max="61" width="15.140625" bestFit="1" customWidth="1"/>
  </cols>
  <sheetData>
    <row r="2" spans="1:2" x14ac:dyDescent="0.25">
      <c r="A2" s="5" t="s">
        <v>35</v>
      </c>
      <c r="B2" t="s">
        <v>37</v>
      </c>
    </row>
    <row r="3" spans="1:2" x14ac:dyDescent="0.25">
      <c r="A3" s="6" t="s">
        <v>22</v>
      </c>
      <c r="B3" s="2">
        <v>1372159.850000001</v>
      </c>
    </row>
    <row r="4" spans="1:2" x14ac:dyDescent="0.25">
      <c r="A4" s="6" t="s">
        <v>14</v>
      </c>
      <c r="B4" s="2">
        <v>1368407.7600000005</v>
      </c>
    </row>
    <row r="5" spans="1:2" x14ac:dyDescent="0.25">
      <c r="A5" s="6" t="s">
        <v>9</v>
      </c>
      <c r="B5" s="2">
        <v>1502985.2500000009</v>
      </c>
    </row>
    <row r="6" spans="1:2" x14ac:dyDescent="0.25">
      <c r="A6" s="6" t="s">
        <v>25</v>
      </c>
      <c r="B6" s="2">
        <v>1063884.6399999997</v>
      </c>
    </row>
    <row r="7" spans="1:2" x14ac:dyDescent="0.25">
      <c r="A7" s="6" t="s">
        <v>36</v>
      </c>
      <c r="B7" s="2">
        <v>5307437.5000000019</v>
      </c>
    </row>
    <row r="21" spans="1:7" x14ac:dyDescent="0.25">
      <c r="A21" t="s">
        <v>4</v>
      </c>
      <c r="B21" t="s">
        <v>2</v>
      </c>
      <c r="C21" t="s">
        <v>3</v>
      </c>
      <c r="D21" t="s">
        <v>75</v>
      </c>
      <c r="E21" t="s">
        <v>76</v>
      </c>
    </row>
    <row r="22" spans="1:7" x14ac:dyDescent="0.25">
      <c r="A22" s="6" t="s">
        <v>22</v>
      </c>
      <c r="B22" s="2">
        <v>1372159.850000001</v>
      </c>
      <c r="C22" s="2">
        <v>1383325.3200000003</v>
      </c>
      <c r="D22" s="2">
        <f>Table7[[#This Row],[Sales Amount]]-Table7[[#This Row],[Sales Target]]</f>
        <v>-11165.469999999274</v>
      </c>
      <c r="E22" s="21">
        <f>((Table7[[#This Row],[ABS. Variance]]/Table7[[#This Row],[Sales Target]])*100)/100</f>
        <v>-8.0714708525679787E-3</v>
      </c>
      <c r="F22" s="2"/>
      <c r="G22" s="2"/>
    </row>
    <row r="23" spans="1:7" x14ac:dyDescent="0.25">
      <c r="A23" s="6" t="s">
        <v>14</v>
      </c>
      <c r="B23" s="2">
        <v>1368407.7600000005</v>
      </c>
      <c r="C23" s="2">
        <v>1395957.0599999998</v>
      </c>
      <c r="D23" s="2">
        <f>Table7[[#This Row],[Sales Amount]]-Table7[[#This Row],[Sales Target]]</f>
        <v>-27549.299999999348</v>
      </c>
      <c r="E23" s="21">
        <f>((Table7[[#This Row],[ABS. Variance]]/Table7[[#This Row],[Sales Target]])*100)/100</f>
        <v>-1.973506262434702E-2</v>
      </c>
      <c r="F23" s="2"/>
      <c r="G23" s="2"/>
    </row>
    <row r="24" spans="1:7" x14ac:dyDescent="0.25">
      <c r="A24" s="6" t="s">
        <v>9</v>
      </c>
      <c r="B24" s="2">
        <v>1502985.2500000009</v>
      </c>
      <c r="C24" s="2">
        <v>1502290.49</v>
      </c>
      <c r="D24" s="2">
        <f>Table7[[#This Row],[Sales Amount]]-Table7[[#This Row],[Sales Target]]</f>
        <v>694.76000000094064</v>
      </c>
      <c r="E24" s="21">
        <f>((Table7[[#This Row],[ABS. Variance]]/Table7[[#This Row],[Sales Target]])*100)/100</f>
        <v>4.6246714908042893E-4</v>
      </c>
      <c r="F24" s="2"/>
      <c r="G24" s="2"/>
    </row>
    <row r="25" spans="1:7" x14ac:dyDescent="0.25">
      <c r="A25" s="6" t="s">
        <v>25</v>
      </c>
      <c r="B25" s="2">
        <v>1063884.6399999997</v>
      </c>
      <c r="C25" s="2">
        <v>1062772.42</v>
      </c>
      <c r="D25" s="2">
        <f>Table7[[#This Row],[Sales Amount]]-Table7[[#This Row],[Sales Target]]</f>
        <v>1112.2199999997392</v>
      </c>
      <c r="E25" s="21">
        <f>((Table7[[#This Row],[ABS. Variance]]/Table7[[#This Row],[Sales Target]])*100)/100</f>
        <v>1.0465269695272476E-3</v>
      </c>
      <c r="F25" s="2"/>
      <c r="G25" s="2"/>
    </row>
    <row r="26" spans="1:7" x14ac:dyDescent="0.25">
      <c r="A26" s="6"/>
      <c r="B26" s="2"/>
      <c r="C26" s="2"/>
    </row>
    <row r="43" spans="1:6" x14ac:dyDescent="0.25">
      <c r="A43" s="5" t="s">
        <v>37</v>
      </c>
      <c r="B43" s="5" t="s">
        <v>80</v>
      </c>
    </row>
    <row r="44" spans="1:6" x14ac:dyDescent="0.25">
      <c r="A44" s="5" t="s">
        <v>35</v>
      </c>
      <c r="B44" t="s">
        <v>18</v>
      </c>
      <c r="C44" t="s">
        <v>24</v>
      </c>
      <c r="D44" t="s">
        <v>10</v>
      </c>
      <c r="E44" t="s">
        <v>15</v>
      </c>
      <c r="F44" t="s">
        <v>36</v>
      </c>
    </row>
    <row r="45" spans="1:6" x14ac:dyDescent="0.25">
      <c r="A45" s="6" t="s">
        <v>22</v>
      </c>
      <c r="B45" s="2">
        <v>295825.70000000013</v>
      </c>
      <c r="C45" s="2">
        <v>333649.81999999995</v>
      </c>
      <c r="D45" s="2">
        <v>424229.07</v>
      </c>
      <c r="E45" s="2">
        <v>318455.26</v>
      </c>
      <c r="F45" s="2">
        <v>1372159.85</v>
      </c>
    </row>
    <row r="46" spans="1:6" x14ac:dyDescent="0.25">
      <c r="A46" s="6" t="s">
        <v>14</v>
      </c>
      <c r="B46" s="2">
        <v>373877.87</v>
      </c>
      <c r="C46" s="2">
        <v>332332.22000000003</v>
      </c>
      <c r="D46" s="2">
        <v>373067.72</v>
      </c>
      <c r="E46" s="2">
        <v>289129.94999999995</v>
      </c>
      <c r="F46" s="2">
        <v>1368407.76</v>
      </c>
    </row>
    <row r="47" spans="1:6" x14ac:dyDescent="0.25">
      <c r="A47" s="6" t="s">
        <v>9</v>
      </c>
      <c r="B47" s="2">
        <v>405003.18999999994</v>
      </c>
      <c r="C47" s="2">
        <v>306303.68</v>
      </c>
      <c r="D47" s="2">
        <v>389470.80999999994</v>
      </c>
      <c r="E47" s="2">
        <v>402207.57000000012</v>
      </c>
      <c r="F47" s="2">
        <v>1502985.2499999998</v>
      </c>
    </row>
    <row r="48" spans="1:6" x14ac:dyDescent="0.25">
      <c r="A48" s="6" t="s">
        <v>25</v>
      </c>
      <c r="B48" s="2">
        <v>347858.01999999996</v>
      </c>
      <c r="C48" s="2">
        <v>183802.49999999997</v>
      </c>
      <c r="D48" s="2">
        <v>259762.82</v>
      </c>
      <c r="E48" s="2">
        <v>272461.3</v>
      </c>
      <c r="F48" s="2">
        <v>1063884.6399999999</v>
      </c>
    </row>
    <row r="49" spans="1:6" x14ac:dyDescent="0.25">
      <c r="A49" s="6" t="s">
        <v>36</v>
      </c>
      <c r="B49" s="2">
        <v>1422564.78</v>
      </c>
      <c r="C49" s="2">
        <v>1156088.22</v>
      </c>
      <c r="D49" s="2">
        <v>1446530.4200000002</v>
      </c>
      <c r="E49" s="2">
        <v>1282254.08</v>
      </c>
      <c r="F49" s="2">
        <v>5307437.5</v>
      </c>
    </row>
    <row r="69" spans="1:9" x14ac:dyDescent="0.25">
      <c r="A69" s="5" t="s">
        <v>37</v>
      </c>
      <c r="B69" s="5" t="s">
        <v>80</v>
      </c>
    </row>
    <row r="70" spans="1:9" x14ac:dyDescent="0.25">
      <c r="A70" s="5" t="s">
        <v>35</v>
      </c>
      <c r="B70" t="s">
        <v>31</v>
      </c>
      <c r="C70" t="s">
        <v>12</v>
      </c>
      <c r="D70" t="s">
        <v>16</v>
      </c>
      <c r="E70" t="s">
        <v>27</v>
      </c>
      <c r="F70" t="s">
        <v>29</v>
      </c>
      <c r="G70" t="s">
        <v>28</v>
      </c>
      <c r="H70" t="s">
        <v>26</v>
      </c>
      <c r="I70" t="s">
        <v>30</v>
      </c>
    </row>
    <row r="71" spans="1:9" x14ac:dyDescent="0.25">
      <c r="A71" s="6" t="s">
        <v>22</v>
      </c>
      <c r="B71" s="2">
        <v>193199.17999999996</v>
      </c>
      <c r="C71" s="2">
        <v>170566.37999999998</v>
      </c>
      <c r="D71" s="2">
        <v>138870.26</v>
      </c>
      <c r="E71" s="2">
        <v>170921.19999999998</v>
      </c>
      <c r="F71" s="2">
        <v>214259.19000000003</v>
      </c>
      <c r="G71" s="2">
        <v>152836.15000000002</v>
      </c>
      <c r="H71" s="2">
        <v>177534.40999999995</v>
      </c>
      <c r="I71" s="2">
        <v>153973.08000000002</v>
      </c>
    </row>
    <row r="72" spans="1:9" x14ac:dyDescent="0.25">
      <c r="A72" s="6" t="s">
        <v>14</v>
      </c>
      <c r="B72" s="2">
        <v>208055.60000000006</v>
      </c>
      <c r="C72" s="2">
        <v>232156.69000000003</v>
      </c>
      <c r="D72" s="2">
        <v>126187.04999999997</v>
      </c>
      <c r="E72" s="2">
        <v>187090.77999999994</v>
      </c>
      <c r="F72" s="2">
        <v>178369.31000000006</v>
      </c>
      <c r="G72" s="2">
        <v>63451.15</v>
      </c>
      <c r="H72" s="2">
        <v>231142.56000000003</v>
      </c>
      <c r="I72" s="2">
        <v>141954.62</v>
      </c>
    </row>
    <row r="73" spans="1:9" x14ac:dyDescent="0.25">
      <c r="A73" s="6" t="s">
        <v>9</v>
      </c>
      <c r="B73" s="2">
        <v>122255.39</v>
      </c>
      <c r="C73" s="2">
        <v>233830.25999999995</v>
      </c>
      <c r="D73" s="2">
        <v>206094.77999999994</v>
      </c>
      <c r="E73" s="2">
        <v>76862.98</v>
      </c>
      <c r="F73" s="2">
        <v>185919.28999999998</v>
      </c>
      <c r="G73" s="2">
        <v>267336.62</v>
      </c>
      <c r="H73" s="2">
        <v>245120.54000000004</v>
      </c>
      <c r="I73" s="2">
        <v>165565.39000000001</v>
      </c>
    </row>
    <row r="74" spans="1:9" x14ac:dyDescent="0.25">
      <c r="A74" s="6" t="s">
        <v>25</v>
      </c>
      <c r="B74" s="2">
        <v>137005.38</v>
      </c>
      <c r="C74" s="2">
        <v>182264.69999999998</v>
      </c>
      <c r="D74" s="2">
        <v>161861.61000000004</v>
      </c>
      <c r="E74" s="2">
        <v>195829.87</v>
      </c>
      <c r="F74" s="2">
        <v>110249.32</v>
      </c>
      <c r="G74" s="2">
        <v>48778.6</v>
      </c>
      <c r="H74" s="2">
        <v>165225.88</v>
      </c>
      <c r="I74" s="2">
        <v>62669.279999999999</v>
      </c>
    </row>
    <row r="124" spans="1:5" x14ac:dyDescent="0.25">
      <c r="A124" s="5" t="s">
        <v>37</v>
      </c>
      <c r="B124" s="5" t="s">
        <v>80</v>
      </c>
    </row>
    <row r="125" spans="1:5" x14ac:dyDescent="0.25">
      <c r="A125" s="5" t="s">
        <v>35</v>
      </c>
      <c r="B125" t="s">
        <v>22</v>
      </c>
      <c r="C125" t="s">
        <v>14</v>
      </c>
      <c r="D125" t="s">
        <v>9</v>
      </c>
      <c r="E125" t="s">
        <v>25</v>
      </c>
    </row>
    <row r="126" spans="1:5" x14ac:dyDescent="0.25">
      <c r="A126" s="6" t="s">
        <v>52</v>
      </c>
      <c r="B126" s="2">
        <v>83420.419999999984</v>
      </c>
      <c r="C126" s="2">
        <v>133585.31999999998</v>
      </c>
      <c r="D126" s="2">
        <v>192872.65</v>
      </c>
      <c r="E126" s="2">
        <v>49969.14</v>
      </c>
    </row>
    <row r="127" spans="1:5" x14ac:dyDescent="0.25">
      <c r="A127" s="6" t="s">
        <v>53</v>
      </c>
      <c r="B127" s="2">
        <v>103289.65000000002</v>
      </c>
      <c r="C127" s="2">
        <v>101549.70000000001</v>
      </c>
      <c r="D127" s="2">
        <v>147082.28</v>
      </c>
      <c r="E127" s="2">
        <v>67296.549999999988</v>
      </c>
    </row>
    <row r="128" spans="1:5" x14ac:dyDescent="0.25">
      <c r="A128" s="6" t="s">
        <v>54</v>
      </c>
      <c r="B128" s="2">
        <v>132223.84</v>
      </c>
      <c r="C128" s="2">
        <v>134062.45000000001</v>
      </c>
      <c r="D128" s="2">
        <v>126941.88999999998</v>
      </c>
      <c r="E128" s="2">
        <v>38262.879999999997</v>
      </c>
    </row>
    <row r="129" spans="1:5" x14ac:dyDescent="0.25">
      <c r="A129" s="6" t="s">
        <v>55</v>
      </c>
      <c r="B129" s="2">
        <v>143644.54</v>
      </c>
      <c r="C129" s="2">
        <v>101936.57000000002</v>
      </c>
      <c r="D129" s="2">
        <v>100886.19</v>
      </c>
      <c r="E129" s="2">
        <v>122647.55999999998</v>
      </c>
    </row>
    <row r="130" spans="1:5" x14ac:dyDescent="0.25">
      <c r="A130" s="6" t="s">
        <v>56</v>
      </c>
      <c r="B130" s="2">
        <v>145573.37000000002</v>
      </c>
      <c r="C130" s="2">
        <v>76880.639999999999</v>
      </c>
      <c r="D130" s="2">
        <v>106298.60999999999</v>
      </c>
      <c r="E130" s="2">
        <v>70915.05</v>
      </c>
    </row>
    <row r="131" spans="1:5" x14ac:dyDescent="0.25">
      <c r="A131" s="6" t="s">
        <v>57</v>
      </c>
      <c r="B131" s="2">
        <v>92366.19</v>
      </c>
      <c r="C131" s="2">
        <v>141243.26</v>
      </c>
      <c r="D131" s="2">
        <v>128469.50999999998</v>
      </c>
      <c r="E131" s="2">
        <v>96652</v>
      </c>
    </row>
    <row r="132" spans="1:5" x14ac:dyDescent="0.25">
      <c r="A132" s="6" t="s">
        <v>58</v>
      </c>
      <c r="B132" s="2">
        <v>103422.23000000001</v>
      </c>
      <c r="C132" s="2">
        <v>131966.32999999999</v>
      </c>
      <c r="D132" s="2">
        <v>156494.81000000003</v>
      </c>
      <c r="E132" s="2">
        <v>130449.61</v>
      </c>
    </row>
    <row r="133" spans="1:5" x14ac:dyDescent="0.25">
      <c r="A133" s="6" t="s">
        <v>59</v>
      </c>
      <c r="B133" s="2">
        <v>104538.25</v>
      </c>
      <c r="C133" s="2">
        <v>118012.25</v>
      </c>
      <c r="D133" s="2">
        <v>114690.70000000001</v>
      </c>
      <c r="E133" s="2">
        <v>125196.55</v>
      </c>
    </row>
    <row r="134" spans="1:5" x14ac:dyDescent="0.25">
      <c r="A134" s="6" t="s">
        <v>60</v>
      </c>
      <c r="B134" s="2">
        <v>165216.90999999997</v>
      </c>
      <c r="C134" s="2">
        <v>117281.94</v>
      </c>
      <c r="D134" s="2">
        <v>106517.25000000001</v>
      </c>
      <c r="E134" s="2">
        <v>32607.280000000006</v>
      </c>
    </row>
    <row r="135" spans="1:5" x14ac:dyDescent="0.25">
      <c r="A135" s="6" t="s">
        <v>61</v>
      </c>
      <c r="B135" s="2">
        <v>102305.08000000002</v>
      </c>
      <c r="C135" s="2">
        <v>121787.54000000001</v>
      </c>
      <c r="D135" s="2">
        <v>90541.759999999995</v>
      </c>
      <c r="E135" s="2">
        <v>149227.55000000002</v>
      </c>
    </row>
    <row r="136" spans="1:5" x14ac:dyDescent="0.25">
      <c r="A136" s="6" t="s">
        <v>62</v>
      </c>
      <c r="B136" s="2">
        <v>66857.429999999978</v>
      </c>
      <c r="C136" s="2">
        <v>129226.01999999997</v>
      </c>
      <c r="D136" s="2">
        <v>122662.97000000002</v>
      </c>
      <c r="E136" s="2">
        <v>105980.56</v>
      </c>
    </row>
    <row r="137" spans="1:5" x14ac:dyDescent="0.25">
      <c r="A137" s="6" t="s">
        <v>63</v>
      </c>
      <c r="B137" s="2">
        <v>129301.93999999997</v>
      </c>
      <c r="C137" s="2">
        <v>60875.74</v>
      </c>
      <c r="D137" s="2">
        <v>109526.63</v>
      </c>
      <c r="E137" s="2">
        <v>74679.91</v>
      </c>
    </row>
  </sheetData>
  <pageMargins left="0.7" right="0.7" top="0.75" bottom="0.75" header="0.3" footer="0.3"/>
  <pageSetup orientation="portrait" r:id="rId5"/>
  <drawing r:id="rId6"/>
  <tableParts count="1">
    <tablePart r:id="rId7"/>
  </tableParts>
  <extLst>
    <ext xmlns:x14="http://schemas.microsoft.com/office/spreadsheetml/2009/9/main" uri="{A8765BA9-456A-4dab-B4F3-ACF838C121DE}">
      <x14:slicerList>
        <x14:slicer r:id="rId8"/>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O170"/>
  <sheetViews>
    <sheetView topLeftCell="A166" workbookViewId="0">
      <selection activeCell="K215" sqref="K215"/>
    </sheetView>
  </sheetViews>
  <sheetFormatPr defaultRowHeight="15" x14ac:dyDescent="0.25"/>
  <cols>
    <col min="1" max="1" width="20" customWidth="1"/>
    <col min="2" max="2" width="16.28515625" customWidth="1"/>
    <col min="3" max="5" width="12.7109375" customWidth="1"/>
    <col min="6" max="7" width="11.140625" customWidth="1"/>
    <col min="8" max="8" width="14.140625" customWidth="1"/>
    <col min="9" max="9" width="11.140625" customWidth="1"/>
    <col min="10" max="10" width="12.7109375" bestFit="1" customWidth="1"/>
  </cols>
  <sheetData>
    <row r="2" spans="1:8" ht="17.25" x14ac:dyDescent="0.3">
      <c r="A2" s="23" t="s">
        <v>5</v>
      </c>
      <c r="B2" s="20" t="s">
        <v>2</v>
      </c>
      <c r="C2" s="20" t="s">
        <v>79</v>
      </c>
      <c r="D2" t="s">
        <v>75</v>
      </c>
      <c r="E2" t="s">
        <v>76</v>
      </c>
    </row>
    <row r="3" spans="1:8" x14ac:dyDescent="0.25">
      <c r="A3" s="6" t="s">
        <v>18</v>
      </c>
      <c r="B3" s="2">
        <v>1422564.78</v>
      </c>
      <c r="C3" s="2">
        <v>1432046.810000001</v>
      </c>
      <c r="D3" s="2">
        <f>Table8[[#This Row],[Sales Amount]]-Table8[[#This Row],[Sales target]]</f>
        <v>-9482.0300000009593</v>
      </c>
      <c r="E3" s="21">
        <f>(Table8[[#This Row],[ABS. Variance]]/Table8[[#This Row],[Sales target]]*100)/100</f>
        <v>-6.621312888508828E-3</v>
      </c>
      <c r="G3" s="22"/>
      <c r="H3" s="22"/>
    </row>
    <row r="4" spans="1:8" x14ac:dyDescent="0.25">
      <c r="A4" s="6" t="s">
        <v>24</v>
      </c>
      <c r="B4" s="2">
        <v>1156088.2200000002</v>
      </c>
      <c r="C4" s="2">
        <v>1160567.5099999998</v>
      </c>
      <c r="D4" s="2">
        <f>Table8[[#This Row],[Sales Amount]]-Table8[[#This Row],[Sales target]]</f>
        <v>-4479.2899999995716</v>
      </c>
      <c r="E4" s="21">
        <f>(Table8[[#This Row],[ABS. Variance]]/Table8[[#This Row],[Sales target]]*100)/100</f>
        <v>-3.8595686691242741E-3</v>
      </c>
      <c r="G4" s="22"/>
      <c r="H4" s="22"/>
    </row>
    <row r="5" spans="1:8" x14ac:dyDescent="0.25">
      <c r="A5" s="6" t="s">
        <v>10</v>
      </c>
      <c r="B5" s="2">
        <v>1446530.4200000009</v>
      </c>
      <c r="C5" s="2">
        <v>1460421.3800000004</v>
      </c>
      <c r="D5" s="2">
        <f>Table8[[#This Row],[Sales Amount]]-Table8[[#This Row],[Sales target]]</f>
        <v>-13890.959999999497</v>
      </c>
      <c r="E5" s="21">
        <f>(Table8[[#This Row],[ABS. Variance]]/Table8[[#This Row],[Sales target]]*100)/100</f>
        <v>-9.5116109571057456E-3</v>
      </c>
      <c r="G5" s="22"/>
      <c r="H5" s="22"/>
    </row>
    <row r="6" spans="1:8" x14ac:dyDescent="0.25">
      <c r="A6" s="6" t="s">
        <v>15</v>
      </c>
      <c r="B6" s="2">
        <v>1282254.0800000003</v>
      </c>
      <c r="C6" s="2">
        <v>1291309.5899999996</v>
      </c>
      <c r="D6" s="2">
        <f>Table8[[#This Row],[Sales Amount]]-Table8[[#This Row],[Sales target]]</f>
        <v>-9055.5099999993108</v>
      </c>
      <c r="E6" s="21">
        <f>(Table8[[#This Row],[ABS. Variance]]/Table8[[#This Row],[Sales target]]*100)/100</f>
        <v>-7.0126560432338418E-3</v>
      </c>
      <c r="G6" s="22"/>
      <c r="H6" s="22"/>
    </row>
    <row r="7" spans="1:8" x14ac:dyDescent="0.25">
      <c r="A7" s="6"/>
      <c r="B7" s="22"/>
      <c r="C7" s="22"/>
    </row>
    <row r="27" spans="1:6" x14ac:dyDescent="0.25">
      <c r="A27" t="s">
        <v>5</v>
      </c>
      <c r="B27" t="s">
        <v>43</v>
      </c>
      <c r="C27" t="s">
        <v>83</v>
      </c>
      <c r="D27" t="s">
        <v>84</v>
      </c>
      <c r="E27" t="s">
        <v>81</v>
      </c>
      <c r="F27" t="s">
        <v>82</v>
      </c>
    </row>
    <row r="28" spans="1:6" x14ac:dyDescent="0.25">
      <c r="A28" s="6" t="s">
        <v>18</v>
      </c>
      <c r="B28" s="24">
        <v>199</v>
      </c>
      <c r="C28" s="24">
        <v>172</v>
      </c>
      <c r="D28" s="24">
        <v>27</v>
      </c>
      <c r="E28" s="2">
        <v>1525872.1199999992</v>
      </c>
      <c r="F28" s="2">
        <v>-103307.33999999998</v>
      </c>
    </row>
    <row r="29" spans="1:6" x14ac:dyDescent="0.25">
      <c r="A29" s="6" t="s">
        <v>24</v>
      </c>
      <c r="B29" s="24">
        <v>161</v>
      </c>
      <c r="C29" s="24">
        <v>135</v>
      </c>
      <c r="D29" s="24">
        <v>26</v>
      </c>
      <c r="E29" s="2">
        <v>1230243.8800000004</v>
      </c>
      <c r="F29" s="2">
        <v>-74155.66</v>
      </c>
    </row>
    <row r="30" spans="1:6" x14ac:dyDescent="0.25">
      <c r="A30" s="6" t="s">
        <v>10</v>
      </c>
      <c r="B30" s="24">
        <v>196</v>
      </c>
      <c r="C30" s="24">
        <v>159</v>
      </c>
      <c r="D30" s="24">
        <v>37</v>
      </c>
      <c r="E30" s="2">
        <v>1549208.6900000009</v>
      </c>
      <c r="F30" s="2">
        <v>-102678.26999999999</v>
      </c>
    </row>
    <row r="31" spans="1:6" x14ac:dyDescent="0.25">
      <c r="A31" s="6" t="s">
        <v>15</v>
      </c>
      <c r="B31" s="24">
        <v>174</v>
      </c>
      <c r="C31" s="24">
        <v>146</v>
      </c>
      <c r="D31" s="24">
        <v>28</v>
      </c>
      <c r="E31" s="2">
        <v>1359028.3900000001</v>
      </c>
      <c r="F31" s="2">
        <v>-76774.310000000012</v>
      </c>
    </row>
    <row r="63" spans="1:6" x14ac:dyDescent="0.25">
      <c r="A63" s="6"/>
      <c r="B63" s="22"/>
      <c r="C63" s="22"/>
      <c r="D63" s="22"/>
      <c r="E63" s="22"/>
      <c r="F63" s="22"/>
    </row>
    <row r="64" spans="1:6" x14ac:dyDescent="0.25">
      <c r="A64" s="6"/>
      <c r="B64" s="22"/>
      <c r="C64" s="22"/>
      <c r="D64" s="22"/>
      <c r="E64" s="22"/>
      <c r="F64" s="22"/>
    </row>
    <row r="65" spans="1:6" x14ac:dyDescent="0.25">
      <c r="A65" s="6"/>
      <c r="B65" s="22"/>
      <c r="C65" s="22"/>
      <c r="D65" s="22"/>
      <c r="E65" s="22"/>
      <c r="F65" s="22"/>
    </row>
    <row r="66" spans="1:6" x14ac:dyDescent="0.25">
      <c r="A66" s="6"/>
      <c r="B66" s="22"/>
      <c r="C66" s="22"/>
      <c r="D66" s="22"/>
      <c r="E66" s="22"/>
      <c r="F66" s="22"/>
    </row>
    <row r="71" spans="1:6" x14ac:dyDescent="0.25">
      <c r="A71" s="5" t="s">
        <v>37</v>
      </c>
      <c r="B71" s="5" t="s">
        <v>80</v>
      </c>
    </row>
    <row r="72" spans="1:6" x14ac:dyDescent="0.25">
      <c r="A72" s="5" t="s">
        <v>35</v>
      </c>
      <c r="B72" t="s">
        <v>10</v>
      </c>
      <c r="C72" t="s">
        <v>18</v>
      </c>
      <c r="D72" t="s">
        <v>15</v>
      </c>
      <c r="E72" t="s">
        <v>24</v>
      </c>
      <c r="F72" t="s">
        <v>36</v>
      </c>
    </row>
    <row r="73" spans="1:6" x14ac:dyDescent="0.25">
      <c r="A73" s="6" t="s">
        <v>22</v>
      </c>
      <c r="B73" s="10">
        <v>7.9931053356728177E-2</v>
      </c>
      <c r="C73" s="10">
        <v>5.5737952637219021E-2</v>
      </c>
      <c r="D73" s="10">
        <v>6.0001697617729839E-2</v>
      </c>
      <c r="E73" s="10">
        <v>6.2864578245151251E-2</v>
      </c>
      <c r="F73" s="10">
        <v>0.25853528185682828</v>
      </c>
    </row>
    <row r="74" spans="1:6" x14ac:dyDescent="0.25">
      <c r="A74" s="6" t="s">
        <v>14</v>
      </c>
      <c r="B74" s="10">
        <v>7.0291495660570663E-2</v>
      </c>
      <c r="C74" s="10">
        <v>7.0444139945124176E-2</v>
      </c>
      <c r="D74" s="10">
        <v>5.4476373956358404E-2</v>
      </c>
      <c r="E74" s="10">
        <v>6.2616322848832423E-2</v>
      </c>
      <c r="F74" s="10">
        <v>0.25782833241088565</v>
      </c>
    </row>
    <row r="75" spans="1:6" x14ac:dyDescent="0.25">
      <c r="A75" s="6" t="s">
        <v>9</v>
      </c>
      <c r="B75" s="10">
        <v>7.3382081277452618E-2</v>
      </c>
      <c r="C75" s="10">
        <v>7.6308612206926585E-2</v>
      </c>
      <c r="D75" s="10">
        <v>7.5781875905274465E-2</v>
      </c>
      <c r="E75" s="10">
        <v>5.7712159587371491E-2</v>
      </c>
      <c r="F75" s="10">
        <v>0.28318472897702512</v>
      </c>
    </row>
    <row r="76" spans="1:6" x14ac:dyDescent="0.25">
      <c r="A76" s="6" t="s">
        <v>25</v>
      </c>
      <c r="B76" s="10">
        <v>4.8943170786278689E-2</v>
      </c>
      <c r="C76" s="10">
        <v>6.5541614008643528E-2</v>
      </c>
      <c r="D76" s="10">
        <v>5.1335752893934217E-2</v>
      </c>
      <c r="E76" s="10">
        <v>3.4631119066404453E-2</v>
      </c>
      <c r="F76" s="10">
        <v>0.20045165675526089</v>
      </c>
    </row>
    <row r="77" spans="1:6" x14ac:dyDescent="0.25">
      <c r="A77" s="6" t="s">
        <v>36</v>
      </c>
      <c r="B77" s="10">
        <v>0.27254780108103016</v>
      </c>
      <c r="C77" s="10">
        <v>0.26803231879791334</v>
      </c>
      <c r="D77" s="10">
        <v>0.24159570037329692</v>
      </c>
      <c r="E77" s="10">
        <v>0.21782417974775961</v>
      </c>
      <c r="F77" s="10">
        <v>1</v>
      </c>
    </row>
    <row r="109" spans="1:15" x14ac:dyDescent="0.25">
      <c r="A109" s="25"/>
      <c r="B109" s="25"/>
      <c r="C109" s="25"/>
      <c r="D109" s="25"/>
      <c r="E109" s="25"/>
      <c r="F109" s="25"/>
      <c r="G109" s="25"/>
      <c r="H109" s="25"/>
      <c r="I109" s="25"/>
      <c r="J109" s="25"/>
      <c r="K109" s="25"/>
      <c r="L109" s="25"/>
      <c r="M109" s="25"/>
      <c r="N109" s="25"/>
      <c r="O109" s="25"/>
    </row>
    <row r="111" spans="1:15" x14ac:dyDescent="0.25">
      <c r="A111" t="s">
        <v>6</v>
      </c>
      <c r="B111" t="s">
        <v>2</v>
      </c>
      <c r="C111" t="s">
        <v>3</v>
      </c>
      <c r="D111" t="s">
        <v>75</v>
      </c>
      <c r="E111" t="s">
        <v>76</v>
      </c>
    </row>
    <row r="112" spans="1:15" x14ac:dyDescent="0.25">
      <c r="A112" s="6" t="s">
        <v>21</v>
      </c>
      <c r="B112" s="2">
        <v>1774077.7100000011</v>
      </c>
      <c r="C112" s="2">
        <v>1784858.1800000004</v>
      </c>
      <c r="D112" s="2">
        <f>Table11[[#This Row],[Sales Amount]]-Table11[[#This Row],[Sales Target]]</f>
        <v>-10780.469999999274</v>
      </c>
      <c r="E112" s="10">
        <f>(Table11[[#This Row],[ABS. Variance]]/Table11[[#This Row],[Sales Target]]*100)/100</f>
        <v>-6.0399588722501599E-3</v>
      </c>
    </row>
    <row r="113" spans="1:5" x14ac:dyDescent="0.25">
      <c r="A113" s="6" t="s">
        <v>19</v>
      </c>
      <c r="B113" s="2">
        <v>1715452.17</v>
      </c>
      <c r="C113" s="2">
        <v>1726251.8500000013</v>
      </c>
      <c r="D113" s="2">
        <f>Table11[[#This Row],[Sales Amount]]-Table11[[#This Row],[Sales Target]]</f>
        <v>-10799.680000001332</v>
      </c>
      <c r="E113" s="10">
        <f>(Table11[[#This Row],[ABS. Variance]]/Table11[[#This Row],[Sales Target]]*100)/100</f>
        <v>-6.256143910867539E-3</v>
      </c>
    </row>
    <row r="114" spans="1:5" x14ac:dyDescent="0.25">
      <c r="A114" s="6" t="s">
        <v>11</v>
      </c>
      <c r="B114" s="2">
        <v>1817907.6200000013</v>
      </c>
      <c r="C114" s="2">
        <v>1833235.2600000002</v>
      </c>
      <c r="D114" s="2">
        <f>Table11[[#This Row],[Sales Amount]]-Table11[[#This Row],[Sales Target]]</f>
        <v>-15327.639999998966</v>
      </c>
      <c r="E114" s="10">
        <f>(Table11[[#This Row],[ABS. Variance]]/Table11[[#This Row],[Sales Target]]*100)/100</f>
        <v>-8.3609781758174143E-3</v>
      </c>
    </row>
    <row r="115" spans="1:5" x14ac:dyDescent="0.25">
      <c r="A115" s="6"/>
      <c r="B115" s="2"/>
      <c r="C115" s="2"/>
    </row>
    <row r="136" spans="1:4" x14ac:dyDescent="0.25">
      <c r="A136" s="5" t="s">
        <v>74</v>
      </c>
      <c r="B136" s="5" t="s">
        <v>80</v>
      </c>
    </row>
    <row r="137" spans="1:4" x14ac:dyDescent="0.25">
      <c r="A137" s="5" t="s">
        <v>35</v>
      </c>
      <c r="B137" t="s">
        <v>11</v>
      </c>
      <c r="C137" t="s">
        <v>21</v>
      </c>
      <c r="D137" t="s">
        <v>19</v>
      </c>
    </row>
    <row r="138" spans="1:4" x14ac:dyDescent="0.25">
      <c r="A138" s="6" t="s">
        <v>22</v>
      </c>
      <c r="B138" s="2">
        <v>548148.94000000018</v>
      </c>
      <c r="C138" s="2">
        <v>366632.77000000014</v>
      </c>
      <c r="D138" s="2">
        <v>468543.60999999993</v>
      </c>
    </row>
    <row r="139" spans="1:4" x14ac:dyDescent="0.25">
      <c r="A139" s="6" t="s">
        <v>14</v>
      </c>
      <c r="B139" s="2">
        <v>426673.37</v>
      </c>
      <c r="C139" s="2">
        <v>537605.91</v>
      </c>
      <c r="D139" s="2">
        <v>431677.78000000009</v>
      </c>
    </row>
    <row r="140" spans="1:4" x14ac:dyDescent="0.25">
      <c r="A140" s="6" t="s">
        <v>9</v>
      </c>
      <c r="B140" s="2">
        <v>490813.31999999995</v>
      </c>
      <c r="C140" s="2">
        <v>491794.77999999997</v>
      </c>
      <c r="D140" s="2">
        <v>519682.3899999999</v>
      </c>
    </row>
    <row r="141" spans="1:4" x14ac:dyDescent="0.25">
      <c r="A141" s="6" t="s">
        <v>25</v>
      </c>
      <c r="B141" s="2">
        <v>367599.63000000006</v>
      </c>
      <c r="C141" s="2">
        <v>388824.72000000009</v>
      </c>
      <c r="D141" s="2">
        <v>306348.07</v>
      </c>
    </row>
    <row r="160" spans="1:2" x14ac:dyDescent="0.25">
      <c r="A160" s="5" t="s">
        <v>37</v>
      </c>
      <c r="B160" s="5" t="s">
        <v>80</v>
      </c>
    </row>
    <row r="161" spans="1:5" x14ac:dyDescent="0.25">
      <c r="A161" s="5" t="s">
        <v>35</v>
      </c>
      <c r="B161" t="s">
        <v>11</v>
      </c>
      <c r="C161" t="s">
        <v>21</v>
      </c>
      <c r="D161" t="s">
        <v>19</v>
      </c>
      <c r="E161" t="s">
        <v>36</v>
      </c>
    </row>
    <row r="162" spans="1:5" x14ac:dyDescent="0.25">
      <c r="A162" s="6" t="s">
        <v>31</v>
      </c>
      <c r="B162" s="2">
        <v>215429.13</v>
      </c>
      <c r="C162" s="2">
        <v>193705.09999999998</v>
      </c>
      <c r="D162" s="2">
        <v>251381.32</v>
      </c>
      <c r="E162" s="2">
        <v>660515.55000000005</v>
      </c>
    </row>
    <row r="163" spans="1:5" x14ac:dyDescent="0.25">
      <c r="A163" s="6" t="s">
        <v>12</v>
      </c>
      <c r="B163" s="2">
        <v>279107.93999999994</v>
      </c>
      <c r="C163" s="2">
        <v>349883.4800000001</v>
      </c>
      <c r="D163" s="2">
        <v>189826.61</v>
      </c>
      <c r="E163" s="2">
        <v>818818.03</v>
      </c>
    </row>
    <row r="164" spans="1:5" x14ac:dyDescent="0.25">
      <c r="A164" s="6" t="s">
        <v>16</v>
      </c>
      <c r="B164" s="2">
        <v>263717.55</v>
      </c>
      <c r="C164" s="2">
        <v>167563.04</v>
      </c>
      <c r="D164" s="2">
        <v>201733.11</v>
      </c>
      <c r="E164" s="2">
        <v>633013.69999999995</v>
      </c>
    </row>
    <row r="165" spans="1:5" x14ac:dyDescent="0.25">
      <c r="A165" s="6" t="s">
        <v>27</v>
      </c>
      <c r="B165" s="2">
        <v>171919.43999999997</v>
      </c>
      <c r="C165" s="2">
        <v>246017.10999999996</v>
      </c>
      <c r="D165" s="2">
        <v>212768.28</v>
      </c>
      <c r="E165" s="2">
        <v>630704.82999999996</v>
      </c>
    </row>
    <row r="166" spans="1:5" x14ac:dyDescent="0.25">
      <c r="A166" s="6" t="s">
        <v>29</v>
      </c>
      <c r="B166" s="2">
        <v>211996.64</v>
      </c>
      <c r="C166" s="2">
        <v>166012.96000000002</v>
      </c>
      <c r="D166" s="2">
        <v>310787.50999999995</v>
      </c>
      <c r="E166" s="2">
        <v>688797.11</v>
      </c>
    </row>
    <row r="167" spans="1:5" x14ac:dyDescent="0.25">
      <c r="A167" s="6" t="s">
        <v>28</v>
      </c>
      <c r="B167" s="2">
        <v>258017.40999999997</v>
      </c>
      <c r="C167" s="2">
        <v>175004.64</v>
      </c>
      <c r="D167" s="2">
        <v>99380.47</v>
      </c>
      <c r="E167" s="2">
        <v>532402.52</v>
      </c>
    </row>
    <row r="168" spans="1:5" x14ac:dyDescent="0.25">
      <c r="A168" s="6" t="s">
        <v>26</v>
      </c>
      <c r="B168" s="2">
        <v>260204.47</v>
      </c>
      <c r="C168" s="2">
        <v>335267.87</v>
      </c>
      <c r="D168" s="2">
        <v>223551.04999999996</v>
      </c>
      <c r="E168" s="2">
        <v>819023.3899999999</v>
      </c>
    </row>
    <row r="169" spans="1:5" x14ac:dyDescent="0.25">
      <c r="A169" s="6" t="s">
        <v>30</v>
      </c>
      <c r="B169" s="2">
        <v>157515.04</v>
      </c>
      <c r="C169" s="2">
        <v>140623.51</v>
      </c>
      <c r="D169" s="2">
        <v>226023.81999999998</v>
      </c>
      <c r="E169" s="2">
        <v>524162.37</v>
      </c>
    </row>
    <row r="170" spans="1:5" x14ac:dyDescent="0.25">
      <c r="A170" s="6" t="s">
        <v>36</v>
      </c>
      <c r="B170" s="2">
        <v>1817907.6199999996</v>
      </c>
      <c r="C170" s="2">
        <v>1774077.7100000002</v>
      </c>
      <c r="D170" s="2">
        <v>1715452.1700000002</v>
      </c>
      <c r="E170" s="2">
        <v>5307437.5</v>
      </c>
    </row>
  </sheetData>
  <pageMargins left="0.7" right="0.7" top="0.75" bottom="0.75" header="0.3" footer="0.3"/>
  <pageSetup orientation="portrait" r:id="rId4"/>
  <drawing r:id="rId5"/>
  <tableParts count="3">
    <tablePart r:id="rId6"/>
    <tablePart r:id="rId7"/>
    <tablePart r:id="rId8"/>
  </tableParts>
  <extLst>
    <ext xmlns:x14="http://schemas.microsoft.com/office/spreadsheetml/2009/9/main" uri="{A8765BA9-456A-4dab-B4F3-ACF838C121DE}">
      <x14:slicerList>
        <x14:slicer r:id="rId9"/>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64"/>
  <sheetViews>
    <sheetView topLeftCell="A43" workbookViewId="0">
      <selection activeCell="D53" sqref="D53"/>
    </sheetView>
  </sheetViews>
  <sheetFormatPr defaultRowHeight="15" x14ac:dyDescent="0.25"/>
  <cols>
    <col min="1" max="1" width="20" customWidth="1"/>
    <col min="2" max="2" width="17.5703125" customWidth="1"/>
    <col min="3" max="3" width="23.5703125" bestFit="1" customWidth="1"/>
    <col min="4" max="4" width="22.28515625" customWidth="1"/>
    <col min="5" max="5" width="19.42578125" customWidth="1"/>
    <col min="6" max="6" width="20" bestFit="1" customWidth="1"/>
    <col min="7" max="7" width="17" bestFit="1" customWidth="1"/>
    <col min="8" max="8" width="20.42578125" bestFit="1" customWidth="1"/>
    <col min="9" max="9" width="17.5703125" bestFit="1" customWidth="1"/>
  </cols>
  <sheetData>
    <row r="2" spans="1:7" x14ac:dyDescent="0.25">
      <c r="A2" t="s">
        <v>7</v>
      </c>
      <c r="B2" t="s">
        <v>2</v>
      </c>
      <c r="C2" t="s">
        <v>3</v>
      </c>
      <c r="D2" t="s">
        <v>75</v>
      </c>
      <c r="E2" t="s">
        <v>76</v>
      </c>
    </row>
    <row r="3" spans="1:7" x14ac:dyDescent="0.25">
      <c r="A3" s="6" t="s">
        <v>31</v>
      </c>
      <c r="B3" s="2">
        <v>660515.55000000005</v>
      </c>
      <c r="C3" s="2">
        <v>675248.60999999987</v>
      </c>
      <c r="D3" s="2">
        <f>Table10[[#This Row],[Sales Amount]]-Table10[[#This Row],[Sales Target]]</f>
        <v>-14733.059999999823</v>
      </c>
      <c r="E3" s="21">
        <f>(Table10[[#This Row],[ABS. Variance]]/Table10[[#This Row],[Sales Target]]*100)/100</f>
        <v>-2.1818719478741061E-2</v>
      </c>
      <c r="F3" s="2"/>
      <c r="G3" s="2"/>
    </row>
    <row r="4" spans="1:7" x14ac:dyDescent="0.25">
      <c r="A4" s="6" t="s">
        <v>12</v>
      </c>
      <c r="B4" s="2">
        <v>818818.02999999991</v>
      </c>
      <c r="C4" s="2">
        <v>824475.43999999971</v>
      </c>
      <c r="D4" s="2">
        <f>Table10[[#This Row],[Sales Amount]]-Table10[[#This Row],[Sales Target]]</f>
        <v>-5657.4099999997998</v>
      </c>
      <c r="E4" s="21">
        <f>(Table10[[#This Row],[ABS. Variance]]/Table10[[#This Row],[Sales Target]]*100)/100</f>
        <v>-6.8618296258767895E-3</v>
      </c>
      <c r="F4" s="2"/>
      <c r="G4" s="2"/>
    </row>
    <row r="5" spans="1:7" x14ac:dyDescent="0.25">
      <c r="A5" s="6" t="s">
        <v>16</v>
      </c>
      <c r="B5" s="2">
        <v>633013.69999999995</v>
      </c>
      <c r="C5" s="2">
        <v>636193.0399999998</v>
      </c>
      <c r="D5" s="2">
        <f>Table10[[#This Row],[Sales Amount]]-Table10[[#This Row],[Sales Target]]</f>
        <v>-3179.339999999851</v>
      </c>
      <c r="E5" s="21">
        <f>(Table10[[#This Row],[ABS. Variance]]/Table10[[#This Row],[Sales Target]]*100)/100</f>
        <v>-4.9974454294562107E-3</v>
      </c>
      <c r="F5" s="2"/>
      <c r="G5" s="2"/>
    </row>
    <row r="6" spans="1:7" x14ac:dyDescent="0.25">
      <c r="A6" s="6" t="s">
        <v>27</v>
      </c>
      <c r="B6" s="2">
        <v>630704.83000000007</v>
      </c>
      <c r="C6" s="2">
        <v>634772.05999999982</v>
      </c>
      <c r="D6" s="2">
        <f>Table10[[#This Row],[Sales Amount]]-Table10[[#This Row],[Sales Target]]</f>
        <v>-4067.2299999997485</v>
      </c>
      <c r="E6" s="21">
        <f>(Table10[[#This Row],[ABS. Variance]]/Table10[[#This Row],[Sales Target]]*100)/100</f>
        <v>-6.407386613707839E-3</v>
      </c>
      <c r="F6" s="2"/>
      <c r="G6" s="2"/>
    </row>
    <row r="7" spans="1:7" x14ac:dyDescent="0.25">
      <c r="A7" s="6" t="s">
        <v>29</v>
      </c>
      <c r="B7" s="2">
        <v>688797.10999999975</v>
      </c>
      <c r="C7" s="2">
        <v>686593.76999999979</v>
      </c>
      <c r="D7" s="2">
        <f>Table10[[#This Row],[Sales Amount]]-Table10[[#This Row],[Sales Target]]</f>
        <v>2203.3399999999674</v>
      </c>
      <c r="E7" s="21">
        <f>(Table10[[#This Row],[ABS. Variance]]/Table10[[#This Row],[Sales Target]]*100)/100</f>
        <v>3.2090882502472575E-3</v>
      </c>
      <c r="F7" s="2"/>
      <c r="G7" s="2"/>
    </row>
    <row r="8" spans="1:7" x14ac:dyDescent="0.25">
      <c r="A8" s="6" t="s">
        <v>28</v>
      </c>
      <c r="B8" s="2">
        <v>532402.52</v>
      </c>
      <c r="C8" s="2">
        <v>539961.08999999985</v>
      </c>
      <c r="D8" s="2">
        <f>Table10[[#This Row],[Sales Amount]]-Table10[[#This Row],[Sales Target]]</f>
        <v>-7558.5699999998324</v>
      </c>
      <c r="E8" s="21">
        <f>(Table10[[#This Row],[ABS. Variance]]/Table10[[#This Row],[Sales Target]]*100)/100</f>
        <v>-1.3998360511495066E-2</v>
      </c>
      <c r="F8" s="2"/>
      <c r="G8" s="2"/>
    </row>
    <row r="9" spans="1:7" x14ac:dyDescent="0.25">
      <c r="A9" s="6" t="s">
        <v>26</v>
      </c>
      <c r="B9" s="2">
        <v>819023.39</v>
      </c>
      <c r="C9" s="2">
        <v>827243.68</v>
      </c>
      <c r="D9" s="2">
        <f>Table10[[#This Row],[Sales Amount]]-Table10[[#This Row],[Sales Target]]</f>
        <v>-8220.2900000000373</v>
      </c>
      <c r="E9" s="21">
        <f>(Table10[[#This Row],[ABS. Variance]]/Table10[[#This Row],[Sales Target]]*100)/100</f>
        <v>-9.9369631932395511E-3</v>
      </c>
      <c r="F9" s="2"/>
      <c r="G9" s="2"/>
    </row>
    <row r="10" spans="1:7" x14ac:dyDescent="0.25">
      <c r="A10" s="6" t="s">
        <v>30</v>
      </c>
      <c r="B10" s="2">
        <v>524162.36999999988</v>
      </c>
      <c r="C10" s="2">
        <v>519857.60000000003</v>
      </c>
      <c r="D10" s="2">
        <f>Table10[[#This Row],[Sales Amount]]-Table10[[#This Row],[Sales Target]]</f>
        <v>4304.769999999844</v>
      </c>
      <c r="E10" s="21">
        <f>(Table10[[#This Row],[ABS. Variance]]/Table10[[#This Row],[Sales Target]]*100)/100</f>
        <v>8.2806714761885641E-3</v>
      </c>
      <c r="F10" s="2"/>
      <c r="G10" s="2"/>
    </row>
    <row r="11" spans="1:7" x14ac:dyDescent="0.25">
      <c r="A11" s="6"/>
      <c r="B11" s="2"/>
      <c r="C11" s="2"/>
    </row>
    <row r="26" spans="1:5" x14ac:dyDescent="0.25">
      <c r="A26" t="s">
        <v>7</v>
      </c>
      <c r="B26" t="s">
        <v>83</v>
      </c>
      <c r="C26" t="s">
        <v>84</v>
      </c>
      <c r="D26" t="s">
        <v>81</v>
      </c>
      <c r="E26" t="s">
        <v>82</v>
      </c>
    </row>
    <row r="27" spans="1:5" x14ac:dyDescent="0.25">
      <c r="A27" s="6" t="s">
        <v>26</v>
      </c>
      <c r="B27" s="24">
        <v>89</v>
      </c>
      <c r="C27" s="24">
        <v>13</v>
      </c>
      <c r="D27" s="2">
        <v>862985.57000000018</v>
      </c>
      <c r="E27" s="2">
        <v>-43962.18</v>
      </c>
    </row>
    <row r="28" spans="1:5" x14ac:dyDescent="0.25">
      <c r="A28" s="6" t="s">
        <v>12</v>
      </c>
      <c r="B28" s="24">
        <v>92</v>
      </c>
      <c r="C28" s="24">
        <v>14</v>
      </c>
      <c r="D28" s="2">
        <v>862363.41999999993</v>
      </c>
      <c r="E28" s="2">
        <v>-43545.39</v>
      </c>
    </row>
    <row r="29" spans="1:5" x14ac:dyDescent="0.25">
      <c r="A29" s="6" t="s">
        <v>29</v>
      </c>
      <c r="B29" s="24">
        <v>86</v>
      </c>
      <c r="C29" s="24">
        <v>19</v>
      </c>
      <c r="D29" s="2">
        <v>746374.92</v>
      </c>
      <c r="E29" s="2">
        <v>-57577.810000000005</v>
      </c>
    </row>
    <row r="30" spans="1:5" x14ac:dyDescent="0.25">
      <c r="A30" s="6" t="s">
        <v>31</v>
      </c>
      <c r="B30" s="24">
        <v>73</v>
      </c>
      <c r="C30" s="24">
        <v>17</v>
      </c>
      <c r="D30" s="2">
        <v>696530.72000000009</v>
      </c>
      <c r="E30" s="2">
        <v>-36015.17</v>
      </c>
    </row>
    <row r="31" spans="1:5" x14ac:dyDescent="0.25">
      <c r="A31" s="6" t="s">
        <v>27</v>
      </c>
      <c r="B31" s="24">
        <v>71</v>
      </c>
      <c r="C31" s="24">
        <v>17</v>
      </c>
      <c r="D31" s="2">
        <v>678064.40999999992</v>
      </c>
      <c r="E31" s="2">
        <v>-47359.579999999994</v>
      </c>
    </row>
    <row r="32" spans="1:5" x14ac:dyDescent="0.25">
      <c r="A32" s="6" t="s">
        <v>16</v>
      </c>
      <c r="B32" s="24">
        <v>73</v>
      </c>
      <c r="C32" s="24">
        <v>8</v>
      </c>
      <c r="D32" s="2">
        <v>665406.46000000008</v>
      </c>
      <c r="E32" s="2">
        <v>-32392.760000000002</v>
      </c>
    </row>
    <row r="33" spans="1:5" x14ac:dyDescent="0.25">
      <c r="A33" s="6" t="s">
        <v>28</v>
      </c>
      <c r="B33" s="24">
        <v>65</v>
      </c>
      <c r="C33" s="24">
        <v>15</v>
      </c>
      <c r="D33" s="2">
        <v>585775.59000000008</v>
      </c>
      <c r="E33" s="2">
        <v>-53373.07</v>
      </c>
    </row>
    <row r="34" spans="1:5" x14ac:dyDescent="0.25">
      <c r="A34" s="6" t="s">
        <v>30</v>
      </c>
      <c r="B34" s="24">
        <v>63</v>
      </c>
      <c r="C34" s="24">
        <v>15</v>
      </c>
      <c r="D34" s="2">
        <v>566851.99</v>
      </c>
      <c r="E34" s="2">
        <v>-42689.619999999995</v>
      </c>
    </row>
    <row r="55" spans="1:4" x14ac:dyDescent="0.25">
      <c r="A55" t="s">
        <v>7</v>
      </c>
      <c r="B55" t="s">
        <v>43</v>
      </c>
      <c r="C55" t="s">
        <v>85</v>
      </c>
    </row>
    <row r="56" spans="1:4" x14ac:dyDescent="0.25">
      <c r="A56" s="6" t="s">
        <v>12</v>
      </c>
      <c r="B56" s="22">
        <v>106</v>
      </c>
      <c r="C56" s="2">
        <v>7724.6983962264139</v>
      </c>
    </row>
    <row r="57" spans="1:4" x14ac:dyDescent="0.25">
      <c r="A57" s="6" t="s">
        <v>29</v>
      </c>
      <c r="B57" s="22">
        <v>105</v>
      </c>
      <c r="C57" s="2">
        <v>6559.9724761904736</v>
      </c>
      <c r="D57" s="27"/>
    </row>
    <row r="58" spans="1:4" x14ac:dyDescent="0.25">
      <c r="A58" s="6" t="s">
        <v>26</v>
      </c>
      <c r="B58" s="22">
        <v>102</v>
      </c>
      <c r="C58" s="2">
        <v>8029.641078431373</v>
      </c>
      <c r="D58" s="28"/>
    </row>
    <row r="59" spans="1:4" x14ac:dyDescent="0.25">
      <c r="A59" s="6" t="s">
        <v>31</v>
      </c>
      <c r="B59" s="22">
        <v>90</v>
      </c>
      <c r="C59" s="2">
        <v>7339.0616666666674</v>
      </c>
      <c r="D59" s="27"/>
    </row>
    <row r="60" spans="1:4" x14ac:dyDescent="0.25">
      <c r="A60" s="6" t="s">
        <v>27</v>
      </c>
      <c r="B60" s="22">
        <v>88</v>
      </c>
      <c r="C60" s="2">
        <v>7167.1003409090918</v>
      </c>
      <c r="D60" s="28"/>
    </row>
    <row r="61" spans="1:4" x14ac:dyDescent="0.25">
      <c r="A61" s="6" t="s">
        <v>16</v>
      </c>
      <c r="B61" s="22">
        <v>81</v>
      </c>
      <c r="C61" s="2">
        <v>7814.983950617283</v>
      </c>
      <c r="D61" s="27"/>
    </row>
    <row r="62" spans="1:4" x14ac:dyDescent="0.25">
      <c r="A62" s="6" t="s">
        <v>28</v>
      </c>
      <c r="B62" s="22">
        <v>80</v>
      </c>
      <c r="C62" s="2">
        <v>6655.0315000000001</v>
      </c>
      <c r="D62" s="28"/>
    </row>
    <row r="63" spans="1:4" x14ac:dyDescent="0.25">
      <c r="A63" s="6" t="s">
        <v>30</v>
      </c>
      <c r="B63" s="22">
        <v>78</v>
      </c>
      <c r="C63" s="2">
        <v>6720.0303846153829</v>
      </c>
      <c r="D63" s="27"/>
    </row>
    <row r="64" spans="1:4" x14ac:dyDescent="0.25">
      <c r="D64" s="28"/>
    </row>
  </sheetData>
  <pageMargins left="0.7" right="0.7" top="0.75" bottom="0.75" header="0.3" footer="0.3"/>
  <pageSetup orientation="portrait" r:id="rId1"/>
  <drawing r:id="rId2"/>
  <tableParts count="3">
    <tablePart r:id="rId3"/>
    <tablePart r:id="rId4"/>
    <tablePart r:id="rId5"/>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Working Data</vt:lpstr>
      <vt:lpstr>KPIs</vt:lpstr>
      <vt:lpstr>Time Series Analysis</vt:lpstr>
      <vt:lpstr>Actual vs. Target Analysis</vt:lpstr>
      <vt:lpstr>Product Performance Analysis</vt:lpstr>
      <vt:lpstr>Regional Analysis</vt:lpstr>
      <vt:lpstr>Sales Reps-Teams Analysis</vt:lpstr>
      <vt:lpstr>Customer Segment Analysis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TL</dc:creator>
  <cp:lastModifiedBy>TL</cp:lastModifiedBy>
  <dcterms:created xsi:type="dcterms:W3CDTF">2024-02-10T17:03:55Z</dcterms:created>
  <dcterms:modified xsi:type="dcterms:W3CDTF">2024-02-22T21:19:25Z</dcterms:modified>
</cp:coreProperties>
</file>