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.zafar\Downloads\MyGitHub\MyProject4\Personal Doc\"/>
    </mc:Choice>
  </mc:AlternateContent>
  <xr:revisionPtr revIDLastSave="0" documentId="13_ncr:1_{47BFCFD8-5867-4A07-A120-6B1C58C77AB1}" xr6:coauthVersionLast="47" xr6:coauthVersionMax="47" xr10:uidLastSave="{00000000-0000-0000-0000-000000000000}"/>
  <bookViews>
    <workbookView xWindow="-120" yWindow="-120" windowWidth="20730" windowHeight="11040" firstSheet="5" activeTab="10" xr2:uid="{00000000-000D-0000-FFFF-FFFF00000000}"/>
  </bookViews>
  <sheets>
    <sheet name="Ramzan rashan" sheetId="6" r:id="rId1"/>
    <sheet name="List " sheetId="7" r:id="rId2"/>
    <sheet name="Expenses" sheetId="12" r:id="rId3"/>
    <sheet name="kashmir" sheetId="20" r:id="rId4"/>
    <sheet name="VegFood" sheetId="10" r:id="rId5"/>
    <sheet name="Sheet1" sheetId="16" r:id="rId6"/>
    <sheet name="Sheet2" sheetId="15" r:id="rId7"/>
    <sheet name="Sal0823" sheetId="17" r:id="rId8"/>
    <sheet name="BaraatAhad" sheetId="18" r:id="rId9"/>
    <sheet name="Walima" sheetId="19" r:id="rId10"/>
    <sheet name="Rukhsatti" sheetId="21" r:id="rId11"/>
    <sheet name="Baagha " sheetId="22" r:id="rId12"/>
  </sheets>
  <definedNames>
    <definedName name="_xlnm._FilterDatabase" localSheetId="9" hidden="1">Walima!$N$2:$R$111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21" l="1"/>
  <c r="Q13" i="21"/>
  <c r="P4" i="21"/>
  <c r="P5" i="21"/>
  <c r="P6" i="21"/>
  <c r="P7" i="21"/>
  <c r="P8" i="21"/>
  <c r="P9" i="21"/>
  <c r="P10" i="21"/>
  <c r="P11" i="21"/>
  <c r="P3" i="21"/>
  <c r="M1" i="21"/>
  <c r="D97" i="7"/>
  <c r="D94" i="7"/>
  <c r="D93" i="7"/>
  <c r="D91" i="7"/>
  <c r="D90" i="7"/>
  <c r="D89" i="7"/>
  <c r="D88" i="7"/>
  <c r="D87" i="7"/>
  <c r="D86" i="7"/>
  <c r="D85" i="7"/>
  <c r="D84" i="7"/>
  <c r="D75" i="7"/>
  <c r="D71" i="7"/>
  <c r="D64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AA17" i="19"/>
  <c r="J16" i="21"/>
  <c r="G9" i="21"/>
  <c r="B44" i="12"/>
  <c r="R11" i="17"/>
  <c r="Q11" i="17"/>
  <c r="R9" i="17"/>
  <c r="R8" i="17"/>
  <c r="R7" i="17"/>
  <c r="R6" i="17"/>
  <c r="R5" i="17"/>
  <c r="R4" i="17"/>
  <c r="R3" i="17"/>
  <c r="R2" i="17"/>
  <c r="T5" i="17"/>
  <c r="Q9" i="17"/>
  <c r="Q8" i="17"/>
  <c r="Q7" i="17"/>
  <c r="Q6" i="17"/>
  <c r="Q5" i="17"/>
  <c r="Q4" i="17"/>
  <c r="Q3" i="17"/>
  <c r="Q2" i="17"/>
  <c r="I18" i="17"/>
  <c r="H18" i="17"/>
  <c r="G18" i="17"/>
  <c r="I9" i="17"/>
  <c r="I11" i="17" s="1"/>
  <c r="H9" i="17"/>
  <c r="H11" i="17" s="1"/>
  <c r="G9" i="17"/>
  <c r="G11" i="17" s="1"/>
  <c r="A27" i="19"/>
  <c r="P13" i="21" l="1"/>
  <c r="C4" i="21" s="1"/>
  <c r="C18" i="21" s="1"/>
  <c r="G14" i="21" s="1"/>
  <c r="T10" i="19"/>
  <c r="C55" i="19"/>
  <c r="L200" i="19"/>
  <c r="M200" i="19"/>
  <c r="M17" i="16"/>
  <c r="Z19" i="12"/>
  <c r="T6" i="19"/>
  <c r="T8" i="19"/>
  <c r="T9" i="19"/>
  <c r="T11" i="19"/>
  <c r="T12" i="19"/>
  <c r="T13" i="19"/>
  <c r="T14" i="19"/>
  <c r="T15" i="19"/>
  <c r="T16" i="19"/>
  <c r="T17" i="19"/>
  <c r="T18" i="19"/>
  <c r="T19" i="19"/>
  <c r="T20" i="19"/>
  <c r="T21" i="19"/>
  <c r="T22" i="19"/>
  <c r="T23" i="19"/>
  <c r="T24" i="19"/>
  <c r="T25" i="19"/>
  <c r="T26" i="19"/>
  <c r="T27" i="19"/>
  <c r="T28" i="19"/>
  <c r="T29" i="19"/>
  <c r="T30" i="19"/>
  <c r="T31" i="19"/>
  <c r="T32" i="19"/>
  <c r="T33" i="19"/>
  <c r="T34" i="19"/>
  <c r="T35" i="19"/>
  <c r="T36" i="19"/>
  <c r="T37" i="19"/>
  <c r="T38" i="19"/>
  <c r="T39" i="19"/>
  <c r="T40" i="19"/>
  <c r="T41" i="19"/>
  <c r="T42" i="19"/>
  <c r="T43" i="19"/>
  <c r="T44" i="19"/>
  <c r="T45" i="19"/>
  <c r="T46" i="19"/>
  <c r="T47" i="19"/>
  <c r="T48" i="19"/>
  <c r="T49" i="19"/>
  <c r="T50" i="19"/>
  <c r="T51" i="19"/>
  <c r="T52" i="19"/>
  <c r="T53" i="19"/>
  <c r="U54" i="19"/>
  <c r="U55" i="19"/>
  <c r="U56" i="19"/>
  <c r="U57" i="19"/>
  <c r="U58" i="19"/>
  <c r="U59" i="19"/>
  <c r="U60" i="19"/>
  <c r="U61" i="19"/>
  <c r="U62" i="19"/>
  <c r="U63" i="19"/>
  <c r="U64" i="19"/>
  <c r="U65" i="19"/>
  <c r="U66" i="19"/>
  <c r="U67" i="19"/>
  <c r="U68" i="19"/>
  <c r="U69" i="19"/>
  <c r="U70" i="19"/>
  <c r="U71" i="19"/>
  <c r="T3" i="19"/>
  <c r="T4" i="19"/>
  <c r="T5" i="19"/>
  <c r="T7" i="19"/>
  <c r="U2" i="19"/>
  <c r="S200" i="19"/>
  <c r="Y19" i="12"/>
  <c r="AC17" i="19"/>
  <c r="Y11" i="10"/>
  <c r="Y12" i="10"/>
  <c r="Y13" i="10"/>
  <c r="Y14" i="10"/>
  <c r="Y10" i="10"/>
  <c r="X16" i="10"/>
  <c r="W14" i="10"/>
  <c r="W13" i="10"/>
  <c r="W12" i="10"/>
  <c r="W11" i="10"/>
  <c r="W10" i="10"/>
  <c r="W9" i="10"/>
  <c r="W8" i="10"/>
  <c r="AH10" i="19"/>
  <c r="AH9" i="19"/>
  <c r="AH8" i="19"/>
  <c r="AH4" i="19"/>
  <c r="AH5" i="19"/>
  <c r="AH6" i="19"/>
  <c r="AH7" i="19"/>
  <c r="AH3" i="19"/>
  <c r="AF8" i="19"/>
  <c r="AG8" i="19" s="1"/>
  <c r="AF9" i="19"/>
  <c r="AF10" i="19"/>
  <c r="AF4" i="19"/>
  <c r="AG4" i="19" s="1"/>
  <c r="AF5" i="19"/>
  <c r="AG5" i="19" s="1"/>
  <c r="AF6" i="19"/>
  <c r="AG6" i="19" s="1"/>
  <c r="AF7" i="19"/>
  <c r="AG7" i="19" s="1"/>
  <c r="AF3" i="19"/>
  <c r="AG3" i="19" s="1"/>
  <c r="J18" i="19"/>
  <c r="F55" i="19"/>
  <c r="G19" i="19" s="1"/>
  <c r="X19" i="12"/>
  <c r="M18" i="17"/>
  <c r="L18" i="17"/>
  <c r="K18" i="17"/>
  <c r="J18" i="17"/>
  <c r="L9" i="17"/>
  <c r="L11" i="17" s="1"/>
  <c r="K9" i="17"/>
  <c r="K11" i="17" s="1"/>
  <c r="M9" i="17"/>
  <c r="J9" i="17"/>
  <c r="J11" i="17" s="1"/>
  <c r="J17" i="19"/>
  <c r="F9" i="19" s="1"/>
  <c r="X23" i="19"/>
  <c r="W23" i="19"/>
  <c r="X3" i="19"/>
  <c r="X4" i="19"/>
  <c r="X5" i="19"/>
  <c r="X6" i="19"/>
  <c r="X7" i="19"/>
  <c r="X8" i="19"/>
  <c r="X9" i="19"/>
  <c r="X10" i="19"/>
  <c r="X11" i="19"/>
  <c r="X12" i="19"/>
  <c r="X13" i="19"/>
  <c r="X14" i="19"/>
  <c r="X15" i="19"/>
  <c r="X16" i="19"/>
  <c r="X17" i="19"/>
  <c r="X18" i="19"/>
  <c r="X19" i="19"/>
  <c r="X20" i="19"/>
  <c r="X21" i="19"/>
  <c r="X22" i="19"/>
  <c r="X24" i="19"/>
  <c r="X25" i="19"/>
  <c r="X26" i="19"/>
  <c r="W21" i="19"/>
  <c r="W22" i="19"/>
  <c r="W26" i="19"/>
  <c r="W25" i="19"/>
  <c r="W24" i="19"/>
  <c r="W19" i="19"/>
  <c r="W18" i="19"/>
  <c r="W17" i="19"/>
  <c r="W16" i="19"/>
  <c r="W15" i="19"/>
  <c r="W11" i="19"/>
  <c r="W12" i="19"/>
  <c r="W13" i="19"/>
  <c r="W14" i="19"/>
  <c r="W10" i="19"/>
  <c r="W9" i="19"/>
  <c r="W8" i="19"/>
  <c r="W7" i="19"/>
  <c r="W6" i="19"/>
  <c r="V26" i="19"/>
  <c r="V25" i="19"/>
  <c r="V24" i="19"/>
  <c r="V23" i="19"/>
  <c r="V22" i="19"/>
  <c r="V21" i="19"/>
  <c r="V20" i="19"/>
  <c r="V19" i="19"/>
  <c r="V18" i="19"/>
  <c r="V17" i="19"/>
  <c r="V16" i="19"/>
  <c r="V15" i="19"/>
  <c r="V11" i="19"/>
  <c r="V12" i="19"/>
  <c r="V13" i="19"/>
  <c r="V14" i="19"/>
  <c r="V10" i="19"/>
  <c r="V9" i="19"/>
  <c r="V8" i="19"/>
  <c r="V7" i="19"/>
  <c r="V6" i="19"/>
  <c r="V5" i="19"/>
  <c r="V4" i="19"/>
  <c r="V3" i="19"/>
  <c r="AE13" i="15"/>
  <c r="AB17" i="19"/>
  <c r="E24" i="19" s="1"/>
  <c r="F23" i="19"/>
  <c r="F5" i="19"/>
  <c r="R200" i="19"/>
  <c r="Q166" i="19"/>
  <c r="W20" i="19" s="1"/>
  <c r="Q52" i="19"/>
  <c r="Q51" i="19"/>
  <c r="Q50" i="19"/>
  <c r="Q49" i="19"/>
  <c r="Q48" i="19"/>
  <c r="Q47" i="19"/>
  <c r="Q46" i="19"/>
  <c r="Q45" i="19"/>
  <c r="Q44" i="19"/>
  <c r="Q43" i="19"/>
  <c r="Q42" i="19"/>
  <c r="Q40" i="19"/>
  <c r="Q39" i="19"/>
  <c r="Q38" i="19"/>
  <c r="Q37" i="19"/>
  <c r="Q36" i="19"/>
  <c r="Q35" i="19"/>
  <c r="Q34" i="19"/>
  <c r="Q33" i="19"/>
  <c r="Q32" i="19"/>
  <c r="Q31" i="19"/>
  <c r="Q30" i="19"/>
  <c r="Q29" i="19"/>
  <c r="Q28" i="19"/>
  <c r="Q27" i="19"/>
  <c r="Q26" i="19"/>
  <c r="Q25" i="19"/>
  <c r="Q24" i="19"/>
  <c r="Q23" i="19"/>
  <c r="Q22" i="19"/>
  <c r="Q21" i="19"/>
  <c r="Q20" i="19"/>
  <c r="Q19" i="19"/>
  <c r="Q18" i="19"/>
  <c r="Q17" i="19"/>
  <c r="Q16" i="19"/>
  <c r="Q15" i="19"/>
  <c r="Q14" i="19"/>
  <c r="Q12" i="19"/>
  <c r="Q11" i="19"/>
  <c r="Q10" i="19"/>
  <c r="Q9" i="19"/>
  <c r="Q8" i="19"/>
  <c r="Q7" i="19"/>
  <c r="Q6" i="19"/>
  <c r="Q5" i="19"/>
  <c r="Q4" i="19"/>
  <c r="Q3" i="19"/>
  <c r="C142" i="18"/>
  <c r="C1" i="18"/>
  <c r="F18" i="17"/>
  <c r="F11" i="17" s="1"/>
  <c r="E18" i="17"/>
  <c r="D18" i="17"/>
  <c r="C18" i="17"/>
  <c r="B18" i="17"/>
  <c r="F9" i="17"/>
  <c r="E9" i="17"/>
  <c r="D9" i="17"/>
  <c r="D11" i="17" s="1"/>
  <c r="C9" i="17"/>
  <c r="C11" i="17" s="1"/>
  <c r="B9" i="17"/>
  <c r="B11" i="17" s="1"/>
  <c r="N20" i="15"/>
  <c r="L20" i="15"/>
  <c r="L22" i="15" s="1"/>
  <c r="J20" i="15"/>
  <c r="AA18" i="15"/>
  <c r="S15" i="15"/>
  <c r="F15" i="15"/>
  <c r="W14" i="15"/>
  <c r="F14" i="15"/>
  <c r="W13" i="15"/>
  <c r="F13" i="15"/>
  <c r="W12" i="15"/>
  <c r="F12" i="15"/>
  <c r="W11" i="15"/>
  <c r="F11" i="15"/>
  <c r="W10" i="15"/>
  <c r="F10" i="15"/>
  <c r="W9" i="15"/>
  <c r="F9" i="15"/>
  <c r="W7" i="15"/>
  <c r="F7" i="15"/>
  <c r="W6" i="15"/>
  <c r="F6" i="15"/>
  <c r="W5" i="15"/>
  <c r="F5" i="15"/>
  <c r="W4" i="15"/>
  <c r="F4" i="15"/>
  <c r="F3" i="15"/>
  <c r="A3" i="15"/>
  <c r="F2" i="15"/>
  <c r="A2" i="15"/>
  <c r="O18" i="10"/>
  <c r="N18" i="10"/>
  <c r="M16" i="10"/>
  <c r="M15" i="10"/>
  <c r="M14" i="10"/>
  <c r="M13" i="10"/>
  <c r="M12" i="10"/>
  <c r="M11" i="10"/>
  <c r="M10" i="10"/>
  <c r="M9" i="10"/>
  <c r="M8" i="10"/>
  <c r="L42" i="12"/>
  <c r="M42" i="12" s="1"/>
  <c r="F42" i="12"/>
  <c r="Q41" i="12"/>
  <c r="F41" i="12"/>
  <c r="F40" i="12"/>
  <c r="F39" i="12"/>
  <c r="F36" i="12"/>
  <c r="F33" i="12"/>
  <c r="F32" i="12"/>
  <c r="F31" i="12"/>
  <c r="F30" i="12"/>
  <c r="H28" i="12"/>
  <c r="F28" i="12"/>
  <c r="H27" i="12"/>
  <c r="F27" i="12"/>
  <c r="F26" i="12"/>
  <c r="H26" i="12" s="1"/>
  <c r="F25" i="12"/>
  <c r="H24" i="12"/>
  <c r="F24" i="12"/>
  <c r="Q23" i="12"/>
  <c r="N23" i="12"/>
  <c r="F23" i="12"/>
  <c r="H23" i="12" s="1"/>
  <c r="N22" i="12"/>
  <c r="N21" i="12"/>
  <c r="N20" i="12"/>
  <c r="V19" i="12"/>
  <c r="V20" i="12" s="1"/>
  <c r="N19" i="12"/>
  <c r="F19" i="12"/>
  <c r="N18" i="12"/>
  <c r="F18" i="12"/>
  <c r="N17" i="12"/>
  <c r="F17" i="12"/>
  <c r="N16" i="12"/>
  <c r="F16" i="12"/>
  <c r="N15" i="12"/>
  <c r="N14" i="12"/>
  <c r="F14" i="12"/>
  <c r="N13" i="12"/>
  <c r="N12" i="12"/>
  <c r="N11" i="12"/>
  <c r="N10" i="12"/>
  <c r="N9" i="12"/>
  <c r="F9" i="12"/>
  <c r="N8" i="12"/>
  <c r="H8" i="12"/>
  <c r="H19" i="12" s="1"/>
  <c r="L43" i="12" s="1"/>
  <c r="N7" i="12"/>
  <c r="N6" i="12"/>
  <c r="N5" i="12"/>
  <c r="N4" i="12"/>
  <c r="N3" i="12"/>
  <c r="N2" i="12"/>
  <c r="L75" i="7"/>
  <c r="I75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P10" i="7"/>
  <c r="J10" i="7"/>
  <c r="J9" i="7"/>
  <c r="V8" i="7"/>
  <c r="J8" i="7"/>
  <c r="V7" i="7"/>
  <c r="J7" i="7"/>
  <c r="V6" i="7"/>
  <c r="J6" i="7"/>
  <c r="J5" i="7"/>
  <c r="J4" i="7"/>
  <c r="J3" i="7"/>
  <c r="F21" i="6"/>
  <c r="J8" i="21" l="1"/>
  <c r="J15" i="21" s="1"/>
  <c r="J75" i="7"/>
  <c r="V10" i="7"/>
  <c r="L46" i="12"/>
  <c r="F20" i="12"/>
  <c r="M11" i="17"/>
  <c r="E11" i="17"/>
  <c r="B8" i="19"/>
  <c r="T200" i="19"/>
  <c r="AG11" i="19"/>
  <c r="AI10" i="19"/>
  <c r="W16" i="10"/>
  <c r="Y16" i="10"/>
  <c r="M18" i="10"/>
  <c r="N20" i="10" s="1"/>
  <c r="F27" i="19"/>
  <c r="AI9" i="19"/>
  <c r="AH11" i="19"/>
  <c r="AF11" i="19"/>
  <c r="W3" i="19"/>
  <c r="X27" i="19"/>
  <c r="W4" i="19"/>
  <c r="W5" i="19"/>
  <c r="W15" i="15"/>
  <c r="Q200" i="19"/>
  <c r="H43" i="12"/>
  <c r="L44" i="12" s="1"/>
  <c r="D20" i="17"/>
  <c r="F33" i="19" l="1"/>
  <c r="F39" i="19" s="1"/>
  <c r="I26" i="19" s="1"/>
  <c r="AI11" i="19"/>
  <c r="AJ9" i="19"/>
  <c r="W27" i="19"/>
  <c r="X17" i="10"/>
  <c r="D23" i="17"/>
  <c r="E23" i="17" s="1"/>
  <c r="D27" i="17" a="1"/>
  <c r="D27" i="17" l="1"/>
  <c r="D29" i="17"/>
  <c r="D28" i="17"/>
  <c r="F43" i="12"/>
</calcChain>
</file>

<file path=xl/sharedStrings.xml><?xml version="1.0" encoding="utf-8"?>
<sst xmlns="http://schemas.openxmlformats.org/spreadsheetml/2006/main" count="1352" uniqueCount="767">
  <si>
    <t>Ajaz</t>
  </si>
  <si>
    <t xml:space="preserve">1kg </t>
  </si>
  <si>
    <t>besan</t>
  </si>
  <si>
    <t>masoor</t>
  </si>
  <si>
    <t>500gm</t>
  </si>
  <si>
    <t xml:space="preserve">garam masala </t>
  </si>
  <si>
    <t>Gola,Siwayni,Chuara,Badam</t>
  </si>
  <si>
    <t>Refind</t>
  </si>
  <si>
    <t>Chini</t>
  </si>
  <si>
    <t>2kg</t>
  </si>
  <si>
    <t>Chai</t>
  </si>
  <si>
    <t>200gm</t>
  </si>
  <si>
    <t>Chawal</t>
  </si>
  <si>
    <t>3kg</t>
  </si>
  <si>
    <t>Aata</t>
  </si>
  <si>
    <t>5k</t>
  </si>
  <si>
    <t>800gm</t>
  </si>
  <si>
    <t>Surf</t>
  </si>
  <si>
    <t>Rin</t>
  </si>
  <si>
    <t>Lux</t>
  </si>
  <si>
    <t>Namak</t>
  </si>
  <si>
    <t>chane dal</t>
  </si>
  <si>
    <t>1L</t>
  </si>
  <si>
    <t>RAMZAAN RASHAN</t>
  </si>
  <si>
    <t>Item</t>
  </si>
  <si>
    <t>Quantity</t>
  </si>
  <si>
    <t>Price</t>
  </si>
  <si>
    <t>Haldi,Mirch,
Dhania</t>
  </si>
  <si>
    <t>Expenses</t>
  </si>
  <si>
    <t>Nagina</t>
  </si>
  <si>
    <t>Family</t>
  </si>
  <si>
    <t>Zafar</t>
  </si>
  <si>
    <t>Shibli</t>
  </si>
  <si>
    <t>Jannat</t>
  </si>
  <si>
    <t>Ahad</t>
  </si>
  <si>
    <t>Nbd</t>
  </si>
  <si>
    <t>Shahid</t>
  </si>
  <si>
    <t>Daisy</t>
  </si>
  <si>
    <t>Fahad</t>
  </si>
  <si>
    <t>Yawar</t>
  </si>
  <si>
    <t>Babbu</t>
  </si>
  <si>
    <t>Nusrat</t>
  </si>
  <si>
    <t>Yasha</t>
  </si>
  <si>
    <t>Mintoo</t>
  </si>
  <si>
    <t>Ruby</t>
  </si>
  <si>
    <t>Imama</t>
  </si>
  <si>
    <t>Vicky</t>
  </si>
  <si>
    <t>Shazia</t>
  </si>
  <si>
    <t>Aslam</t>
  </si>
  <si>
    <t>Jimmy</t>
  </si>
  <si>
    <t>Zohra</t>
  </si>
  <si>
    <t>Zohra Jb</t>
  </si>
  <si>
    <t>Shehzad</t>
  </si>
  <si>
    <t>Gulnaz</t>
  </si>
  <si>
    <t>Yusuf</t>
  </si>
  <si>
    <t>Naushad</t>
  </si>
  <si>
    <t>Farheen</t>
  </si>
  <si>
    <t>Shaheena</t>
  </si>
  <si>
    <t>Rana</t>
  </si>
  <si>
    <t>Raees</t>
  </si>
  <si>
    <t>Huda</t>
  </si>
  <si>
    <t>Asra</t>
  </si>
  <si>
    <t>Ashhad</t>
  </si>
  <si>
    <t>Rose</t>
  </si>
  <si>
    <t>Fakhar</t>
  </si>
  <si>
    <t>Arib</t>
  </si>
  <si>
    <t>Azina</t>
  </si>
  <si>
    <t>Sheeba</t>
  </si>
  <si>
    <t>Iqbal</t>
  </si>
  <si>
    <t>Ayra</t>
  </si>
  <si>
    <t>Aleeza</t>
  </si>
  <si>
    <t>Ali</t>
  </si>
  <si>
    <t>Shaya</t>
  </si>
  <si>
    <t>Bilal</t>
  </si>
  <si>
    <t>Abdullah</t>
  </si>
  <si>
    <t>ibrahim</t>
  </si>
  <si>
    <t>Sadaf</t>
  </si>
  <si>
    <t>Asif</t>
  </si>
  <si>
    <t>Sweety</t>
  </si>
  <si>
    <t>Aquib</t>
  </si>
  <si>
    <t>Lovey</t>
  </si>
  <si>
    <t>Sahanpur</t>
  </si>
  <si>
    <t>Ishtiyaq</t>
  </si>
  <si>
    <t>Kashif</t>
  </si>
  <si>
    <t>Akhlaq</t>
  </si>
  <si>
    <t>Sameer</t>
  </si>
  <si>
    <t>Syeda</t>
  </si>
  <si>
    <t>Tariq</t>
  </si>
  <si>
    <t>Dooda</t>
  </si>
  <si>
    <t>Waquar</t>
  </si>
  <si>
    <t>Lalia</t>
  </si>
  <si>
    <t>Shaad</t>
  </si>
  <si>
    <t>Khursheeda</t>
  </si>
  <si>
    <t>Anas</t>
  </si>
  <si>
    <t>Bijnor</t>
  </si>
  <si>
    <t>Mushabbar</t>
  </si>
  <si>
    <t>Suhail</t>
  </si>
  <si>
    <t>Frnds</t>
  </si>
  <si>
    <t>Adnan</t>
  </si>
  <si>
    <t>Shadab</t>
  </si>
  <si>
    <t>Ashar</t>
  </si>
  <si>
    <t>Afaaq</t>
  </si>
  <si>
    <t>Sufiyan</t>
  </si>
  <si>
    <t>nagina</t>
  </si>
  <si>
    <t>nbd</t>
  </si>
  <si>
    <t>spr</t>
  </si>
  <si>
    <t>bijnor</t>
  </si>
  <si>
    <t>family</t>
  </si>
  <si>
    <t>SEATER</t>
  </si>
  <si>
    <t>Volvo</t>
  </si>
  <si>
    <t>ertiga3</t>
  </si>
  <si>
    <t>Travller</t>
  </si>
  <si>
    <t>TOTAL COUNT =</t>
  </si>
  <si>
    <t>Pappu</t>
  </si>
  <si>
    <t>Imran</t>
  </si>
  <si>
    <t>Faiz</t>
  </si>
  <si>
    <t>Zubaida Baji</t>
  </si>
  <si>
    <t>Amin adv</t>
  </si>
  <si>
    <t>Sami</t>
  </si>
  <si>
    <t>Bittan</t>
  </si>
  <si>
    <t>Rizwan</t>
  </si>
  <si>
    <t>Sahanpur 2</t>
  </si>
  <si>
    <t>Haseen</t>
  </si>
  <si>
    <t>Parwez</t>
  </si>
  <si>
    <t>Haseen and wife</t>
  </si>
  <si>
    <t>Parwez and wife</t>
  </si>
  <si>
    <t>Delhi</t>
  </si>
  <si>
    <t>NBD</t>
  </si>
  <si>
    <t>Friends</t>
  </si>
  <si>
    <t>Aisha</t>
  </si>
  <si>
    <t>Arslaan</t>
  </si>
  <si>
    <t>Sangam</t>
  </si>
  <si>
    <t>Tuba</t>
  </si>
  <si>
    <t>Nisha</t>
  </si>
  <si>
    <t>Farhina</t>
  </si>
  <si>
    <t>JBD</t>
  </si>
  <si>
    <t>Nisar</t>
  </si>
  <si>
    <t>Gulafsha</t>
  </si>
  <si>
    <t>Gulsaba</t>
  </si>
  <si>
    <t>JAMAAT E ISLAMI</t>
  </si>
  <si>
    <t>Shakeel</t>
  </si>
  <si>
    <t>Jamaat</t>
  </si>
  <si>
    <t>Shehzad Khan</t>
  </si>
  <si>
    <t>with family</t>
  </si>
  <si>
    <t>BARAAT</t>
  </si>
  <si>
    <t>Random</t>
  </si>
  <si>
    <t>Ahad Frnd</t>
  </si>
  <si>
    <t>Adnan,Ashar,Shadab</t>
  </si>
  <si>
    <t>Saquib,Shadab</t>
  </si>
  <si>
    <t>Jannat ' Frnds</t>
  </si>
  <si>
    <t>Ayaz</t>
  </si>
  <si>
    <t>Pathanpura</t>
  </si>
  <si>
    <t>+5 kids below 12 years</t>
  </si>
  <si>
    <t>Iqra</t>
  </si>
  <si>
    <t>Hina</t>
  </si>
  <si>
    <t>with 2</t>
  </si>
  <si>
    <t>Noor fathima</t>
  </si>
  <si>
    <t>Nikaah, Engagement Expenses</t>
  </si>
  <si>
    <t>Engagement List</t>
  </si>
  <si>
    <t>Nikaah</t>
  </si>
  <si>
    <t>Hall</t>
  </si>
  <si>
    <t>Decoration</t>
  </si>
  <si>
    <t>Waseem</t>
  </si>
  <si>
    <t>Nayab</t>
  </si>
  <si>
    <t>Masale</t>
  </si>
  <si>
    <t>Dinner</t>
  </si>
  <si>
    <t>Enagagement</t>
  </si>
  <si>
    <t>Bus (47)</t>
  </si>
  <si>
    <t>Travaller (20)</t>
  </si>
  <si>
    <t>Ertiga</t>
  </si>
  <si>
    <t>Lifafa</t>
  </si>
  <si>
    <t>Suits</t>
  </si>
  <si>
    <t>Noor</t>
  </si>
  <si>
    <t>Aqsa</t>
  </si>
  <si>
    <t>Taya -Tai</t>
  </si>
  <si>
    <t>Khala-Khalu</t>
  </si>
  <si>
    <t>Mama-Mami</t>
  </si>
  <si>
    <t>Marghoob-wife</t>
  </si>
  <si>
    <t>Bushra-Husb</t>
  </si>
  <si>
    <t>Aqsa F1</t>
  </si>
  <si>
    <t>Aqsa F2</t>
  </si>
  <si>
    <t>Aqsa F3</t>
  </si>
  <si>
    <t>Suhail F1</t>
  </si>
  <si>
    <t>Suhail F2</t>
  </si>
  <si>
    <t>Name</t>
  </si>
  <si>
    <t>Total</t>
  </si>
  <si>
    <t>Suhail FM1</t>
  </si>
  <si>
    <t>Suhail FM2</t>
  </si>
  <si>
    <t>Suhail FM3</t>
  </si>
  <si>
    <t>Suhail FM4</t>
  </si>
  <si>
    <t>Suhail FM5</t>
  </si>
  <si>
    <t>Suhail FM6</t>
  </si>
  <si>
    <t>Suits - Gifts</t>
  </si>
  <si>
    <t>Tanya Gown</t>
  </si>
  <si>
    <t>Suit</t>
  </si>
  <si>
    <t>Shoes</t>
  </si>
  <si>
    <t>Artifitial Set</t>
  </si>
  <si>
    <t>Ring</t>
  </si>
  <si>
    <t>Gold Set</t>
  </si>
  <si>
    <t>Basket</t>
  </si>
  <si>
    <t>Sweets</t>
  </si>
  <si>
    <t>Amma</t>
  </si>
  <si>
    <t>Camy</t>
  </si>
  <si>
    <t>Papa</t>
  </si>
  <si>
    <t>Shehzad khan</t>
  </si>
  <si>
    <t>Aunty</t>
  </si>
  <si>
    <t>Shirin</t>
  </si>
  <si>
    <t>Aadi-Arsh</t>
  </si>
  <si>
    <t xml:space="preserve">Lifafe </t>
  </si>
  <si>
    <t>by papa</t>
  </si>
  <si>
    <t>Watch</t>
  </si>
  <si>
    <t>by amma</t>
  </si>
  <si>
    <t>by camy</t>
  </si>
  <si>
    <t>Bushra Lifafa</t>
  </si>
  <si>
    <t>Delhi Shopping</t>
  </si>
  <si>
    <t>gifts</t>
  </si>
  <si>
    <t>shuail ring</t>
  </si>
  <si>
    <t>our clothes</t>
  </si>
  <si>
    <t>Packing material</t>
  </si>
  <si>
    <t>Engag</t>
  </si>
  <si>
    <t>Nikaah Day</t>
  </si>
  <si>
    <t>My salary and 1st comitte</t>
  </si>
  <si>
    <t>160000 hoga mere paas 1 june ko</t>
  </si>
  <si>
    <t>10 june ko 1lac committee</t>
  </si>
  <si>
    <t xml:space="preserve">extra </t>
  </si>
  <si>
    <t>OVERALL EXPENSES=</t>
  </si>
  <si>
    <t>excl. gold (REQUIRED)</t>
  </si>
  <si>
    <t>1L MayComite + 60k Salary=</t>
  </si>
  <si>
    <t>Veg</t>
  </si>
  <si>
    <t>French Fries</t>
  </si>
  <si>
    <t>Chenne Rasgulle</t>
  </si>
  <si>
    <t>Spring Roll</t>
  </si>
  <si>
    <t>Person</t>
  </si>
  <si>
    <t>Shahi Paneer</t>
  </si>
  <si>
    <t>Chole - puri</t>
  </si>
  <si>
    <t>Mix Veg</t>
  </si>
  <si>
    <t>Zeera Rice</t>
  </si>
  <si>
    <t>Raita</t>
  </si>
  <si>
    <t>Snacks</t>
  </si>
  <si>
    <t>Aaloo tikki</t>
  </si>
  <si>
    <t>Dahi bada</t>
  </si>
  <si>
    <t>Chilla/Dosa</t>
  </si>
  <si>
    <t>Paani-Pudi</t>
  </si>
  <si>
    <t>Imarti Rabdi</t>
  </si>
  <si>
    <t>Mohan kheer</t>
  </si>
  <si>
    <t xml:space="preserve">
चेन्ने-रसगुल्ले</t>
  </si>
  <si>
    <t>स्प्रिंग-रोल</t>
  </si>
  <si>
    <t>शाही-पनीर</t>
  </si>
  <si>
    <t>मिक्स-वेज</t>
  </si>
  <si>
    <t>छोले-पुरी</t>
  </si>
  <si>
    <t>ज़ीरा-राइस</t>
  </si>
  <si>
    <t>आलू-टिक्की</t>
  </si>
  <si>
    <t>दही-बड़ा</t>
  </si>
  <si>
    <t>चिल्ला/डोसा</t>
  </si>
  <si>
    <t>पानी-पुडी</t>
  </si>
  <si>
    <t>मोहन-खीर</t>
  </si>
  <si>
    <t>फ्रेंच-फ्राइज़</t>
  </si>
  <si>
    <t>रायता</t>
  </si>
  <si>
    <t>इमरती रबड़ी</t>
  </si>
  <si>
    <t>Starter(BARAATI)</t>
  </si>
  <si>
    <t>Juice</t>
  </si>
  <si>
    <t>Water Bottles</t>
  </si>
  <si>
    <t>Ch Lolipop</t>
  </si>
  <si>
    <t>Ch Barrah</t>
  </si>
  <si>
    <t>Ch Tikka</t>
  </si>
  <si>
    <t>Ch Kebab</t>
  </si>
  <si>
    <t>Mutton Stew</t>
  </si>
  <si>
    <t>Ch Changezi</t>
  </si>
  <si>
    <t>Bade Nahari</t>
  </si>
  <si>
    <t>Ch Biryani</t>
  </si>
  <si>
    <t>I-cream,C-drink</t>
  </si>
  <si>
    <t xml:space="preserve">Roti </t>
  </si>
  <si>
    <t xml:space="preserve"> Veg Items</t>
  </si>
  <si>
    <t>STARTER</t>
  </si>
  <si>
    <t>SNACKS</t>
  </si>
  <si>
    <t>DINNER</t>
  </si>
  <si>
    <t>VEG</t>
  </si>
  <si>
    <t xml:space="preserve">चिकन लोलिपॉप </t>
  </si>
  <si>
    <t xml:space="preserve">चिकन कबाब </t>
  </si>
  <si>
    <t xml:space="preserve">चिकन चंगेज़ी </t>
  </si>
  <si>
    <t>चिकन बिरयानी</t>
  </si>
  <si>
    <t>DATE</t>
  </si>
  <si>
    <t>Kharcha</t>
  </si>
  <si>
    <t>Traveller</t>
  </si>
  <si>
    <t>camy</t>
  </si>
  <si>
    <t>twinkle</t>
  </si>
  <si>
    <t>zafar</t>
  </si>
  <si>
    <t>mahak</t>
  </si>
  <si>
    <t>suhail watch + sherwani</t>
  </si>
  <si>
    <t>Paid</t>
  </si>
  <si>
    <t>Remaining</t>
  </si>
  <si>
    <t>Chand Banquet</t>
  </si>
  <si>
    <t>Raaste ka Nashta</t>
  </si>
  <si>
    <t>Logo Ka rukna aur khana</t>
  </si>
  <si>
    <t>MEAT</t>
  </si>
  <si>
    <t>MASALE</t>
  </si>
  <si>
    <t>CHEF</t>
  </si>
  <si>
    <t>250 log</t>
  </si>
  <si>
    <t>In Bank</t>
  </si>
  <si>
    <t>CC bill</t>
  </si>
  <si>
    <t>Bijnor Kapde</t>
  </si>
  <si>
    <t>Tanya Watch</t>
  </si>
  <si>
    <t>Suhail Shirt</t>
  </si>
  <si>
    <t>Suhail Sherwani</t>
  </si>
  <si>
    <t>My Kurta</t>
  </si>
  <si>
    <t>Tanya shoes</t>
  </si>
  <si>
    <t>Papa Kapde</t>
  </si>
  <si>
    <t>Delhi ana jana</t>
  </si>
  <si>
    <t>Ghar Maintainance</t>
  </si>
  <si>
    <t>Gosht</t>
  </si>
  <si>
    <t>Drinks</t>
  </si>
  <si>
    <t>Tent</t>
  </si>
  <si>
    <t>Nabeel</t>
  </si>
  <si>
    <t>Kist</t>
  </si>
  <si>
    <t>Ghar Rashan</t>
  </si>
  <si>
    <t>Nikaah Day=</t>
  </si>
  <si>
    <t>Before</t>
  </si>
  <si>
    <t>After</t>
  </si>
  <si>
    <t>Baardana</t>
  </si>
  <si>
    <t xml:space="preserve">Waseem </t>
  </si>
  <si>
    <t>fruits corner</t>
  </si>
  <si>
    <t>kulfi</t>
  </si>
  <si>
    <t>donge kunde</t>
  </si>
  <si>
    <t>baraati ke liye</t>
  </si>
  <si>
    <t xml:space="preserve">salad </t>
  </si>
  <si>
    <t>paani coolers</t>
  </si>
  <si>
    <t>F/M</t>
  </si>
  <si>
    <t>F</t>
  </si>
  <si>
    <t>स्प्रिंग-रोल / छोटे समोसे</t>
  </si>
  <si>
    <t>रायता / पापड़</t>
  </si>
  <si>
    <t>सलाद</t>
  </si>
  <si>
    <t>Kulfi</t>
  </si>
  <si>
    <t>फल फिरूत</t>
  </si>
  <si>
    <t>कुल्फी</t>
  </si>
  <si>
    <t>FRUIT Stall</t>
  </si>
  <si>
    <t>Salaad</t>
  </si>
  <si>
    <t>Cold Drink /Ice cream</t>
  </si>
  <si>
    <t>कोल्ड ड्रिंक / आइसक्रीम</t>
  </si>
  <si>
    <t>KIDS</t>
  </si>
  <si>
    <t xml:space="preserve">Sabia </t>
  </si>
  <si>
    <t>Ayesha</t>
  </si>
  <si>
    <t>Qausar</t>
  </si>
  <si>
    <t>Vaishali</t>
  </si>
  <si>
    <t>Anwar,Shahid,Akram,Suhail,Ammi,Bari,Raju</t>
  </si>
  <si>
    <t>Relative</t>
  </si>
  <si>
    <t>Doctor</t>
  </si>
  <si>
    <t>Akhlaque</t>
  </si>
  <si>
    <t>Anzar</t>
  </si>
  <si>
    <t>Liaquet</t>
  </si>
  <si>
    <t>Guddu</t>
  </si>
  <si>
    <t>Waiters/Workers</t>
  </si>
  <si>
    <t>Bade taya</t>
  </si>
  <si>
    <t>Naeem Bhai</t>
  </si>
  <si>
    <t>InHand</t>
  </si>
  <si>
    <t>HDFC</t>
  </si>
  <si>
    <t>ICICI</t>
  </si>
  <si>
    <t>Committee</t>
  </si>
  <si>
    <t>TOTAL</t>
  </si>
  <si>
    <t>Cash</t>
  </si>
  <si>
    <t>Lifafafa</t>
  </si>
  <si>
    <t>Diesel</t>
  </si>
  <si>
    <t xml:space="preserve">cylibder </t>
  </si>
  <si>
    <t>Used</t>
  </si>
  <si>
    <t>for</t>
  </si>
  <si>
    <t>Baardana,masale</t>
  </si>
  <si>
    <t>Baardana,masale,sabzi</t>
  </si>
  <si>
    <t>gosht</t>
  </si>
  <si>
    <t>doodh</t>
  </si>
  <si>
    <t>fruits</t>
  </si>
  <si>
    <t>hall</t>
  </si>
  <si>
    <t xml:space="preserve">cylinder </t>
  </si>
  <si>
    <t>sabzi</t>
  </si>
  <si>
    <t>lights tent</t>
  </si>
  <si>
    <t>Stalls</t>
  </si>
  <si>
    <t>Veg Nai</t>
  </si>
  <si>
    <t>Non Veg nai</t>
  </si>
  <si>
    <t>Kulfi icecream</t>
  </si>
  <si>
    <t>Basic Salary</t>
  </si>
  <si>
    <t>House Rent Allowance</t>
  </si>
  <si>
    <t>Medical Allowance</t>
  </si>
  <si>
    <t>Transport Allowance</t>
  </si>
  <si>
    <t>Leave Travel Allowance</t>
  </si>
  <si>
    <t>BonusExgratia-AdvancePmt</t>
  </si>
  <si>
    <t>Performance Bonus</t>
  </si>
  <si>
    <t>Infosys Welfare Trust</t>
  </si>
  <si>
    <t>PF Contribution</t>
  </si>
  <si>
    <t>Professional Tax</t>
  </si>
  <si>
    <t>LWF Contribution</t>
  </si>
  <si>
    <t>Income Tax</t>
  </si>
  <si>
    <t>NET SAL</t>
  </si>
  <si>
    <t>COMPONENTS</t>
  </si>
  <si>
    <t>April</t>
  </si>
  <si>
    <t>May</t>
  </si>
  <si>
    <t>July</t>
  </si>
  <si>
    <t>August</t>
  </si>
  <si>
    <t>September</t>
  </si>
  <si>
    <t>October</t>
  </si>
  <si>
    <t>June</t>
  </si>
  <si>
    <t>Total Earnings =</t>
  </si>
  <si>
    <t>November</t>
  </si>
  <si>
    <t>March</t>
  </si>
  <si>
    <t>December</t>
  </si>
  <si>
    <t>January</t>
  </si>
  <si>
    <t>February</t>
  </si>
  <si>
    <t>Comitee</t>
  </si>
  <si>
    <t>Bills</t>
  </si>
  <si>
    <t>5 months</t>
  </si>
  <si>
    <t>on 31st january=</t>
  </si>
  <si>
    <t>Inaya</t>
  </si>
  <si>
    <t>Afeera</t>
  </si>
  <si>
    <t>Hiza</t>
  </si>
  <si>
    <t>Home</t>
  </si>
  <si>
    <t>Walima</t>
  </si>
  <si>
    <t>Baraat</t>
  </si>
  <si>
    <t>traveller</t>
  </si>
  <si>
    <t>baraat=</t>
  </si>
  <si>
    <t>walima=</t>
  </si>
  <si>
    <t>Misc</t>
  </si>
  <si>
    <t>Patakhe</t>
  </si>
  <si>
    <t>EVENT</t>
  </si>
  <si>
    <t>DESCRIPTION</t>
  </si>
  <si>
    <t>PER PERSON</t>
  </si>
  <si>
    <t>Shopping</t>
  </si>
  <si>
    <t>Lehnga</t>
  </si>
  <si>
    <t>Gown</t>
  </si>
  <si>
    <t>Jwelery</t>
  </si>
  <si>
    <t>Makeup</t>
  </si>
  <si>
    <t>Gold</t>
  </si>
  <si>
    <t>1 Light Set</t>
  </si>
  <si>
    <t>1 Heavy Set</t>
  </si>
  <si>
    <t>Kadhe</t>
  </si>
  <si>
    <t>Mandha</t>
  </si>
  <si>
    <t>Dahej</t>
  </si>
  <si>
    <t>Bed</t>
  </si>
  <si>
    <t>wardrobe</t>
  </si>
  <si>
    <t>Mattress</t>
  </si>
  <si>
    <t>Fan</t>
  </si>
  <si>
    <t>Gas</t>
  </si>
  <si>
    <t>Utensils</t>
  </si>
  <si>
    <t>WashingMachine</t>
  </si>
  <si>
    <t>Fridge</t>
  </si>
  <si>
    <t>Bathroom</t>
  </si>
  <si>
    <t>Kitchen</t>
  </si>
  <si>
    <t>Bedroom</t>
  </si>
  <si>
    <t>Drawing Room</t>
  </si>
  <si>
    <t>Sum</t>
  </si>
  <si>
    <t>Count</t>
  </si>
  <si>
    <t>Nyota</t>
  </si>
  <si>
    <t>N</t>
  </si>
  <si>
    <t>As</t>
  </si>
  <si>
    <t>Deepak</t>
  </si>
  <si>
    <t>Saquib</t>
  </si>
  <si>
    <t>COUNT=</t>
  </si>
  <si>
    <t>Mushabbar1</t>
  </si>
  <si>
    <t>Mushabbar2</t>
  </si>
  <si>
    <t>Mushabbar3</t>
  </si>
  <si>
    <t>Mushabbar4</t>
  </si>
  <si>
    <t>Mushabbar5</t>
  </si>
  <si>
    <t>Bariyan</t>
  </si>
  <si>
    <t>Sehra Bandhai</t>
  </si>
  <si>
    <t>Walima List</t>
  </si>
  <si>
    <t>Place</t>
  </si>
  <si>
    <t>Nagina2</t>
  </si>
  <si>
    <t>Shimmi Khala</t>
  </si>
  <si>
    <t>Sheeraz</t>
  </si>
  <si>
    <t>Farah</t>
  </si>
  <si>
    <t>Sara</t>
  </si>
  <si>
    <t>Zainab</t>
  </si>
  <si>
    <t>Khala</t>
  </si>
  <si>
    <t>Bhuri Phuppo</t>
  </si>
  <si>
    <t>Khursh Phuppo</t>
  </si>
  <si>
    <t>Laddan</t>
  </si>
  <si>
    <t>Shaddan</t>
  </si>
  <si>
    <t>Amar</t>
  </si>
  <si>
    <t>Gudiya</t>
  </si>
  <si>
    <t>Balo</t>
  </si>
  <si>
    <t>Babli</t>
  </si>
  <si>
    <t>Phuppo</t>
  </si>
  <si>
    <t>Shaeer</t>
  </si>
  <si>
    <t>Muneer</t>
  </si>
  <si>
    <t>Bhure Taya</t>
  </si>
  <si>
    <t>Tayeammi</t>
  </si>
  <si>
    <t>Anjum</t>
  </si>
  <si>
    <t>Khakasha</t>
  </si>
  <si>
    <t>Chuttan Chacha</t>
  </si>
  <si>
    <t>Chand</t>
  </si>
  <si>
    <t>Guddo</t>
  </si>
  <si>
    <t>Manno</t>
  </si>
  <si>
    <t>Shaddo Phuppo</t>
  </si>
  <si>
    <t>Nazia</t>
  </si>
  <si>
    <t>Fatima</t>
  </si>
  <si>
    <t>Reshma</t>
  </si>
  <si>
    <t>Naseema</t>
  </si>
  <si>
    <t>Deetu</t>
  </si>
  <si>
    <t>Baba</t>
  </si>
  <si>
    <t>Faisal</t>
  </si>
  <si>
    <t>Yasar</t>
  </si>
  <si>
    <t>Amin</t>
  </si>
  <si>
    <t>Naushi</t>
  </si>
  <si>
    <t>Babu</t>
  </si>
  <si>
    <t>Sonam</t>
  </si>
  <si>
    <t>Chote Bhaisahab</t>
  </si>
  <si>
    <t>Sultan</t>
  </si>
  <si>
    <t>Ayoob</t>
  </si>
  <si>
    <t>Sons</t>
  </si>
  <si>
    <t>Javed</t>
  </si>
  <si>
    <t>Javed Delhi</t>
  </si>
  <si>
    <t>Phuphere</t>
  </si>
  <si>
    <t>Zahid</t>
  </si>
  <si>
    <t>Intezar</t>
  </si>
  <si>
    <t>Shehnaz</t>
  </si>
  <si>
    <t>Billo Baji</t>
  </si>
  <si>
    <t>Mehmood</t>
  </si>
  <si>
    <t>Naseem</t>
  </si>
  <si>
    <t>Saifullah</t>
  </si>
  <si>
    <t>Samiullah</t>
  </si>
  <si>
    <t>Tehseen</t>
  </si>
  <si>
    <t>Zahoor</t>
  </si>
  <si>
    <t>Nafees</t>
  </si>
  <si>
    <t>Shameem</t>
  </si>
  <si>
    <t>Azad</t>
  </si>
  <si>
    <t>Jalalabaad</t>
  </si>
  <si>
    <t>Jalalabaad 2</t>
  </si>
  <si>
    <t>Tasleem Ruby</t>
  </si>
  <si>
    <t>Bhanji Bhateeji</t>
  </si>
  <si>
    <t>Famida</t>
  </si>
  <si>
    <t>Nazma</t>
  </si>
  <si>
    <t>Shakeela</t>
  </si>
  <si>
    <t>Nicky</t>
  </si>
  <si>
    <t>Asna</t>
  </si>
  <si>
    <t>Sabiha Mehboob Alam</t>
  </si>
  <si>
    <t>Raees Mandawar</t>
  </si>
  <si>
    <t>Mandawar</t>
  </si>
  <si>
    <t>Moradabad</t>
  </si>
  <si>
    <t>Farooq Chacha</t>
  </si>
  <si>
    <t>Meerut</t>
  </si>
  <si>
    <t>Azam</t>
  </si>
  <si>
    <t>Mamu</t>
  </si>
  <si>
    <t>Shablu</t>
  </si>
  <si>
    <t>Lucknow</t>
  </si>
  <si>
    <t>Hardoi</t>
  </si>
  <si>
    <t>Teacher</t>
  </si>
  <si>
    <t>Riksha</t>
  </si>
  <si>
    <t>Samdhiana</t>
  </si>
  <si>
    <t>Aali Sasural</t>
  </si>
  <si>
    <t>Chand Sasural</t>
  </si>
  <si>
    <t>Faiz Sasural</t>
  </si>
  <si>
    <t>Naushad Uncle</t>
  </si>
  <si>
    <t>Ruby Maika</t>
  </si>
  <si>
    <t>Nusrat Maika</t>
  </si>
  <si>
    <t>Farhana</t>
  </si>
  <si>
    <t>Naushad Sasural</t>
  </si>
  <si>
    <t>Ajaz Sasural</t>
  </si>
  <si>
    <t>Shehzad Sasural</t>
  </si>
  <si>
    <t>Nagina 2</t>
  </si>
  <si>
    <t>Shimmi</t>
  </si>
  <si>
    <t>Mubeen</t>
  </si>
  <si>
    <t>Akram</t>
  </si>
  <si>
    <t>Khurram</t>
  </si>
  <si>
    <t>Mukaraam</t>
  </si>
  <si>
    <t>Zeba</t>
  </si>
  <si>
    <t>Deeba</t>
  </si>
  <si>
    <t>Salman Mauzzam</t>
  </si>
  <si>
    <t>Aalia Mummy</t>
  </si>
  <si>
    <t>Allaudeen Mamu</t>
  </si>
  <si>
    <t>Guddi Aalia</t>
  </si>
  <si>
    <t>Badi</t>
  </si>
  <si>
    <t>Choti</t>
  </si>
  <si>
    <t>Hilaal</t>
  </si>
  <si>
    <t>Badar</t>
  </si>
  <si>
    <t>Asad</t>
  </si>
  <si>
    <t>Allahbaad</t>
  </si>
  <si>
    <t>Sahaspur</t>
  </si>
  <si>
    <t>Nagina 3</t>
  </si>
  <si>
    <t>Bhuri phuppo</t>
  </si>
  <si>
    <t>Aadla Tai</t>
  </si>
  <si>
    <t xml:space="preserve">Sons </t>
  </si>
  <si>
    <t>Aadla</t>
  </si>
  <si>
    <t>Khaksha</t>
  </si>
  <si>
    <t>Chuttan Taya</t>
  </si>
  <si>
    <t>Liayaqat</t>
  </si>
  <si>
    <t>Nasreen</t>
  </si>
  <si>
    <t>Khursheeda Phuppo</t>
  </si>
  <si>
    <t>Naseema Phuppo</t>
  </si>
  <si>
    <t>Shameema Phuppo</t>
  </si>
  <si>
    <t>Nagina Friends</t>
  </si>
  <si>
    <t>Saleem</t>
  </si>
  <si>
    <t>Tanveer</t>
  </si>
  <si>
    <t>Faheem</t>
  </si>
  <si>
    <t xml:space="preserve">Behen Nagina </t>
  </si>
  <si>
    <t>Vasif</t>
  </si>
  <si>
    <t>Farhan</t>
  </si>
  <si>
    <t>Anikesh</t>
  </si>
  <si>
    <t>Danish</t>
  </si>
  <si>
    <t>Yahiya</t>
  </si>
  <si>
    <t>Naved</t>
  </si>
  <si>
    <t>Anwar</t>
  </si>
  <si>
    <t>Ehsaan</t>
  </si>
  <si>
    <t>Farooq</t>
  </si>
  <si>
    <t>Kafeel</t>
  </si>
  <si>
    <t xml:space="preserve">Shakeel </t>
  </si>
  <si>
    <t>Shehar</t>
  </si>
  <si>
    <t>Bari</t>
  </si>
  <si>
    <t>Behen</t>
  </si>
  <si>
    <t>Tai Chachi</t>
  </si>
  <si>
    <t>Kallo</t>
  </si>
  <si>
    <t>Twinkle</t>
  </si>
  <si>
    <t>Manha</t>
  </si>
  <si>
    <t>Atif</t>
  </si>
  <si>
    <t>Twinkle Sasural</t>
  </si>
  <si>
    <t>Shabana</t>
  </si>
  <si>
    <t>Tan</t>
  </si>
  <si>
    <t>Aha</t>
  </si>
  <si>
    <t xml:space="preserve">want= </t>
  </si>
  <si>
    <t>walima</t>
  </si>
  <si>
    <t>Orignal</t>
  </si>
  <si>
    <t>3 suit</t>
  </si>
  <si>
    <t>1 suit</t>
  </si>
  <si>
    <t>1 saree</t>
  </si>
  <si>
    <t>1 lowetshirt</t>
  </si>
  <si>
    <t>coat</t>
  </si>
  <si>
    <t xml:space="preserve">3 suit </t>
  </si>
  <si>
    <t>burkha</t>
  </si>
  <si>
    <t>1 shrug</t>
  </si>
  <si>
    <t>Khandnaan</t>
  </si>
  <si>
    <t>kashmir</t>
  </si>
  <si>
    <t>Bade Stew</t>
  </si>
  <si>
    <t>Ch White</t>
  </si>
  <si>
    <t>Ch Red</t>
  </si>
  <si>
    <t>Kaju Keema</t>
  </si>
  <si>
    <t>Kebab</t>
  </si>
  <si>
    <t>Fry</t>
  </si>
  <si>
    <t xml:space="preserve">चिकन  </t>
  </si>
  <si>
    <t xml:space="preserve">बड़े  </t>
  </si>
  <si>
    <t>AVERAGE</t>
  </si>
  <si>
    <t>RATE</t>
  </si>
  <si>
    <t>emi</t>
  </si>
  <si>
    <t>flight</t>
  </si>
  <si>
    <t>srinagar</t>
  </si>
  <si>
    <t>pahalgham</t>
  </si>
  <si>
    <t>gulmarg</t>
  </si>
  <si>
    <t>trans</t>
  </si>
  <si>
    <t>RANDOM</t>
  </si>
  <si>
    <t>baraat day</t>
  </si>
  <si>
    <t>walima day</t>
  </si>
  <si>
    <t>mandha day</t>
  </si>
  <si>
    <t>Haldi</t>
  </si>
  <si>
    <t>Haldi name</t>
  </si>
  <si>
    <t>ayoob</t>
  </si>
  <si>
    <t>Bade kebab</t>
  </si>
  <si>
    <t>Fish Fry</t>
  </si>
  <si>
    <t>Ch Mas Biryani</t>
  </si>
  <si>
    <t>Ch Tangdi</t>
  </si>
  <si>
    <t>Ch tikka</t>
  </si>
  <si>
    <t>Ch Lollipop</t>
  </si>
  <si>
    <t>Bade Biryani</t>
  </si>
  <si>
    <t>Malai ch</t>
  </si>
  <si>
    <t>angara ch</t>
  </si>
  <si>
    <t>chilli ch</t>
  </si>
  <si>
    <t>Istoo bada</t>
  </si>
  <si>
    <t>Daleem bada</t>
  </si>
  <si>
    <t>Roti tandoori</t>
  </si>
  <si>
    <t>Roti roomali</t>
  </si>
  <si>
    <t>Sheermal</t>
  </si>
  <si>
    <t>Tikki 2 type</t>
  </si>
  <si>
    <t>Makhan Bada</t>
  </si>
  <si>
    <t>Dahi Rajbhog</t>
  </si>
  <si>
    <t>Gol Gappe</t>
  </si>
  <si>
    <t>Muradabadi dal</t>
  </si>
  <si>
    <t>Dosa</t>
  </si>
  <si>
    <t>Moom dal halwa</t>
  </si>
  <si>
    <t>Angoori rasgoola</t>
  </si>
  <si>
    <t>Rabdi Jalebi</t>
  </si>
  <si>
    <t>Coffee</t>
  </si>
  <si>
    <t>Kadhai Doodh</t>
  </si>
  <si>
    <t>Cold Drink + Mocktail</t>
  </si>
  <si>
    <t>Shake</t>
  </si>
  <si>
    <t>Water</t>
  </si>
  <si>
    <t>Popcon</t>
  </si>
  <si>
    <t>Sugar Candy</t>
  </si>
  <si>
    <t>Stall</t>
  </si>
  <si>
    <t>Waiters</t>
  </si>
  <si>
    <t>Bardana</t>
  </si>
  <si>
    <t>All Snacks</t>
  </si>
  <si>
    <t>Paid to ayub</t>
  </si>
  <si>
    <t>Paid to Tanya Shopping</t>
  </si>
  <si>
    <t>Paid to Kshmir</t>
  </si>
  <si>
    <t>Room Décor</t>
  </si>
  <si>
    <t>WANT=</t>
  </si>
  <si>
    <t>MENU</t>
  </si>
  <si>
    <t>Cards</t>
  </si>
  <si>
    <t>Cards baraat</t>
  </si>
  <si>
    <t>Paid to shopping</t>
  </si>
  <si>
    <t>jwellery</t>
  </si>
  <si>
    <t>makeup</t>
  </si>
  <si>
    <t>bags shoes coat</t>
  </si>
  <si>
    <t xml:space="preserve">watch </t>
  </si>
  <si>
    <t>my clothes</t>
  </si>
  <si>
    <t>Room</t>
  </si>
  <si>
    <t>waleema</t>
  </si>
  <si>
    <t>décor waleema</t>
  </si>
  <si>
    <t xml:space="preserve">baraat </t>
  </si>
  <si>
    <t xml:space="preserve">chauthi </t>
  </si>
  <si>
    <t>maiyyo</t>
  </si>
  <si>
    <t>mandha</t>
  </si>
  <si>
    <t>Rings and muh dikhayi</t>
  </si>
  <si>
    <t>Joota churayi</t>
  </si>
  <si>
    <t>MONTH</t>
  </si>
  <si>
    <t>SAL</t>
  </si>
  <si>
    <t>EXPENSE</t>
  </si>
  <si>
    <t>Household</t>
  </si>
  <si>
    <t>on 1st oct=</t>
  </si>
  <si>
    <t>comitee</t>
  </si>
  <si>
    <t>zameen</t>
  </si>
  <si>
    <t>Have</t>
  </si>
  <si>
    <t>want</t>
  </si>
  <si>
    <t>Salary</t>
  </si>
  <si>
    <t>Tanya</t>
  </si>
  <si>
    <t>Bariyaan twinkle</t>
  </si>
  <si>
    <t>Bariyaaan bataai</t>
  </si>
  <si>
    <t>Bagha Suhail</t>
  </si>
  <si>
    <t>Chauthi</t>
  </si>
  <si>
    <t>Maiyyo</t>
  </si>
  <si>
    <t>Waleema</t>
  </si>
  <si>
    <t>Shopping my</t>
  </si>
  <si>
    <t>Makeup and Shoot</t>
  </si>
  <si>
    <t>Estimate</t>
  </si>
  <si>
    <t>Need</t>
  </si>
  <si>
    <t>Real</t>
  </si>
  <si>
    <t>AC</t>
  </si>
  <si>
    <t>LIST of PEOPLE</t>
  </si>
  <si>
    <t>Shanpur khandnaan Papa</t>
  </si>
  <si>
    <t xml:space="preserve">Nagina </t>
  </si>
  <si>
    <t>Nagina khanadaan</t>
  </si>
  <si>
    <t>Mahaulla</t>
  </si>
  <si>
    <t xml:space="preserve">Baraat </t>
  </si>
  <si>
    <t>perfume set</t>
  </si>
  <si>
    <t xml:space="preserve">trimmer </t>
  </si>
  <si>
    <t>Deo</t>
  </si>
  <si>
    <t>face wash</t>
  </si>
  <si>
    <t>shampoo</t>
  </si>
  <si>
    <t>Beard set</t>
  </si>
  <si>
    <t>1 basket</t>
  </si>
  <si>
    <t>1 body care</t>
  </si>
  <si>
    <t>Pediucure kit</t>
  </si>
  <si>
    <t>Purse</t>
  </si>
  <si>
    <t>Belt</t>
  </si>
  <si>
    <t>Hanky</t>
  </si>
  <si>
    <t>Topi</t>
  </si>
  <si>
    <t>Itr</t>
  </si>
  <si>
    <t>Socks</t>
  </si>
  <si>
    <t>Surmah</t>
  </si>
  <si>
    <t>Ear buds</t>
  </si>
  <si>
    <t>Comb</t>
  </si>
  <si>
    <t>Tazbi</t>
  </si>
  <si>
    <t>ToothBrush</t>
  </si>
  <si>
    <t>Toothpaste</t>
  </si>
  <si>
    <t>Zaarband</t>
  </si>
  <si>
    <t>Sanitizer</t>
  </si>
  <si>
    <t>1 Essentials</t>
  </si>
  <si>
    <t>Vuzu Kit</t>
  </si>
  <si>
    <t>Winter robe</t>
  </si>
  <si>
    <t>sleepers</t>
  </si>
  <si>
    <t>silae</t>
  </si>
  <si>
    <t>Meswaq</t>
  </si>
  <si>
    <t>Towel Set</t>
  </si>
  <si>
    <t>Undergarments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</si>
</sst>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INR]\ #,##0"/>
    <numFmt numFmtId="165" formatCode="[$INR]\ #,##0;[Red][$INR]\ #,##0"/>
    <numFmt numFmtId="166" formatCode="[$-409]d\-mmm\-yyyy;@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Nirmala UI"/>
      <family val="2"/>
    </font>
    <font>
      <b/>
      <u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2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medium">
        <color theme="9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2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wrapText="1"/>
    </xf>
    <xf numFmtId="0" fontId="0" fillId="4" borderId="0" xfId="0" applyFill="1"/>
    <xf numFmtId="0" fontId="0" fillId="0" borderId="2" xfId="0" applyBorder="1"/>
    <xf numFmtId="0" fontId="0" fillId="0" borderId="0" xfId="0" quotePrefix="1"/>
    <xf numFmtId="0" fontId="1" fillId="0" borderId="2" xfId="0" applyFont="1" applyBorder="1"/>
    <xf numFmtId="0" fontId="6" fillId="0" borderId="0" xfId="0" applyFont="1"/>
    <xf numFmtId="0" fontId="4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1" xfId="0" applyFont="1" applyBorder="1"/>
    <xf numFmtId="0" fontId="1" fillId="0" borderId="4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6" borderId="0" xfId="0" applyFill="1"/>
    <xf numFmtId="0" fontId="0" fillId="0" borderId="14" xfId="0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65" fontId="0" fillId="0" borderId="0" xfId="0" applyNumberFormat="1"/>
    <xf numFmtId="0" fontId="4" fillId="0" borderId="0" xfId="0" applyFont="1"/>
    <xf numFmtId="0" fontId="8" fillId="0" borderId="0" xfId="0" applyFont="1"/>
    <xf numFmtId="0" fontId="6" fillId="11" borderId="0" xfId="0" applyFont="1" applyFill="1"/>
    <xf numFmtId="0" fontId="7" fillId="9" borderId="0" xfId="0" applyFont="1" applyFill="1" applyAlignment="1">
      <alignment horizontal="center" vertical="center"/>
    </xf>
    <xf numFmtId="0" fontId="0" fillId="9" borderId="0" xfId="0" applyFill="1"/>
    <xf numFmtId="0" fontId="9" fillId="0" borderId="0" xfId="0" applyFont="1"/>
    <xf numFmtId="0" fontId="10" fillId="0" borderId="0" xfId="0" applyFont="1"/>
    <xf numFmtId="164" fontId="0" fillId="9" borderId="0" xfId="0" applyNumberFormat="1" applyFill="1"/>
    <xf numFmtId="0" fontId="1" fillId="9" borderId="0" xfId="0" applyFont="1" applyFill="1" applyAlignment="1">
      <alignment horizontal="center" vertical="center"/>
    </xf>
    <xf numFmtId="164" fontId="0" fillId="5" borderId="0" xfId="0" applyNumberFormat="1" applyFill="1" applyAlignment="1">
      <alignment horizontal="center"/>
    </xf>
    <xf numFmtId="164" fontId="0" fillId="9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64" fontId="1" fillId="0" borderId="9" xfId="0" applyNumberFormat="1" applyFont="1" applyBorder="1"/>
    <xf numFmtId="164" fontId="0" fillId="12" borderId="0" xfId="0" applyNumberFormat="1" applyFill="1"/>
    <xf numFmtId="164" fontId="0" fillId="10" borderId="0" xfId="0" applyNumberFormat="1" applyFill="1"/>
    <xf numFmtId="164" fontId="1" fillId="9" borderId="0" xfId="0" applyNumberFormat="1" applyFont="1" applyFill="1"/>
    <xf numFmtId="164" fontId="1" fillId="5" borderId="0" xfId="0" applyNumberFormat="1" applyFont="1" applyFill="1" applyAlignment="1">
      <alignment horizontal="center"/>
    </xf>
    <xf numFmtId="164" fontId="1" fillId="9" borderId="0" xfId="0" applyNumberFormat="1" applyFont="1" applyFill="1" applyAlignment="1">
      <alignment horizontal="center"/>
    </xf>
    <xf numFmtId="164" fontId="0" fillId="13" borderId="0" xfId="0" applyNumberFormat="1" applyFill="1" applyAlignment="1">
      <alignment horizontal="center"/>
    </xf>
    <xf numFmtId="164" fontId="0" fillId="12" borderId="0" xfId="0" applyNumberFormat="1" applyFill="1" applyAlignment="1">
      <alignment horizontal="center"/>
    </xf>
    <xf numFmtId="0" fontId="0" fillId="14" borderId="0" xfId="0" applyFill="1"/>
    <xf numFmtId="164" fontId="1" fillId="0" borderId="15" xfId="0" applyNumberFormat="1" applyFont="1" applyBorder="1"/>
    <xf numFmtId="0" fontId="0" fillId="0" borderId="16" xfId="0" applyBorder="1"/>
    <xf numFmtId="0" fontId="12" fillId="0" borderId="0" xfId="0" applyFont="1"/>
    <xf numFmtId="0" fontId="13" fillId="5" borderId="0" xfId="0" applyFont="1" applyFill="1" applyAlignment="1">
      <alignment horizontal="center"/>
    </xf>
    <xf numFmtId="0" fontId="13" fillId="0" borderId="0" xfId="0" applyFont="1"/>
    <xf numFmtId="49" fontId="12" fillId="0" borderId="0" xfId="0" applyNumberFormat="1" applyFont="1" applyAlignment="1">
      <alignment horizontal="center" vertical="top" wrapText="1"/>
    </xf>
    <xf numFmtId="0" fontId="12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2" fillId="0" borderId="0" xfId="0" applyFont="1" applyAlignment="1">
      <alignment horizontal="center" wrapText="1"/>
    </xf>
    <xf numFmtId="0" fontId="0" fillId="5" borderId="15" xfId="0" applyFill="1" applyBorder="1"/>
    <xf numFmtId="0" fontId="0" fillId="16" borderId="19" xfId="0" applyFill="1" applyBorder="1"/>
    <xf numFmtId="0" fontId="0" fillId="5" borderId="7" xfId="0" applyFill="1" applyBorder="1"/>
    <xf numFmtId="0" fontId="0" fillId="16" borderId="16" xfId="0" applyFill="1" applyBorder="1"/>
    <xf numFmtId="0" fontId="1" fillId="7" borderId="7" xfId="0" applyFont="1" applyFill="1" applyBorder="1"/>
    <xf numFmtId="0" fontId="0" fillId="3" borderId="16" xfId="0" applyFill="1" applyBorder="1"/>
    <xf numFmtId="0" fontId="1" fillId="15" borderId="7" xfId="0" applyFont="1" applyFill="1" applyBorder="1"/>
    <xf numFmtId="0" fontId="1" fillId="9" borderId="18" xfId="0" applyFont="1" applyFill="1" applyBorder="1"/>
    <xf numFmtId="0" fontId="0" fillId="17" borderId="16" xfId="0" applyFill="1" applyBorder="1"/>
    <xf numFmtId="0" fontId="0" fillId="17" borderId="17" xfId="0" applyFill="1" applyBorder="1"/>
    <xf numFmtId="0" fontId="3" fillId="18" borderId="0" xfId="0" applyFont="1" applyFill="1" applyAlignment="1">
      <alignment horizontal="center"/>
    </xf>
    <xf numFmtId="0" fontId="1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/>
    <xf numFmtId="0" fontId="0" fillId="19" borderId="22" xfId="0" applyFill="1" applyBorder="1"/>
    <xf numFmtId="0" fontId="0" fillId="10" borderId="22" xfId="0" applyFill="1" applyBorder="1"/>
    <xf numFmtId="164" fontId="1" fillId="19" borderId="1" xfId="0" applyNumberFormat="1" applyFont="1" applyFill="1" applyBorder="1"/>
    <xf numFmtId="0" fontId="1" fillId="20" borderId="7" xfId="0" applyFont="1" applyFill="1" applyBorder="1"/>
    <xf numFmtId="0" fontId="1" fillId="20" borderId="18" xfId="0" applyFont="1" applyFill="1" applyBorder="1"/>
    <xf numFmtId="0" fontId="6" fillId="20" borderId="0" xfId="0" applyFont="1" applyFill="1"/>
    <xf numFmtId="164" fontId="0" fillId="10" borderId="21" xfId="0" applyNumberFormat="1" applyFill="1" applyBorder="1"/>
    <xf numFmtId="16" fontId="0" fillId="0" borderId="0" xfId="0" applyNumberFormat="1"/>
    <xf numFmtId="0" fontId="1" fillId="20" borderId="0" xfId="0" applyFont="1" applyFill="1" applyAlignment="1">
      <alignment horizontal="center" vertical="center"/>
    </xf>
    <xf numFmtId="0" fontId="3" fillId="0" borderId="0" xfId="0" applyFont="1"/>
    <xf numFmtId="0" fontId="11" fillId="0" borderId="0" xfId="0" applyFont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" borderId="0" xfId="0" applyFont="1" applyFill="1"/>
    <xf numFmtId="0" fontId="12" fillId="3" borderId="0" xfId="0" applyFont="1" applyFill="1" applyAlignment="1">
      <alignment horizontal="center" vertical="center"/>
    </xf>
    <xf numFmtId="0" fontId="12" fillId="3" borderId="0" xfId="0" applyFont="1" applyFill="1"/>
    <xf numFmtId="0" fontId="14" fillId="3" borderId="0" xfId="0" applyFont="1" applyFill="1" applyAlignment="1">
      <alignment horizontal="center" vertical="center"/>
    </xf>
    <xf numFmtId="0" fontId="13" fillId="11" borderId="0" xfId="0" applyFont="1" applyFill="1"/>
    <xf numFmtId="0" fontId="12" fillId="11" borderId="0" xfId="0" applyFont="1" applyFill="1" applyAlignment="1">
      <alignment horizontal="center" vertical="center" wrapText="1"/>
    </xf>
    <xf numFmtId="0" fontId="12" fillId="11" borderId="0" xfId="0" applyFont="1" applyFill="1"/>
    <xf numFmtId="49" fontId="12" fillId="11" borderId="0" xfId="0" applyNumberFormat="1" applyFont="1" applyFill="1" applyAlignment="1">
      <alignment horizontal="center" vertical="center" wrapText="1"/>
    </xf>
    <xf numFmtId="0" fontId="12" fillId="11" borderId="0" xfId="0" applyFont="1" applyFill="1" applyAlignment="1">
      <alignment horizontal="center" vertical="center"/>
    </xf>
    <xf numFmtId="0" fontId="13" fillId="20" borderId="0" xfId="0" applyFont="1" applyFill="1"/>
    <xf numFmtId="0" fontId="12" fillId="20" borderId="0" xfId="0" applyFont="1" applyFill="1" applyAlignment="1">
      <alignment horizontal="center" vertical="center"/>
    </xf>
    <xf numFmtId="0" fontId="12" fillId="20" borderId="0" xfId="0" applyFont="1" applyFill="1"/>
    <xf numFmtId="0" fontId="11" fillId="20" borderId="0" xfId="0" applyFont="1" applyFill="1" applyAlignment="1">
      <alignment horizontal="center" vertical="center"/>
    </xf>
    <xf numFmtId="164" fontId="0" fillId="19" borderId="21" xfId="0" applyNumberFormat="1" applyFill="1" applyBorder="1"/>
    <xf numFmtId="0" fontId="1" fillId="21" borderId="0" xfId="0" applyFont="1" applyFill="1"/>
    <xf numFmtId="0" fontId="0" fillId="21" borderId="0" xfId="0" applyFill="1"/>
    <xf numFmtId="4" fontId="0" fillId="0" borderId="0" xfId="0" applyNumberFormat="1"/>
    <xf numFmtId="4" fontId="1" fillId="0" borderId="0" xfId="0" applyNumberFormat="1" applyFont="1"/>
    <xf numFmtId="166" fontId="0" fillId="0" borderId="0" xfId="0" applyNumberFormat="1"/>
    <xf numFmtId="0" fontId="15" fillId="0" borderId="0" xfId="0" applyFont="1"/>
    <xf numFmtId="4" fontId="15" fillId="15" borderId="0" xfId="0" applyNumberFormat="1" applyFont="1" applyFill="1"/>
    <xf numFmtId="0" fontId="18" fillId="2" borderId="13" xfId="0" applyFont="1" applyFill="1" applyBorder="1"/>
    <xf numFmtId="0" fontId="19" fillId="0" borderId="27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18" fillId="24" borderId="13" xfId="0" applyFont="1" applyFill="1" applyBorder="1" applyAlignment="1">
      <alignment horizontal="left"/>
    </xf>
    <xf numFmtId="0" fontId="21" fillId="24" borderId="0" xfId="0" applyFont="1" applyFill="1" applyAlignment="1">
      <alignment horizontal="right"/>
    </xf>
    <xf numFmtId="0" fontId="19" fillId="0" borderId="28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7" fillId="0" borderId="0" xfId="0" applyFont="1" applyAlignment="1">
      <alignment vertical="center" textRotation="90"/>
    </xf>
    <xf numFmtId="0" fontId="17" fillId="0" borderId="0" xfId="0" applyFont="1" applyAlignment="1">
      <alignment vertical="center"/>
    </xf>
    <xf numFmtId="0" fontId="16" fillId="2" borderId="18" xfId="0" applyFont="1" applyFill="1" applyBorder="1"/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 textRotation="90"/>
    </xf>
    <xf numFmtId="0" fontId="1" fillId="0" borderId="5" xfId="0" applyFont="1" applyBorder="1" applyAlignment="1">
      <alignment vertical="center" textRotation="90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 textRotation="90"/>
    </xf>
    <xf numFmtId="0" fontId="4" fillId="0" borderId="8" xfId="0" applyFont="1" applyBorder="1" applyAlignment="1">
      <alignment vertical="center"/>
    </xf>
    <xf numFmtId="0" fontId="4" fillId="9" borderId="4" xfId="0" applyFont="1" applyFill="1" applyBorder="1" applyAlignment="1">
      <alignment vertical="center"/>
    </xf>
    <xf numFmtId="0" fontId="4" fillId="9" borderId="3" xfId="0" applyFont="1" applyFill="1" applyBorder="1" applyAlignment="1">
      <alignment vertical="center"/>
    </xf>
    <xf numFmtId="0" fontId="4" fillId="9" borderId="5" xfId="0" applyFont="1" applyFill="1" applyBorder="1" applyAlignment="1">
      <alignment vertical="center"/>
    </xf>
    <xf numFmtId="0" fontId="18" fillId="22" borderId="0" xfId="0" applyFont="1" applyFill="1"/>
    <xf numFmtId="0" fontId="18" fillId="22" borderId="0" xfId="0" applyFont="1" applyFill="1" applyAlignment="1">
      <alignment horizontal="left"/>
    </xf>
    <xf numFmtId="0" fontId="18" fillId="15" borderId="0" xfId="0" applyFont="1" applyFill="1"/>
    <xf numFmtId="0" fontId="18" fillId="15" borderId="0" xfId="0" applyFont="1" applyFill="1" applyAlignment="1">
      <alignment horizontal="left"/>
    </xf>
    <xf numFmtId="0" fontId="18" fillId="0" borderId="0" xfId="0" applyFont="1"/>
    <xf numFmtId="0" fontId="19" fillId="25" borderId="0" xfId="0" applyFont="1" applyFill="1"/>
    <xf numFmtId="0" fontId="20" fillId="25" borderId="0" xfId="0" applyFont="1" applyFill="1" applyAlignment="1">
      <alignment horizontal="center" vertical="center"/>
    </xf>
    <xf numFmtId="0" fontId="19" fillId="25" borderId="0" xfId="0" applyFont="1" applyFill="1" applyAlignment="1">
      <alignment horizontal="center" vertical="center"/>
    </xf>
    <xf numFmtId="0" fontId="21" fillId="0" borderId="0" xfId="0" applyFont="1"/>
    <xf numFmtId="0" fontId="19" fillId="6" borderId="26" xfId="0" applyFont="1" applyFill="1" applyBorder="1"/>
    <xf numFmtId="0" fontId="18" fillId="23" borderId="33" xfId="0" applyFont="1" applyFill="1" applyBorder="1" applyAlignment="1">
      <alignment vertical="center"/>
    </xf>
    <xf numFmtId="0" fontId="20" fillId="9" borderId="33" xfId="0" applyFont="1" applyFill="1" applyBorder="1" applyAlignment="1">
      <alignment vertical="center"/>
    </xf>
    <xf numFmtId="0" fontId="19" fillId="23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5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0" fillId="19" borderId="23" xfId="0" applyFill="1" applyBorder="1" applyAlignment="1">
      <alignment horizontal="right" vertical="center"/>
    </xf>
    <xf numFmtId="0" fontId="0" fillId="19" borderId="24" xfId="0" applyFill="1" applyBorder="1" applyAlignment="1">
      <alignment horizontal="right" vertical="center"/>
    </xf>
    <xf numFmtId="0" fontId="0" fillId="19" borderId="25" xfId="0" applyFill="1" applyBorder="1" applyAlignment="1">
      <alignment horizontal="right" vertical="center"/>
    </xf>
    <xf numFmtId="0" fontId="13" fillId="5" borderId="9" xfId="0" applyFont="1" applyFill="1" applyBorder="1" applyAlignment="1">
      <alignment horizontal="center" vertical="center"/>
    </xf>
    <xf numFmtId="0" fontId="13" fillId="5" borderId="20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 textRotation="90"/>
    </xf>
    <xf numFmtId="0" fontId="0" fillId="2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1" fillId="0" borderId="2" xfId="0" applyFont="1" applyBorder="1" applyAlignment="1">
      <alignment horizontal="center" vertical="center" textRotation="90"/>
    </xf>
    <xf numFmtId="0" fontId="17" fillId="0" borderId="3" xfId="0" applyFont="1" applyBorder="1" applyAlignment="1">
      <alignment horizontal="center" vertical="center" textRotation="90"/>
    </xf>
    <xf numFmtId="0" fontId="17" fillId="0" borderId="4" xfId="0" applyFont="1" applyBorder="1" applyAlignment="1">
      <alignment horizontal="center" vertical="center" textRotation="90"/>
    </xf>
    <xf numFmtId="0" fontId="17" fillId="0" borderId="5" xfId="0" applyFont="1" applyBorder="1" applyAlignment="1">
      <alignment horizontal="center" vertical="center" textRotation="90"/>
    </xf>
    <xf numFmtId="0" fontId="21" fillId="0" borderId="3" xfId="0" applyFont="1" applyBorder="1" applyAlignment="1">
      <alignment horizontal="center" vertical="center" textRotation="90"/>
    </xf>
    <xf numFmtId="0" fontId="21" fillId="0" borderId="4" xfId="0" applyFont="1" applyBorder="1" applyAlignment="1">
      <alignment horizontal="center" vertical="center" textRotation="90"/>
    </xf>
    <xf numFmtId="0" fontId="21" fillId="0" borderId="5" xfId="0" applyFont="1" applyBorder="1" applyAlignment="1">
      <alignment horizontal="center" vertical="center" textRotation="90"/>
    </xf>
    <xf numFmtId="0" fontId="21" fillId="5" borderId="0" xfId="0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9" borderId="19" xfId="0" applyFont="1" applyFill="1" applyBorder="1" applyAlignment="1">
      <alignment horizontal="center" vertical="center"/>
    </xf>
    <xf numFmtId="0" fontId="20" fillId="9" borderId="16" xfId="0" applyFont="1" applyFill="1" applyBorder="1" applyAlignment="1">
      <alignment horizontal="center" vertical="center"/>
    </xf>
    <xf numFmtId="0" fontId="20" fillId="9" borderId="17" xfId="0" applyFont="1" applyFill="1" applyBorder="1" applyAlignment="1">
      <alignment horizontal="center" vertical="center"/>
    </xf>
    <xf numFmtId="0" fontId="20" fillId="9" borderId="27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25" borderId="0" xfId="0" applyFont="1" applyFill="1" applyAlignment="1">
      <alignment horizontal="center" vertical="center"/>
    </xf>
    <xf numFmtId="0" fontId="18" fillId="26" borderId="0" xfId="0" applyFont="1" applyFill="1" applyAlignment="1">
      <alignment horizontal="center" vertical="center"/>
    </xf>
    <xf numFmtId="0" fontId="18" fillId="26" borderId="14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17" borderId="0" xfId="0" applyFont="1" applyFill="1"/>
    <xf numFmtId="0" fontId="0" fillId="17" borderId="0" xfId="0" applyFill="1" applyAlignment="1">
      <alignment vertical="center"/>
    </xf>
    <xf numFmtId="0" fontId="0" fillId="17" borderId="0" xfId="0" applyFill="1"/>
    <xf numFmtId="0" fontId="1" fillId="17" borderId="0" xfId="0" applyFont="1" applyFill="1" applyAlignment="1">
      <alignment vertical="center"/>
    </xf>
    <xf numFmtId="0" fontId="0" fillId="17" borderId="0" xfId="0" applyFill="1" applyAlignment="1">
      <alignment vertical="top"/>
    </xf>
    <xf numFmtId="0" fontId="1" fillId="17" borderId="0" xfId="0" applyFont="1" applyFill="1" applyAlignment="1">
      <alignment horizontal="left" vertical="center" indent="1"/>
    </xf>
    <xf numFmtId="0" fontId="1" fillId="2" borderId="0" xfId="0" applyFont="1" applyFill="1"/>
    <xf numFmtId="0" fontId="18" fillId="25" borderId="0" xfId="0" applyFont="1" applyFill="1"/>
    <xf numFmtId="0" fontId="19" fillId="20" borderId="0" xfId="0" applyFont="1" applyFill="1"/>
    <xf numFmtId="0" fontId="23" fillId="20" borderId="0" xfId="0" applyFont="1" applyFill="1"/>
    <xf numFmtId="0" fontId="1" fillId="20" borderId="0" xfId="0" applyFont="1" applyFill="1"/>
    <xf numFmtId="0" fontId="1" fillId="15" borderId="0" xfId="0" applyFont="1" applyFill="1"/>
    <xf numFmtId="0" fontId="1" fillId="7" borderId="0" xfId="0" applyFont="1" applyFill="1"/>
    <xf numFmtId="0" fontId="1" fillId="24" borderId="0" xfId="0" applyFont="1" applyFill="1"/>
    <xf numFmtId="0" fontId="1" fillId="8" borderId="0" xfId="0" applyFont="1" applyFill="1"/>
    <xf numFmtId="0" fontId="19" fillId="2" borderId="0" xfId="0" applyFont="1" applyFill="1" applyAlignment="1">
      <alignment horizontal="center" vertical="center"/>
    </xf>
    <xf numFmtId="0" fontId="19" fillId="20" borderId="0" xfId="0" applyFont="1" applyFill="1" applyAlignment="1">
      <alignment horizontal="center" vertical="center"/>
    </xf>
    <xf numFmtId="0" fontId="25" fillId="25" borderId="0" xfId="0" applyFont="1" applyFill="1"/>
    <xf numFmtId="0" fontId="19" fillId="2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24" fillId="27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6" fillId="0" borderId="0" xfId="0" applyFont="1"/>
    <xf numFmtId="0" fontId="27" fillId="0" borderId="0" xfId="0" applyFont="1"/>
  </cellXfs>
  <cellStyles count="3">
    <cellStyle name="Comma 2" xfId="2" xr:uid="{743094A8-764C-4F89-9AD7-862E709C3EA6}"/>
    <cellStyle name="Normal" xfId="0" builtinId="0"/>
    <cellStyle name="Normal 2" xfId="1" xr:uid="{70E4BF34-4081-457E-BE5B-10CD5A43AC50}"/>
  </cellStyles>
  <dxfs count="0"/>
  <tableStyles count="0" defaultTableStyle="TableStyleMedium2" defaultPivotStyle="PivotStyleLight16"/>
  <colors>
    <mruColors>
      <color rgb="FF31C9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F21"/>
  <sheetViews>
    <sheetView workbookViewId="0"/>
  </sheetViews>
  <sheetFormatPr defaultRowHeight="15" x14ac:dyDescent="0.25"/>
  <sheetData>
    <row r="2" spans="4:6" x14ac:dyDescent="0.25">
      <c r="D2" s="150" t="s">
        <v>23</v>
      </c>
      <c r="E2" s="150"/>
      <c r="F2" s="150"/>
    </row>
    <row r="4" spans="4:6" x14ac:dyDescent="0.25">
      <c r="D4" t="s">
        <v>24</v>
      </c>
      <c r="E4" t="s">
        <v>25</v>
      </c>
      <c r="F4" t="s">
        <v>26</v>
      </c>
    </row>
    <row r="5" spans="4:6" x14ac:dyDescent="0.25">
      <c r="D5" t="s">
        <v>2</v>
      </c>
      <c r="E5" t="s">
        <v>1</v>
      </c>
      <c r="F5" s="6">
        <v>50</v>
      </c>
    </row>
    <row r="6" spans="4:6" x14ac:dyDescent="0.25">
      <c r="D6" t="s">
        <v>3</v>
      </c>
      <c r="E6" t="s">
        <v>4</v>
      </c>
      <c r="F6" s="6">
        <v>65</v>
      </c>
    </row>
    <row r="7" spans="4:6" x14ac:dyDescent="0.25">
      <c r="D7" t="s">
        <v>21</v>
      </c>
      <c r="E7" t="s">
        <v>4</v>
      </c>
      <c r="F7" s="6">
        <v>50</v>
      </c>
    </row>
    <row r="8" spans="4:6" x14ac:dyDescent="0.25">
      <c r="D8" t="s">
        <v>5</v>
      </c>
      <c r="F8" s="6">
        <v>80</v>
      </c>
    </row>
    <row r="9" spans="4:6" ht="45" x14ac:dyDescent="0.25">
      <c r="D9" s="5" t="s">
        <v>27</v>
      </c>
      <c r="F9" s="6">
        <v>150</v>
      </c>
    </row>
    <row r="10" spans="4:6" ht="60" x14ac:dyDescent="0.25">
      <c r="D10" s="5" t="s">
        <v>6</v>
      </c>
      <c r="F10" s="6">
        <v>100</v>
      </c>
    </row>
    <row r="11" spans="4:6" x14ac:dyDescent="0.25">
      <c r="D11" t="s">
        <v>7</v>
      </c>
      <c r="E11" t="s">
        <v>22</v>
      </c>
      <c r="F11" s="6">
        <v>130</v>
      </c>
    </row>
    <row r="12" spans="4:6" x14ac:dyDescent="0.25">
      <c r="D12" t="s">
        <v>8</v>
      </c>
      <c r="E12" t="s">
        <v>9</v>
      </c>
      <c r="F12" s="6">
        <v>76</v>
      </c>
    </row>
    <row r="13" spans="4:6" x14ac:dyDescent="0.25">
      <c r="D13" t="s">
        <v>10</v>
      </c>
      <c r="E13" t="s">
        <v>11</v>
      </c>
      <c r="F13" s="6">
        <v>64</v>
      </c>
    </row>
    <row r="14" spans="4:6" x14ac:dyDescent="0.25">
      <c r="D14" t="s">
        <v>12</v>
      </c>
      <c r="E14" t="s">
        <v>13</v>
      </c>
      <c r="F14" s="6">
        <v>150</v>
      </c>
    </row>
    <row r="15" spans="4:6" x14ac:dyDescent="0.25">
      <c r="D15" t="s">
        <v>14</v>
      </c>
      <c r="E15" t="s">
        <v>15</v>
      </c>
      <c r="F15" s="6">
        <v>150</v>
      </c>
    </row>
    <row r="16" spans="4:6" x14ac:dyDescent="0.25">
      <c r="D16" t="s">
        <v>17</v>
      </c>
      <c r="E16" t="s">
        <v>16</v>
      </c>
      <c r="F16" s="6">
        <v>40</v>
      </c>
    </row>
    <row r="17" spans="4:6" x14ac:dyDescent="0.25">
      <c r="D17" t="s">
        <v>18</v>
      </c>
      <c r="F17" s="6">
        <v>10</v>
      </c>
    </row>
    <row r="18" spans="4:6" x14ac:dyDescent="0.25">
      <c r="D18" t="s">
        <v>19</v>
      </c>
      <c r="F18" s="6">
        <v>25</v>
      </c>
    </row>
    <row r="19" spans="4:6" x14ac:dyDescent="0.25">
      <c r="D19" t="s">
        <v>20</v>
      </c>
      <c r="F19" s="6">
        <v>25</v>
      </c>
    </row>
    <row r="21" spans="4:6" x14ac:dyDescent="0.25">
      <c r="F21" s="2">
        <f>SUM(F5:F20)</f>
        <v>1165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1"/>
  <sheetViews>
    <sheetView topLeftCell="A26" workbookViewId="0">
      <selection activeCell="A2" sqref="A2"/>
    </sheetView>
  </sheetViews>
  <sheetFormatPr defaultRowHeight="15" x14ac:dyDescent="0.25"/>
  <sheetData>
    <row r="1" spans="1:22" ht="19.5" thickBot="1" x14ac:dyDescent="0.3">
      <c r="A1" s="151" t="s">
        <v>159</v>
      </c>
      <c r="B1" s="151"/>
      <c r="C1" s="151"/>
    </row>
    <row r="2" spans="1:22" ht="36.75" thickBot="1" x14ac:dyDescent="0.3">
      <c r="A2" s="132" t="s">
        <v>30</v>
      </c>
      <c r="B2" s="135" t="s">
        <v>31</v>
      </c>
      <c r="C2" s="21" t="s">
        <v>31</v>
      </c>
      <c r="D2" s="20">
        <f t="shared" ref="D2:D33" si="0">COUNTA(C2)</f>
        <v>1</v>
      </c>
      <c r="G2" s="151" t="s">
        <v>158</v>
      </c>
      <c r="H2" s="151"/>
      <c r="I2" s="151"/>
      <c r="J2" s="151"/>
      <c r="K2" t="s">
        <v>326</v>
      </c>
      <c r="L2" t="s">
        <v>338</v>
      </c>
    </row>
    <row r="3" spans="1:22" ht="36" x14ac:dyDescent="0.25">
      <c r="A3" s="127"/>
      <c r="B3" s="134"/>
      <c r="C3" s="21" t="s">
        <v>32</v>
      </c>
      <c r="D3" s="20">
        <f t="shared" si="0"/>
        <v>1</v>
      </c>
      <c r="G3" s="156" t="s">
        <v>30</v>
      </c>
      <c r="H3" s="155" t="s">
        <v>31</v>
      </c>
      <c r="I3" s="7" t="s">
        <v>31</v>
      </c>
      <c r="J3">
        <f>COUNTA(I3)</f>
        <v>1</v>
      </c>
    </row>
    <row r="4" spans="1:22" x14ac:dyDescent="0.25">
      <c r="A4" s="127"/>
      <c r="B4" s="134"/>
      <c r="C4" s="21" t="s">
        <v>33</v>
      </c>
      <c r="D4" s="20">
        <f t="shared" si="0"/>
        <v>1</v>
      </c>
      <c r="G4" s="15"/>
      <c r="H4" s="155"/>
      <c r="I4" s="7" t="s">
        <v>32</v>
      </c>
      <c r="J4">
        <f t="shared" ref="J4:J67" si="1">COUNTA(I4)</f>
        <v>1</v>
      </c>
      <c r="K4" t="s">
        <v>327</v>
      </c>
    </row>
    <row r="5" spans="1:22" ht="15.75" thickBot="1" x14ac:dyDescent="0.3">
      <c r="A5" s="127"/>
      <c r="B5" s="136"/>
      <c r="C5" s="21" t="s">
        <v>34</v>
      </c>
      <c r="D5" s="20">
        <f t="shared" si="0"/>
        <v>1</v>
      </c>
      <c r="G5" s="15"/>
      <c r="H5" s="155"/>
      <c r="I5" s="7" t="s">
        <v>33</v>
      </c>
      <c r="J5">
        <f t="shared" si="1"/>
        <v>1</v>
      </c>
      <c r="K5" t="s">
        <v>327</v>
      </c>
      <c r="P5" s="7" t="s">
        <v>108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</row>
    <row r="6" spans="1:22" ht="37.5" x14ac:dyDescent="0.25">
      <c r="A6" s="132" t="s">
        <v>29</v>
      </c>
      <c r="B6" s="22" t="s">
        <v>50</v>
      </c>
      <c r="C6" s="21" t="s">
        <v>51</v>
      </c>
      <c r="D6" s="20">
        <f t="shared" si="0"/>
        <v>1</v>
      </c>
      <c r="G6" s="15"/>
      <c r="H6" s="155"/>
      <c r="I6" s="7" t="s">
        <v>34</v>
      </c>
      <c r="J6">
        <f t="shared" si="1"/>
        <v>1</v>
      </c>
      <c r="O6" t="s">
        <v>109</v>
      </c>
      <c r="P6" s="7">
        <v>44</v>
      </c>
      <c r="Q6">
        <v>34</v>
      </c>
      <c r="S6">
        <v>2</v>
      </c>
      <c r="T6">
        <v>4</v>
      </c>
      <c r="U6">
        <v>4</v>
      </c>
      <c r="V6" s="9">
        <f>SUM(Q6,R6,S6,T6,U6)</f>
        <v>44</v>
      </c>
    </row>
    <row r="7" spans="1:22" ht="37.5" x14ac:dyDescent="0.25">
      <c r="A7" s="127"/>
      <c r="B7" s="134" t="s">
        <v>52</v>
      </c>
      <c r="C7" s="21" t="s">
        <v>52</v>
      </c>
      <c r="D7" s="20">
        <f t="shared" si="0"/>
        <v>1</v>
      </c>
      <c r="G7" s="15" t="s">
        <v>29</v>
      </c>
      <c r="H7" s="11" t="s">
        <v>50</v>
      </c>
      <c r="I7" s="7" t="s">
        <v>51</v>
      </c>
      <c r="J7">
        <f t="shared" si="1"/>
        <v>1</v>
      </c>
      <c r="K7" t="s">
        <v>327</v>
      </c>
      <c r="O7" t="s">
        <v>111</v>
      </c>
      <c r="P7" s="7">
        <v>24</v>
      </c>
      <c r="R7">
        <v>14</v>
      </c>
      <c r="S7">
        <v>12</v>
      </c>
      <c r="V7" s="9">
        <f>SUM(Q7,R7,S7,T7,U7)</f>
        <v>26</v>
      </c>
    </row>
    <row r="8" spans="1:22" x14ac:dyDescent="0.25">
      <c r="A8" s="127"/>
      <c r="B8" s="134"/>
      <c r="C8" s="21" t="s">
        <v>53</v>
      </c>
      <c r="D8" s="20">
        <f t="shared" si="0"/>
        <v>1</v>
      </c>
      <c r="G8" s="15"/>
      <c r="H8" s="155" t="s">
        <v>52</v>
      </c>
      <c r="I8" s="7" t="s">
        <v>52</v>
      </c>
      <c r="J8">
        <f t="shared" si="1"/>
        <v>1</v>
      </c>
      <c r="O8" t="s">
        <v>110</v>
      </c>
      <c r="P8">
        <v>5</v>
      </c>
      <c r="R8">
        <v>5</v>
      </c>
      <c r="V8" s="9">
        <f>SUM(Q8,R8,S8,T8,U8)</f>
        <v>5</v>
      </c>
    </row>
    <row r="9" spans="1:22" x14ac:dyDescent="0.25">
      <c r="A9" s="127"/>
      <c r="B9" s="134"/>
      <c r="C9" s="21" t="s">
        <v>54</v>
      </c>
      <c r="D9" s="20">
        <f t="shared" si="0"/>
        <v>1</v>
      </c>
      <c r="G9" s="15"/>
      <c r="H9" s="155"/>
      <c r="I9" s="7" t="s">
        <v>53</v>
      </c>
      <c r="J9">
        <f t="shared" si="1"/>
        <v>1</v>
      </c>
      <c r="L9">
        <v>1</v>
      </c>
      <c r="V9" s="9"/>
    </row>
    <row r="10" spans="1:22" x14ac:dyDescent="0.25">
      <c r="A10" s="127"/>
      <c r="B10" s="134" t="s">
        <v>55</v>
      </c>
      <c r="C10" s="21" t="s">
        <v>55</v>
      </c>
      <c r="D10" s="20">
        <f t="shared" si="0"/>
        <v>1</v>
      </c>
      <c r="G10" s="15"/>
      <c r="H10" s="155"/>
      <c r="I10" s="7" t="s">
        <v>54</v>
      </c>
      <c r="J10">
        <f t="shared" si="1"/>
        <v>1</v>
      </c>
      <c r="P10" s="10">
        <f>SUM(P6:P9)</f>
        <v>73</v>
      </c>
      <c r="V10" s="10">
        <f>SUM(V6:V9)</f>
        <v>75</v>
      </c>
    </row>
    <row r="11" spans="1:22" x14ac:dyDescent="0.25">
      <c r="A11" s="127"/>
      <c r="B11" s="134"/>
      <c r="C11" s="21" t="s">
        <v>56</v>
      </c>
      <c r="D11" s="20">
        <f t="shared" si="0"/>
        <v>1</v>
      </c>
      <c r="G11" s="15"/>
      <c r="H11" s="155" t="s">
        <v>55</v>
      </c>
      <c r="I11" s="7" t="s">
        <v>55</v>
      </c>
      <c r="J11">
        <f t="shared" si="1"/>
        <v>1</v>
      </c>
    </row>
    <row r="12" spans="1:22" x14ac:dyDescent="0.25">
      <c r="A12" s="127"/>
      <c r="B12" s="134" t="s">
        <v>0</v>
      </c>
      <c r="C12" s="21" t="s">
        <v>0</v>
      </c>
      <c r="D12" s="20">
        <f t="shared" si="0"/>
        <v>1</v>
      </c>
      <c r="G12" s="15"/>
      <c r="H12" s="155"/>
      <c r="I12" s="7" t="s">
        <v>56</v>
      </c>
      <c r="J12">
        <f t="shared" si="1"/>
        <v>1</v>
      </c>
      <c r="K12" t="s">
        <v>327</v>
      </c>
      <c r="L12">
        <v>3</v>
      </c>
    </row>
    <row r="13" spans="1:22" x14ac:dyDescent="0.25">
      <c r="A13" s="127"/>
      <c r="B13" s="134"/>
      <c r="C13" s="21" t="s">
        <v>57</v>
      </c>
      <c r="D13" s="20">
        <f t="shared" si="0"/>
        <v>1</v>
      </c>
      <c r="G13" s="15"/>
      <c r="H13" s="155" t="s">
        <v>0</v>
      </c>
      <c r="I13" s="7" t="s">
        <v>0</v>
      </c>
      <c r="J13">
        <f t="shared" si="1"/>
        <v>1</v>
      </c>
    </row>
    <row r="14" spans="1:22" x14ac:dyDescent="0.25">
      <c r="A14" s="127"/>
      <c r="B14" s="134" t="s">
        <v>58</v>
      </c>
      <c r="C14" s="21" t="s">
        <v>58</v>
      </c>
      <c r="D14" s="20">
        <f t="shared" si="0"/>
        <v>1</v>
      </c>
      <c r="G14" s="15"/>
      <c r="H14" s="155"/>
      <c r="I14" s="7" t="s">
        <v>57</v>
      </c>
      <c r="J14">
        <f t="shared" si="1"/>
        <v>1</v>
      </c>
      <c r="K14" t="s">
        <v>327</v>
      </c>
    </row>
    <row r="15" spans="1:22" x14ac:dyDescent="0.25">
      <c r="A15" s="127"/>
      <c r="B15" s="134"/>
      <c r="C15" s="21" t="s">
        <v>59</v>
      </c>
      <c r="D15" s="20">
        <f t="shared" si="0"/>
        <v>1</v>
      </c>
      <c r="G15" s="15"/>
      <c r="H15" s="155" t="s">
        <v>58</v>
      </c>
      <c r="I15" s="7" t="s">
        <v>58</v>
      </c>
      <c r="J15">
        <f t="shared" si="1"/>
        <v>1</v>
      </c>
      <c r="K15" t="s">
        <v>327</v>
      </c>
    </row>
    <row r="16" spans="1:22" x14ac:dyDescent="0.25">
      <c r="A16" s="127"/>
      <c r="B16" s="134"/>
      <c r="C16" s="21" t="s">
        <v>60</v>
      </c>
      <c r="D16" s="20">
        <f t="shared" si="0"/>
        <v>1</v>
      </c>
      <c r="G16" s="15"/>
      <c r="H16" s="155"/>
      <c r="I16" s="7" t="s">
        <v>59</v>
      </c>
      <c r="J16">
        <f t="shared" si="1"/>
        <v>1</v>
      </c>
    </row>
    <row r="17" spans="1:11" x14ac:dyDescent="0.25">
      <c r="A17" s="127"/>
      <c r="B17" s="134"/>
      <c r="C17" s="21" t="s">
        <v>61</v>
      </c>
      <c r="D17" s="20">
        <f t="shared" si="0"/>
        <v>1</v>
      </c>
      <c r="G17" s="15"/>
      <c r="H17" s="155"/>
      <c r="I17" s="7" t="s">
        <v>60</v>
      </c>
      <c r="J17">
        <f t="shared" si="1"/>
        <v>1</v>
      </c>
      <c r="K17" t="s">
        <v>327</v>
      </c>
    </row>
    <row r="18" spans="1:11" x14ac:dyDescent="0.25">
      <c r="A18" s="127"/>
      <c r="B18" s="134"/>
      <c r="C18" s="21" t="s">
        <v>62</v>
      </c>
      <c r="D18" s="20">
        <f t="shared" si="0"/>
        <v>1</v>
      </c>
      <c r="G18" s="15"/>
      <c r="H18" s="155"/>
      <c r="I18" s="7" t="s">
        <v>61</v>
      </c>
      <c r="J18">
        <f t="shared" si="1"/>
        <v>1</v>
      </c>
      <c r="K18" t="s">
        <v>327</v>
      </c>
    </row>
    <row r="19" spans="1:11" x14ac:dyDescent="0.25">
      <c r="A19" s="127"/>
      <c r="B19" s="134" t="s">
        <v>63</v>
      </c>
      <c r="C19" s="21" t="s">
        <v>63</v>
      </c>
      <c r="D19" s="20">
        <f t="shared" si="0"/>
        <v>1</v>
      </c>
      <c r="G19" s="15"/>
      <c r="H19" s="155"/>
      <c r="I19" s="7" t="s">
        <v>62</v>
      </c>
      <c r="J19">
        <f t="shared" si="1"/>
        <v>1</v>
      </c>
    </row>
    <row r="20" spans="1:11" x14ac:dyDescent="0.25">
      <c r="A20" s="127"/>
      <c r="B20" s="134"/>
      <c r="C20" s="21" t="s">
        <v>64</v>
      </c>
      <c r="D20" s="20">
        <f t="shared" si="0"/>
        <v>1</v>
      </c>
      <c r="G20" s="15"/>
      <c r="H20" s="155" t="s">
        <v>63</v>
      </c>
      <c r="I20" s="7" t="s">
        <v>63</v>
      </c>
      <c r="J20">
        <f t="shared" si="1"/>
        <v>1</v>
      </c>
      <c r="K20" t="s">
        <v>327</v>
      </c>
    </row>
    <row r="21" spans="1:11" x14ac:dyDescent="0.25">
      <c r="A21" s="127"/>
      <c r="B21" s="134"/>
      <c r="C21" s="21" t="s">
        <v>65</v>
      </c>
      <c r="D21" s="20">
        <f t="shared" si="0"/>
        <v>1</v>
      </c>
      <c r="G21" s="15"/>
      <c r="H21" s="155"/>
      <c r="I21" s="7" t="s">
        <v>64</v>
      </c>
      <c r="J21">
        <f t="shared" si="1"/>
        <v>1</v>
      </c>
    </row>
    <row r="22" spans="1:11" x14ac:dyDescent="0.25">
      <c r="A22" s="127"/>
      <c r="B22" s="134"/>
      <c r="C22" s="21" t="s">
        <v>66</v>
      </c>
      <c r="D22" s="20">
        <f t="shared" si="0"/>
        <v>1</v>
      </c>
      <c r="G22" s="15"/>
      <c r="H22" s="155"/>
      <c r="I22" s="7" t="s">
        <v>65</v>
      </c>
      <c r="J22">
        <f t="shared" si="1"/>
        <v>1</v>
      </c>
    </row>
    <row r="23" spans="1:11" x14ac:dyDescent="0.25">
      <c r="A23" s="127"/>
      <c r="B23" s="134" t="s">
        <v>67</v>
      </c>
      <c r="C23" s="21" t="s">
        <v>67</v>
      </c>
      <c r="D23" s="20">
        <f t="shared" si="0"/>
        <v>1</v>
      </c>
      <c r="G23" s="15"/>
      <c r="H23" s="155"/>
      <c r="I23" s="7" t="s">
        <v>66</v>
      </c>
      <c r="J23">
        <f t="shared" si="1"/>
        <v>1</v>
      </c>
      <c r="K23" t="s">
        <v>327</v>
      </c>
    </row>
    <row r="24" spans="1:11" x14ac:dyDescent="0.25">
      <c r="A24" s="127"/>
      <c r="B24" s="134"/>
      <c r="C24" s="21" t="s">
        <v>68</v>
      </c>
      <c r="D24" s="20">
        <f t="shared" si="0"/>
        <v>1</v>
      </c>
      <c r="G24" s="15"/>
      <c r="H24" s="155" t="s">
        <v>67</v>
      </c>
      <c r="I24" s="7" t="s">
        <v>67</v>
      </c>
      <c r="J24">
        <f t="shared" si="1"/>
        <v>1</v>
      </c>
      <c r="K24" t="s">
        <v>327</v>
      </c>
    </row>
    <row r="25" spans="1:11" x14ac:dyDescent="0.25">
      <c r="A25" s="127"/>
      <c r="B25" s="134"/>
      <c r="C25" s="21" t="s">
        <v>69</v>
      </c>
      <c r="D25" s="20">
        <f t="shared" si="0"/>
        <v>1</v>
      </c>
      <c r="G25" s="15"/>
      <c r="H25" s="155"/>
      <c r="I25" s="7" t="s">
        <v>68</v>
      </c>
      <c r="J25">
        <f t="shared" si="1"/>
        <v>1</v>
      </c>
    </row>
    <row r="26" spans="1:11" x14ac:dyDescent="0.25">
      <c r="A26" s="127"/>
      <c r="B26" s="134"/>
      <c r="C26" s="21" t="s">
        <v>70</v>
      </c>
      <c r="D26" s="20">
        <f t="shared" si="0"/>
        <v>1</v>
      </c>
      <c r="G26" s="15"/>
      <c r="H26" s="155"/>
      <c r="I26" s="7" t="s">
        <v>69</v>
      </c>
      <c r="J26">
        <f t="shared" si="1"/>
        <v>1</v>
      </c>
      <c r="K26" t="s">
        <v>327</v>
      </c>
    </row>
    <row r="27" spans="1:11" x14ac:dyDescent="0.25">
      <c r="A27" s="127"/>
      <c r="B27" s="134"/>
      <c r="C27" s="21" t="s">
        <v>71</v>
      </c>
      <c r="D27" s="20">
        <f t="shared" si="0"/>
        <v>1</v>
      </c>
      <c r="G27" s="15"/>
      <c r="H27" s="155"/>
      <c r="I27" s="7" t="s">
        <v>70</v>
      </c>
      <c r="J27">
        <f t="shared" si="1"/>
        <v>1</v>
      </c>
      <c r="K27" t="s">
        <v>327</v>
      </c>
    </row>
    <row r="28" spans="1:11" x14ac:dyDescent="0.25">
      <c r="A28" s="127"/>
      <c r="B28" s="134" t="s">
        <v>72</v>
      </c>
      <c r="C28" s="21" t="s">
        <v>72</v>
      </c>
      <c r="D28" s="20">
        <f t="shared" si="0"/>
        <v>1</v>
      </c>
      <c r="G28" s="15"/>
      <c r="H28" s="155"/>
      <c r="I28" s="7" t="s">
        <v>71</v>
      </c>
      <c r="J28">
        <f t="shared" si="1"/>
        <v>1</v>
      </c>
    </row>
    <row r="29" spans="1:11" x14ac:dyDescent="0.25">
      <c r="A29" s="127"/>
      <c r="B29" s="134"/>
      <c r="C29" s="21" t="s">
        <v>73</v>
      </c>
      <c r="D29" s="20">
        <f t="shared" si="0"/>
        <v>1</v>
      </c>
      <c r="G29" s="15"/>
      <c r="H29" s="155" t="s">
        <v>72</v>
      </c>
      <c r="I29" s="7" t="s">
        <v>72</v>
      </c>
      <c r="J29">
        <f t="shared" si="1"/>
        <v>1</v>
      </c>
      <c r="K29" t="s">
        <v>327</v>
      </c>
    </row>
    <row r="30" spans="1:11" x14ac:dyDescent="0.25">
      <c r="A30" s="127"/>
      <c r="B30" s="134"/>
      <c r="C30" s="21" t="s">
        <v>74</v>
      </c>
      <c r="D30" s="20">
        <f t="shared" si="0"/>
        <v>1</v>
      </c>
      <c r="G30" s="15"/>
      <c r="H30" s="155"/>
      <c r="I30" s="7" t="s">
        <v>73</v>
      </c>
      <c r="J30">
        <f t="shared" si="1"/>
        <v>1</v>
      </c>
    </row>
    <row r="31" spans="1:11" x14ac:dyDescent="0.25">
      <c r="A31" s="127"/>
      <c r="B31" s="134"/>
      <c r="C31" s="21" t="s">
        <v>75</v>
      </c>
      <c r="D31" s="20">
        <f t="shared" si="0"/>
        <v>1</v>
      </c>
      <c r="G31" s="15"/>
      <c r="H31" s="155"/>
      <c r="I31" s="7" t="s">
        <v>74</v>
      </c>
      <c r="J31">
        <f t="shared" si="1"/>
        <v>1</v>
      </c>
    </row>
    <row r="32" spans="1:11" x14ac:dyDescent="0.25">
      <c r="A32" s="127"/>
      <c r="B32" s="134" t="s">
        <v>76</v>
      </c>
      <c r="C32" s="21" t="s">
        <v>76</v>
      </c>
      <c r="D32" s="20">
        <f t="shared" si="0"/>
        <v>1</v>
      </c>
      <c r="G32" s="15"/>
      <c r="H32" s="155"/>
      <c r="I32" s="7" t="s">
        <v>75</v>
      </c>
      <c r="J32">
        <f t="shared" si="1"/>
        <v>1</v>
      </c>
    </row>
    <row r="33" spans="1:12" x14ac:dyDescent="0.25">
      <c r="A33" s="127"/>
      <c r="B33" s="134"/>
      <c r="C33" s="21" t="s">
        <v>77</v>
      </c>
      <c r="D33" s="20">
        <f t="shared" si="0"/>
        <v>1</v>
      </c>
      <c r="G33" s="15"/>
      <c r="H33" s="155" t="s">
        <v>76</v>
      </c>
      <c r="I33" s="7" t="s">
        <v>76</v>
      </c>
      <c r="J33">
        <f t="shared" si="1"/>
        <v>1</v>
      </c>
      <c r="K33" t="s">
        <v>327</v>
      </c>
    </row>
    <row r="34" spans="1:12" x14ac:dyDescent="0.25">
      <c r="A34" s="127"/>
      <c r="B34" s="134" t="s">
        <v>78</v>
      </c>
      <c r="C34" s="21" t="s">
        <v>78</v>
      </c>
      <c r="D34" s="20">
        <f t="shared" ref="D34:D65" si="2">COUNTA(C34)</f>
        <v>1</v>
      </c>
      <c r="G34" s="15"/>
      <c r="H34" s="155"/>
      <c r="I34" s="7" t="s">
        <v>77</v>
      </c>
      <c r="J34">
        <f t="shared" si="1"/>
        <v>1</v>
      </c>
    </row>
    <row r="35" spans="1:12" x14ac:dyDescent="0.25">
      <c r="A35" s="127"/>
      <c r="B35" s="134"/>
      <c r="C35" s="21" t="s">
        <v>79</v>
      </c>
      <c r="D35" s="20">
        <f t="shared" si="2"/>
        <v>1</v>
      </c>
      <c r="G35" s="15"/>
      <c r="H35" s="155" t="s">
        <v>78</v>
      </c>
      <c r="I35" s="7" t="s">
        <v>78</v>
      </c>
      <c r="J35">
        <f t="shared" si="1"/>
        <v>1</v>
      </c>
      <c r="K35" t="s">
        <v>327</v>
      </c>
    </row>
    <row r="36" spans="1:12" ht="15.75" thickBot="1" x14ac:dyDescent="0.3">
      <c r="A36" s="128"/>
      <c r="B36" s="23" t="s">
        <v>80</v>
      </c>
      <c r="C36" s="21" t="s">
        <v>80</v>
      </c>
      <c r="D36" s="20">
        <f t="shared" si="2"/>
        <v>1</v>
      </c>
      <c r="G36" s="15"/>
      <c r="H36" s="155"/>
      <c r="I36" s="7" t="s">
        <v>79</v>
      </c>
      <c r="J36">
        <f t="shared" si="1"/>
        <v>1</v>
      </c>
    </row>
    <row r="37" spans="1:12" ht="15.75" thickBot="1" x14ac:dyDescent="0.3">
      <c r="A37" s="15"/>
      <c r="B37" s="24"/>
      <c r="C37" s="21" t="s">
        <v>150</v>
      </c>
      <c r="D37" s="20">
        <f t="shared" si="2"/>
        <v>1</v>
      </c>
      <c r="G37" s="15"/>
      <c r="H37" s="11" t="s">
        <v>80</v>
      </c>
      <c r="I37" s="7" t="s">
        <v>80</v>
      </c>
      <c r="J37">
        <f t="shared" si="1"/>
        <v>1</v>
      </c>
      <c r="K37" t="s">
        <v>327</v>
      </c>
    </row>
    <row r="38" spans="1:12" ht="24.75" x14ac:dyDescent="0.25">
      <c r="A38" s="132" t="s">
        <v>35</v>
      </c>
      <c r="B38" s="135" t="s">
        <v>36</v>
      </c>
      <c r="C38" s="21" t="s">
        <v>36</v>
      </c>
      <c r="D38" s="20">
        <f t="shared" si="2"/>
        <v>1</v>
      </c>
      <c r="G38" s="15" t="s">
        <v>35</v>
      </c>
      <c r="H38" s="155" t="s">
        <v>36</v>
      </c>
      <c r="I38" s="7" t="s">
        <v>36</v>
      </c>
      <c r="J38">
        <f t="shared" si="1"/>
        <v>1</v>
      </c>
    </row>
    <row r="39" spans="1:12" x14ac:dyDescent="0.25">
      <c r="A39" s="127"/>
      <c r="B39" s="134"/>
      <c r="C39" s="21" t="s">
        <v>37</v>
      </c>
      <c r="D39" s="20">
        <f t="shared" si="2"/>
        <v>1</v>
      </c>
      <c r="G39" s="15"/>
      <c r="H39" s="155"/>
      <c r="I39" s="7" t="s">
        <v>37</v>
      </c>
      <c r="J39">
        <f t="shared" si="1"/>
        <v>1</v>
      </c>
      <c r="K39" t="s">
        <v>327</v>
      </c>
    </row>
    <row r="40" spans="1:12" x14ac:dyDescent="0.25">
      <c r="A40" s="127"/>
      <c r="B40" s="134"/>
      <c r="C40" s="21" t="s">
        <v>38</v>
      </c>
      <c r="D40" s="20">
        <f t="shared" si="2"/>
        <v>1</v>
      </c>
      <c r="G40" s="15"/>
      <c r="H40" s="155"/>
      <c r="I40" s="7" t="s">
        <v>38</v>
      </c>
      <c r="J40">
        <f t="shared" si="1"/>
        <v>1</v>
      </c>
    </row>
    <row r="41" spans="1:12" x14ac:dyDescent="0.25">
      <c r="A41" s="127"/>
      <c r="B41" s="134"/>
      <c r="C41" s="21" t="s">
        <v>39</v>
      </c>
      <c r="D41" s="20">
        <f t="shared" si="2"/>
        <v>1</v>
      </c>
      <c r="G41" s="15"/>
      <c r="H41" s="155"/>
      <c r="I41" s="7" t="s">
        <v>39</v>
      </c>
      <c r="J41">
        <f t="shared" si="1"/>
        <v>1</v>
      </c>
    </row>
    <row r="42" spans="1:12" x14ac:dyDescent="0.25">
      <c r="A42" s="127"/>
      <c r="B42" s="134" t="s">
        <v>40</v>
      </c>
      <c r="C42" s="21" t="s">
        <v>40</v>
      </c>
      <c r="D42" s="20">
        <f t="shared" si="2"/>
        <v>1</v>
      </c>
      <c r="G42" s="15"/>
      <c r="H42" s="155" t="s">
        <v>40</v>
      </c>
      <c r="I42" s="7" t="s">
        <v>40</v>
      </c>
      <c r="J42">
        <f t="shared" si="1"/>
        <v>1</v>
      </c>
    </row>
    <row r="43" spans="1:12" x14ac:dyDescent="0.25">
      <c r="A43" s="127"/>
      <c r="B43" s="134"/>
      <c r="C43" s="21" t="s">
        <v>41</v>
      </c>
      <c r="D43" s="20">
        <f t="shared" si="2"/>
        <v>1</v>
      </c>
      <c r="G43" s="15"/>
      <c r="H43" s="155"/>
      <c r="I43" s="7" t="s">
        <v>41</v>
      </c>
      <c r="J43">
        <f t="shared" si="1"/>
        <v>1</v>
      </c>
      <c r="K43" t="s">
        <v>327</v>
      </c>
    </row>
    <row r="44" spans="1:12" x14ac:dyDescent="0.25">
      <c r="A44" s="127"/>
      <c r="B44" s="134"/>
      <c r="C44" s="21" t="s">
        <v>42</v>
      </c>
      <c r="D44" s="20">
        <f t="shared" si="2"/>
        <v>1</v>
      </c>
      <c r="G44" s="15"/>
      <c r="H44" s="155"/>
      <c r="I44" s="7" t="s">
        <v>42</v>
      </c>
      <c r="J44">
        <f t="shared" si="1"/>
        <v>1</v>
      </c>
      <c r="K44" t="s">
        <v>327</v>
      </c>
    </row>
    <row r="45" spans="1:12" x14ac:dyDescent="0.25">
      <c r="A45" s="127"/>
      <c r="B45" s="134" t="s">
        <v>43</v>
      </c>
      <c r="C45" s="21" t="s">
        <v>43</v>
      </c>
      <c r="D45" s="20">
        <f t="shared" si="2"/>
        <v>1</v>
      </c>
      <c r="G45" s="15"/>
      <c r="H45" s="155" t="s">
        <v>43</v>
      </c>
      <c r="I45" s="7" t="s">
        <v>43</v>
      </c>
      <c r="J45">
        <f t="shared" si="1"/>
        <v>1</v>
      </c>
    </row>
    <row r="46" spans="1:12" x14ac:dyDescent="0.25">
      <c r="A46" s="127"/>
      <c r="B46" s="134"/>
      <c r="C46" s="21" t="s">
        <v>44</v>
      </c>
      <c r="D46" s="20">
        <f t="shared" si="2"/>
        <v>1</v>
      </c>
      <c r="G46" s="15"/>
      <c r="H46" s="155"/>
      <c r="I46" s="7" t="s">
        <v>44</v>
      </c>
      <c r="J46">
        <f t="shared" si="1"/>
        <v>1</v>
      </c>
      <c r="K46" t="s">
        <v>327</v>
      </c>
      <c r="L46">
        <v>1</v>
      </c>
    </row>
    <row r="47" spans="1:12" x14ac:dyDescent="0.25">
      <c r="A47" s="127"/>
      <c r="B47" s="134"/>
      <c r="C47" s="21" t="s">
        <v>45</v>
      </c>
      <c r="D47" s="20">
        <f t="shared" si="2"/>
        <v>1</v>
      </c>
      <c r="G47" s="15"/>
      <c r="H47" s="155"/>
      <c r="I47" s="7" t="s">
        <v>45</v>
      </c>
      <c r="J47">
        <f t="shared" si="1"/>
        <v>1</v>
      </c>
      <c r="K47" t="s">
        <v>327</v>
      </c>
    </row>
    <row r="48" spans="1:12" x14ac:dyDescent="0.25">
      <c r="A48" s="127"/>
      <c r="B48" s="134" t="s">
        <v>46</v>
      </c>
      <c r="C48" s="21" t="s">
        <v>46</v>
      </c>
      <c r="D48" s="20">
        <f t="shared" si="2"/>
        <v>1</v>
      </c>
      <c r="G48" s="15"/>
      <c r="H48" s="155" t="s">
        <v>46</v>
      </c>
      <c r="I48" s="7" t="s">
        <v>46</v>
      </c>
      <c r="J48">
        <f t="shared" si="1"/>
        <v>1</v>
      </c>
    </row>
    <row r="49" spans="1:12" x14ac:dyDescent="0.25">
      <c r="A49" s="127"/>
      <c r="B49" s="134"/>
      <c r="C49" s="21" t="s">
        <v>47</v>
      </c>
      <c r="D49" s="20">
        <f t="shared" si="2"/>
        <v>1</v>
      </c>
      <c r="G49" s="15"/>
      <c r="H49" s="155"/>
      <c r="I49" s="7" t="s">
        <v>47</v>
      </c>
      <c r="J49">
        <f t="shared" si="1"/>
        <v>1</v>
      </c>
      <c r="L49">
        <v>1</v>
      </c>
    </row>
    <row r="50" spans="1:12" x14ac:dyDescent="0.25">
      <c r="A50" s="127"/>
      <c r="B50" s="134" t="s">
        <v>48</v>
      </c>
      <c r="C50" s="21" t="s">
        <v>48</v>
      </c>
      <c r="D50" s="20">
        <f t="shared" si="2"/>
        <v>1</v>
      </c>
      <c r="G50" s="15"/>
      <c r="H50" s="155" t="s">
        <v>48</v>
      </c>
      <c r="I50" s="7" t="s">
        <v>48</v>
      </c>
      <c r="J50">
        <f t="shared" si="1"/>
        <v>1</v>
      </c>
    </row>
    <row r="51" spans="1:12" ht="15.75" thickBot="1" x14ac:dyDescent="0.3">
      <c r="A51" s="128"/>
      <c r="B51" s="136"/>
      <c r="C51" s="21" t="s">
        <v>49</v>
      </c>
      <c r="D51" s="20">
        <f t="shared" si="2"/>
        <v>1</v>
      </c>
      <c r="G51" s="15"/>
      <c r="H51" s="155"/>
      <c r="I51" s="7" t="s">
        <v>49</v>
      </c>
      <c r="J51">
        <f t="shared" si="1"/>
        <v>1</v>
      </c>
    </row>
    <row r="52" spans="1:12" ht="48.75" x14ac:dyDescent="0.25">
      <c r="A52" s="127" t="s">
        <v>81</v>
      </c>
      <c r="B52" s="25" t="s">
        <v>82</v>
      </c>
      <c r="C52" s="21" t="s">
        <v>82</v>
      </c>
      <c r="D52" s="20">
        <v>2</v>
      </c>
      <c r="G52" s="15" t="s">
        <v>81</v>
      </c>
      <c r="H52" s="11" t="s">
        <v>82</v>
      </c>
      <c r="I52" s="7" t="s">
        <v>82</v>
      </c>
      <c r="J52">
        <f t="shared" si="1"/>
        <v>1</v>
      </c>
    </row>
    <row r="53" spans="1:12" x14ac:dyDescent="0.25">
      <c r="A53" s="127"/>
      <c r="B53" s="26"/>
      <c r="C53" s="21" t="s">
        <v>83</v>
      </c>
      <c r="D53" s="20">
        <v>4</v>
      </c>
      <c r="G53" s="15"/>
      <c r="H53" s="11"/>
      <c r="I53" s="7" t="s">
        <v>83</v>
      </c>
      <c r="J53">
        <f t="shared" si="1"/>
        <v>1</v>
      </c>
    </row>
    <row r="54" spans="1:12" x14ac:dyDescent="0.25">
      <c r="A54" s="127"/>
      <c r="B54" s="26"/>
      <c r="C54" s="21" t="s">
        <v>113</v>
      </c>
      <c r="D54" s="20">
        <v>3</v>
      </c>
      <c r="G54" s="15"/>
      <c r="H54" s="11" t="s">
        <v>101</v>
      </c>
      <c r="I54" s="7" t="s">
        <v>101</v>
      </c>
      <c r="J54">
        <f t="shared" si="1"/>
        <v>1</v>
      </c>
    </row>
    <row r="55" spans="1:12" x14ac:dyDescent="0.25">
      <c r="A55" s="127"/>
      <c r="B55" s="26"/>
      <c r="C55" s="21" t="s">
        <v>114</v>
      </c>
      <c r="D55" s="20">
        <v>2</v>
      </c>
      <c r="G55" s="15"/>
      <c r="H55" s="11" t="s">
        <v>84</v>
      </c>
      <c r="I55" s="7" t="s">
        <v>84</v>
      </c>
      <c r="J55">
        <f t="shared" si="1"/>
        <v>1</v>
      </c>
    </row>
    <row r="56" spans="1:12" x14ac:dyDescent="0.25">
      <c r="A56" s="127"/>
      <c r="B56" s="26" t="s">
        <v>101</v>
      </c>
      <c r="C56" s="21" t="s">
        <v>101</v>
      </c>
      <c r="D56" s="20">
        <v>12</v>
      </c>
      <c r="G56" s="15"/>
      <c r="H56" s="11"/>
      <c r="I56" s="7" t="s">
        <v>85</v>
      </c>
      <c r="J56">
        <f t="shared" si="1"/>
        <v>1</v>
      </c>
    </row>
    <row r="57" spans="1:12" x14ac:dyDescent="0.25">
      <c r="A57" s="127"/>
      <c r="B57" s="26" t="s">
        <v>84</v>
      </c>
      <c r="C57" s="21" t="s">
        <v>84</v>
      </c>
      <c r="D57" s="20">
        <v>4</v>
      </c>
      <c r="G57" s="15"/>
      <c r="H57" s="11" t="s">
        <v>52</v>
      </c>
      <c r="I57" s="7" t="s">
        <v>52</v>
      </c>
      <c r="J57">
        <f t="shared" si="1"/>
        <v>1</v>
      </c>
    </row>
    <row r="58" spans="1:12" x14ac:dyDescent="0.25">
      <c r="A58" s="127"/>
      <c r="B58" s="26"/>
      <c r="C58" s="21" t="s">
        <v>115</v>
      </c>
      <c r="D58" s="20">
        <v>2</v>
      </c>
      <c r="G58" s="15"/>
      <c r="H58" s="11" t="s">
        <v>86</v>
      </c>
      <c r="I58" s="7" t="s">
        <v>86</v>
      </c>
      <c r="J58">
        <f t="shared" si="1"/>
        <v>1</v>
      </c>
    </row>
    <row r="59" spans="1:12" x14ac:dyDescent="0.25">
      <c r="A59" s="127"/>
      <c r="B59" s="26" t="s">
        <v>52</v>
      </c>
      <c r="C59" s="21" t="s">
        <v>52</v>
      </c>
      <c r="D59" s="20">
        <v>2</v>
      </c>
      <c r="G59" s="15"/>
      <c r="H59" s="11"/>
      <c r="I59" s="7" t="s">
        <v>87</v>
      </c>
      <c r="J59">
        <f t="shared" si="1"/>
        <v>1</v>
      </c>
    </row>
    <row r="60" spans="1:12" x14ac:dyDescent="0.25">
      <c r="A60" s="127"/>
      <c r="B60" s="26" t="s">
        <v>86</v>
      </c>
      <c r="C60" s="21" t="s">
        <v>86</v>
      </c>
      <c r="D60" s="20">
        <v>2</v>
      </c>
      <c r="G60" s="15"/>
      <c r="H60" s="11" t="s">
        <v>88</v>
      </c>
      <c r="I60" s="7" t="s">
        <v>88</v>
      </c>
      <c r="J60">
        <f t="shared" si="1"/>
        <v>1</v>
      </c>
    </row>
    <row r="61" spans="1:12" x14ac:dyDescent="0.25">
      <c r="A61" s="127"/>
      <c r="B61" s="26"/>
      <c r="C61" s="21" t="s">
        <v>87</v>
      </c>
      <c r="D61" s="20">
        <v>3</v>
      </c>
      <c r="G61" s="15"/>
      <c r="H61" s="11"/>
      <c r="I61" s="7" t="s">
        <v>89</v>
      </c>
      <c r="J61">
        <f t="shared" si="1"/>
        <v>1</v>
      </c>
    </row>
    <row r="62" spans="1:12" x14ac:dyDescent="0.25">
      <c r="A62" s="127"/>
      <c r="B62" s="26" t="s">
        <v>88</v>
      </c>
      <c r="C62" s="21" t="s">
        <v>88</v>
      </c>
      <c r="D62" s="20">
        <v>2</v>
      </c>
      <c r="G62" s="15"/>
      <c r="H62" s="11" t="s">
        <v>90</v>
      </c>
      <c r="I62" s="7" t="s">
        <v>90</v>
      </c>
      <c r="J62">
        <f t="shared" si="1"/>
        <v>1</v>
      </c>
    </row>
    <row r="63" spans="1:12" x14ac:dyDescent="0.25">
      <c r="A63" s="127"/>
      <c r="B63" s="26"/>
      <c r="C63" s="21" t="s">
        <v>89</v>
      </c>
      <c r="D63" s="20">
        <v>2</v>
      </c>
      <c r="G63" s="15"/>
      <c r="H63" s="11"/>
      <c r="I63" s="7" t="s">
        <v>91</v>
      </c>
      <c r="J63">
        <f t="shared" si="1"/>
        <v>1</v>
      </c>
    </row>
    <row r="64" spans="1:12" x14ac:dyDescent="0.25">
      <c r="A64" s="127"/>
      <c r="B64" s="26" t="s">
        <v>90</v>
      </c>
      <c r="C64" s="21" t="s">
        <v>90</v>
      </c>
      <c r="D64" s="20">
        <f>COUNTA(C64)</f>
        <v>1</v>
      </c>
      <c r="G64" s="15"/>
      <c r="H64" s="11" t="s">
        <v>92</v>
      </c>
      <c r="I64" s="7" t="s">
        <v>92</v>
      </c>
      <c r="J64">
        <f t="shared" si="1"/>
        <v>1</v>
      </c>
      <c r="K64" t="s">
        <v>327</v>
      </c>
    </row>
    <row r="65" spans="1:12" x14ac:dyDescent="0.25">
      <c r="A65" s="127"/>
      <c r="B65" s="26"/>
      <c r="C65" s="21" t="s">
        <v>91</v>
      </c>
      <c r="D65" s="20">
        <v>1</v>
      </c>
      <c r="G65" s="15"/>
      <c r="H65" s="11"/>
      <c r="I65" s="7" t="s">
        <v>93</v>
      </c>
      <c r="J65">
        <f t="shared" si="1"/>
        <v>1</v>
      </c>
    </row>
    <row r="66" spans="1:12" ht="33" x14ac:dyDescent="0.25">
      <c r="A66" s="127"/>
      <c r="B66" s="26" t="s">
        <v>92</v>
      </c>
      <c r="C66" s="21" t="s">
        <v>92</v>
      </c>
      <c r="D66" s="20">
        <v>3</v>
      </c>
      <c r="G66" s="15" t="s">
        <v>94</v>
      </c>
      <c r="H66" s="11" t="s">
        <v>95</v>
      </c>
      <c r="I66" s="7" t="s">
        <v>95</v>
      </c>
      <c r="J66">
        <f t="shared" si="1"/>
        <v>1</v>
      </c>
    </row>
    <row r="67" spans="1:12" ht="15.75" thickBot="1" x14ac:dyDescent="0.3">
      <c r="A67" s="127"/>
      <c r="B67" s="26"/>
      <c r="C67" s="21" t="s">
        <v>93</v>
      </c>
      <c r="D67" s="20">
        <v>2</v>
      </c>
      <c r="G67" s="15"/>
      <c r="H67" s="11"/>
      <c r="I67" s="7" t="s">
        <v>156</v>
      </c>
      <c r="J67">
        <f t="shared" si="1"/>
        <v>1</v>
      </c>
      <c r="K67" t="s">
        <v>327</v>
      </c>
    </row>
    <row r="68" spans="1:12" ht="56.25" x14ac:dyDescent="0.25">
      <c r="A68" s="127" t="s">
        <v>121</v>
      </c>
      <c r="B68" s="129" t="s">
        <v>351</v>
      </c>
      <c r="C68" s="13" t="s">
        <v>116</v>
      </c>
      <c r="D68" s="20">
        <v>2</v>
      </c>
      <c r="G68" s="15"/>
      <c r="H68" s="11"/>
      <c r="I68" s="7" t="s">
        <v>96</v>
      </c>
      <c r="J68">
        <f>COUNTA(I68)</f>
        <v>1</v>
      </c>
      <c r="K68" t="s">
        <v>327</v>
      </c>
    </row>
    <row r="69" spans="1:12" x14ac:dyDescent="0.25">
      <c r="A69" s="127"/>
      <c r="B69" s="130"/>
      <c r="C69" s="21" t="s">
        <v>117</v>
      </c>
      <c r="D69" s="20">
        <v>1</v>
      </c>
      <c r="G69" s="15"/>
      <c r="H69" s="11"/>
      <c r="I69" s="7" t="s">
        <v>102</v>
      </c>
      <c r="J69">
        <f>COUNTA(I69)</f>
        <v>1</v>
      </c>
    </row>
    <row r="70" spans="1:12" ht="30.75" x14ac:dyDescent="0.25">
      <c r="A70" s="127"/>
      <c r="B70" s="130"/>
      <c r="C70" s="21" t="s">
        <v>118</v>
      </c>
      <c r="D70" s="20">
        <v>1</v>
      </c>
      <c r="G70" s="15" t="s">
        <v>97</v>
      </c>
      <c r="H70" s="11"/>
      <c r="I70" s="7" t="s">
        <v>98</v>
      </c>
      <c r="J70">
        <f>COUNTA(I70)</f>
        <v>1</v>
      </c>
    </row>
    <row r="71" spans="1:12" x14ac:dyDescent="0.25">
      <c r="A71" s="127"/>
      <c r="B71" s="130"/>
      <c r="C71" s="21" t="s">
        <v>119</v>
      </c>
      <c r="D71" s="20">
        <f>COUNTA(C71)</f>
        <v>1</v>
      </c>
      <c r="G71" s="15"/>
      <c r="H71" s="11"/>
      <c r="I71" s="7" t="s">
        <v>99</v>
      </c>
      <c r="J71">
        <f>COUNTA(I71)</f>
        <v>1</v>
      </c>
    </row>
    <row r="72" spans="1:12" ht="15.75" thickBot="1" x14ac:dyDescent="0.3">
      <c r="A72" s="127"/>
      <c r="B72" s="130" t="s">
        <v>352</v>
      </c>
      <c r="C72" s="21" t="s">
        <v>347</v>
      </c>
      <c r="D72" s="20">
        <v>1</v>
      </c>
      <c r="G72" s="152"/>
      <c r="H72" s="11"/>
      <c r="I72" s="7" t="s">
        <v>100</v>
      </c>
      <c r="J72">
        <f>COUNTA(I72)</f>
        <v>1</v>
      </c>
    </row>
    <row r="73" spans="1:12" x14ac:dyDescent="0.25">
      <c r="A73" s="127"/>
      <c r="B73" s="130"/>
      <c r="C73" s="21" t="s">
        <v>348</v>
      </c>
      <c r="D73" s="20">
        <v>1</v>
      </c>
    </row>
    <row r="74" spans="1:12" ht="15.75" thickBot="1" x14ac:dyDescent="0.3">
      <c r="A74" s="127"/>
      <c r="B74" s="130"/>
      <c r="C74" s="21" t="s">
        <v>349</v>
      </c>
      <c r="D74" s="20">
        <v>1</v>
      </c>
    </row>
    <row r="75" spans="1:12" ht="15.75" thickBot="1" x14ac:dyDescent="0.3">
      <c r="A75" s="127"/>
      <c r="B75" s="131"/>
      <c r="C75" s="21" t="s">
        <v>120</v>
      </c>
      <c r="D75" s="20">
        <f>COUNTA(C75)</f>
        <v>1</v>
      </c>
      <c r="G75" s="153" t="s">
        <v>112</v>
      </c>
      <c r="H75" s="154"/>
      <c r="I75" s="14">
        <f>COUNTA(I3:I72)</f>
        <v>70</v>
      </c>
      <c r="J75" s="14">
        <f>SUM(J3:J72)</f>
        <v>70</v>
      </c>
      <c r="L75" s="14">
        <f>SUM(L3:L72)</f>
        <v>6</v>
      </c>
    </row>
    <row r="76" spans="1:12" ht="25.5" x14ac:dyDescent="0.25">
      <c r="A76" s="127" t="s">
        <v>127</v>
      </c>
      <c r="B76" s="11" t="s">
        <v>122</v>
      </c>
      <c r="C76" s="17" t="s">
        <v>124</v>
      </c>
      <c r="D76" s="20">
        <v>2</v>
      </c>
      <c r="J76">
        <v>66</v>
      </c>
      <c r="L76">
        <v>5</v>
      </c>
    </row>
    <row r="77" spans="1:12" x14ac:dyDescent="0.25">
      <c r="A77" s="127"/>
      <c r="B77" s="11" t="s">
        <v>123</v>
      </c>
      <c r="C77" s="17" t="s">
        <v>125</v>
      </c>
      <c r="D77" s="20">
        <v>2</v>
      </c>
    </row>
    <row r="78" spans="1:12" x14ac:dyDescent="0.25">
      <c r="A78" s="127"/>
      <c r="B78" s="11" t="s">
        <v>139</v>
      </c>
      <c r="C78" s="17" t="s">
        <v>141</v>
      </c>
      <c r="D78" s="20">
        <v>6</v>
      </c>
    </row>
    <row r="79" spans="1:12" x14ac:dyDescent="0.25">
      <c r="A79" s="127"/>
      <c r="B79" s="126" t="s">
        <v>344</v>
      </c>
      <c r="C79" s="17" t="s">
        <v>340</v>
      </c>
      <c r="D79" s="20">
        <v>2</v>
      </c>
    </row>
    <row r="80" spans="1:12" x14ac:dyDescent="0.25">
      <c r="A80" s="127"/>
      <c r="B80" s="126"/>
      <c r="C80" s="17" t="s">
        <v>341</v>
      </c>
      <c r="D80" s="20">
        <v>2</v>
      </c>
    </row>
    <row r="81" spans="1:10" x14ac:dyDescent="0.25">
      <c r="A81" s="127"/>
      <c r="B81" s="126"/>
      <c r="C81" s="17" t="s">
        <v>339</v>
      </c>
      <c r="D81" s="20">
        <v>2</v>
      </c>
    </row>
    <row r="82" spans="1:10" x14ac:dyDescent="0.25">
      <c r="A82" s="127"/>
      <c r="B82" s="11" t="s">
        <v>345</v>
      </c>
      <c r="C82" s="17" t="s">
        <v>346</v>
      </c>
      <c r="D82" s="20">
        <v>1</v>
      </c>
    </row>
    <row r="83" spans="1:10" ht="15.75" thickBot="1" x14ac:dyDescent="0.3">
      <c r="A83" s="128"/>
      <c r="B83" s="11" t="s">
        <v>140</v>
      </c>
      <c r="C83" s="17" t="s">
        <v>140</v>
      </c>
      <c r="D83" s="20">
        <v>2</v>
      </c>
      <c r="J83" s="8" t="s">
        <v>152</v>
      </c>
    </row>
    <row r="84" spans="1:10" ht="39.75" x14ac:dyDescent="0.25">
      <c r="A84" s="132" t="s">
        <v>128</v>
      </c>
      <c r="B84" s="133" t="s">
        <v>149</v>
      </c>
      <c r="C84" s="17" t="s">
        <v>129</v>
      </c>
      <c r="D84" s="20">
        <f t="shared" ref="D84:D90" si="3">COUNTA(C84)</f>
        <v>1</v>
      </c>
    </row>
    <row r="85" spans="1:10" x14ac:dyDescent="0.25">
      <c r="A85" s="127"/>
      <c r="B85" s="133"/>
      <c r="C85" s="17" t="s">
        <v>130</v>
      </c>
      <c r="D85" s="20">
        <f t="shared" si="3"/>
        <v>1</v>
      </c>
    </row>
    <row r="86" spans="1:10" x14ac:dyDescent="0.25">
      <c r="A86" s="127"/>
      <c r="B86" s="133"/>
      <c r="C86" s="18" t="s">
        <v>131</v>
      </c>
      <c r="D86" s="20">
        <f t="shared" si="3"/>
        <v>1</v>
      </c>
    </row>
    <row r="87" spans="1:10" x14ac:dyDescent="0.25">
      <c r="A87" s="127"/>
      <c r="B87" s="133"/>
      <c r="C87" s="18" t="s">
        <v>133</v>
      </c>
      <c r="D87" s="20">
        <f t="shared" si="3"/>
        <v>1</v>
      </c>
    </row>
    <row r="88" spans="1:10" x14ac:dyDescent="0.25">
      <c r="A88" s="127"/>
      <c r="B88" s="133"/>
      <c r="C88" s="18" t="s">
        <v>132</v>
      </c>
      <c r="D88" s="20">
        <f t="shared" si="3"/>
        <v>1</v>
      </c>
    </row>
    <row r="89" spans="1:10" x14ac:dyDescent="0.25">
      <c r="A89" s="127"/>
      <c r="B89" s="133"/>
      <c r="C89" s="18" t="s">
        <v>134</v>
      </c>
      <c r="D89" s="20">
        <f t="shared" si="3"/>
        <v>1</v>
      </c>
    </row>
    <row r="90" spans="1:10" x14ac:dyDescent="0.25">
      <c r="A90" s="127"/>
      <c r="B90" s="133"/>
      <c r="C90" s="13" t="s">
        <v>342</v>
      </c>
      <c r="D90" s="20">
        <f t="shared" si="3"/>
        <v>1</v>
      </c>
    </row>
    <row r="91" spans="1:10" ht="15.75" thickBot="1" x14ac:dyDescent="0.3">
      <c r="A91" s="128"/>
      <c r="B91" s="133"/>
      <c r="C91" s="13" t="s">
        <v>153</v>
      </c>
      <c r="D91" s="20">
        <f>COUNTA(C89)</f>
        <v>1</v>
      </c>
    </row>
    <row r="92" spans="1:10" ht="21.75" x14ac:dyDescent="0.25">
      <c r="A92" s="132" t="s">
        <v>135</v>
      </c>
      <c r="B92" s="11" t="s">
        <v>136</v>
      </c>
      <c r="C92" s="13" t="s">
        <v>136</v>
      </c>
      <c r="D92" s="20">
        <v>2</v>
      </c>
    </row>
    <row r="93" spans="1:10" x14ac:dyDescent="0.25">
      <c r="A93" s="127"/>
      <c r="B93" s="11" t="s">
        <v>138</v>
      </c>
      <c r="C93" s="13" t="s">
        <v>138</v>
      </c>
      <c r="D93" s="20">
        <f>COUNTA(C93)</f>
        <v>1</v>
      </c>
    </row>
    <row r="94" spans="1:10" ht="15.75" thickBot="1" x14ac:dyDescent="0.3">
      <c r="A94" s="127"/>
      <c r="B94" s="11" t="s">
        <v>137</v>
      </c>
      <c r="C94" s="13" t="s">
        <v>137</v>
      </c>
      <c r="D94" s="20">
        <f>COUNTA(C94)</f>
        <v>1</v>
      </c>
    </row>
    <row r="95" spans="1:10" ht="30" x14ac:dyDescent="0.25">
      <c r="A95" s="132" t="s">
        <v>126</v>
      </c>
      <c r="B95" s="11" t="s">
        <v>142</v>
      </c>
      <c r="C95" s="13" t="s">
        <v>143</v>
      </c>
      <c r="D95" s="20">
        <v>10</v>
      </c>
    </row>
    <row r="96" spans="1:10" x14ac:dyDescent="0.25">
      <c r="A96" s="127"/>
      <c r="B96" s="11" t="s">
        <v>154</v>
      </c>
      <c r="C96" s="13" t="s">
        <v>155</v>
      </c>
      <c r="D96" s="20">
        <v>1</v>
      </c>
    </row>
    <row r="97" spans="1:4" x14ac:dyDescent="0.25">
      <c r="A97" s="127"/>
      <c r="B97" s="11"/>
      <c r="D97" s="20">
        <f>COUNTA(C97)</f>
        <v>0</v>
      </c>
    </row>
    <row r="98" spans="1:4" ht="15.75" thickBot="1" x14ac:dyDescent="0.3">
      <c r="A98" s="12" t="s">
        <v>146</v>
      </c>
      <c r="B98" s="11" t="s">
        <v>147</v>
      </c>
      <c r="C98" s="13" t="s">
        <v>148</v>
      </c>
      <c r="D98" s="20">
        <v>5</v>
      </c>
    </row>
    <row r="99" spans="1:4" ht="15.75" thickBot="1" x14ac:dyDescent="0.3">
      <c r="A99" s="16" t="s">
        <v>144</v>
      </c>
      <c r="B99" s="11"/>
      <c r="D99" s="20">
        <v>60</v>
      </c>
    </row>
    <row r="100" spans="1:4" ht="15.75" thickBot="1" x14ac:dyDescent="0.3">
      <c r="A100" s="19" t="s">
        <v>151</v>
      </c>
      <c r="B100" s="124" t="s">
        <v>343</v>
      </c>
      <c r="C100" s="125"/>
      <c r="D100" s="20">
        <v>6</v>
      </c>
    </row>
    <row r="101" spans="1:4" ht="15.75" thickBot="1" x14ac:dyDescent="0.3">
      <c r="A101" s="19" t="s">
        <v>145</v>
      </c>
      <c r="B101" s="124" t="s">
        <v>350</v>
      </c>
      <c r="C101" s="125"/>
      <c r="D101" s="20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6"/>
  <sheetViews>
    <sheetView topLeftCell="F39" zoomScale="94" zoomScaleNormal="100" workbookViewId="0">
      <selection activeCell="K1" sqref="K1:M10"/>
    </sheetView>
  </sheetViews>
  <sheetFormatPr defaultRowHeight="15" x14ac:dyDescent="0.25"/>
  <cols>
    <col min="1" max="1" width="8" customWidth="1"/>
    <col min="2" max="2" width="13" customWidth="1"/>
    <col min="3" max="3" width="24" bestFit="1" customWidth="1"/>
    <col min="4" max="4" width="11.140625" bestFit="1" customWidth="1"/>
    <col min="5" max="5" width="5.140625" customWidth="1"/>
    <col min="6" max="6" width="13.5703125" customWidth="1"/>
    <col min="8" max="8" width="10.85546875" bestFit="1" customWidth="1"/>
    <col min="11" max="11" width="19.85546875" bestFit="1" customWidth="1"/>
    <col min="12" max="12" width="8.7109375" bestFit="1" customWidth="1"/>
    <col min="13" max="13" width="25.5703125" bestFit="1" customWidth="1"/>
    <col min="14" max="14" width="30.42578125" bestFit="1" customWidth="1"/>
    <col min="17" max="17" width="10.140625" bestFit="1" customWidth="1"/>
    <col min="18" max="18" width="5.5703125" bestFit="1" customWidth="1"/>
    <col min="19" max="19" width="7.7109375" bestFit="1" customWidth="1"/>
    <col min="20" max="20" width="5.28515625" bestFit="1" customWidth="1"/>
    <col min="21" max="21" width="13.7109375" bestFit="1" customWidth="1"/>
    <col min="22" max="22" width="10.5703125" customWidth="1"/>
  </cols>
  <sheetData>
    <row r="1" spans="1:26" ht="18.75" x14ac:dyDescent="0.25">
      <c r="A1" s="207" t="s">
        <v>157</v>
      </c>
      <c r="B1" s="207"/>
      <c r="C1" s="207"/>
      <c r="D1" s="207"/>
      <c r="E1" s="207"/>
      <c r="F1" s="207"/>
      <c r="G1" s="32"/>
      <c r="K1" s="34" t="s">
        <v>184</v>
      </c>
      <c r="L1" s="34" t="s">
        <v>25</v>
      </c>
      <c r="M1" s="34" t="s">
        <v>26</v>
      </c>
      <c r="N1" s="34" t="s">
        <v>185</v>
      </c>
      <c r="U1" t="s">
        <v>24</v>
      </c>
      <c r="V1" t="s">
        <v>185</v>
      </c>
      <c r="X1" t="s">
        <v>614</v>
      </c>
      <c r="Z1" t="s">
        <v>648</v>
      </c>
    </row>
    <row r="2" spans="1:26" x14ac:dyDescent="0.25">
      <c r="G2" s="36"/>
      <c r="H2" s="27" t="s">
        <v>220</v>
      </c>
      <c r="I2" s="37"/>
      <c r="K2" s="35" t="s">
        <v>95</v>
      </c>
      <c r="L2">
        <v>1</v>
      </c>
      <c r="M2">
        <v>1500</v>
      </c>
      <c r="N2" t="e">
        <f>PRODUCT(#REF!,#REF!)</f>
        <v>#REF!</v>
      </c>
      <c r="Q2" s="73">
        <v>2000</v>
      </c>
      <c r="U2" s="1" t="s">
        <v>318</v>
      </c>
      <c r="V2">
        <v>7000</v>
      </c>
      <c r="X2">
        <v>12000</v>
      </c>
      <c r="Y2">
        <v>12000</v>
      </c>
      <c r="Z2">
        <v>14000</v>
      </c>
    </row>
    <row r="3" spans="1:26" x14ac:dyDescent="0.25">
      <c r="A3" s="1" t="s">
        <v>159</v>
      </c>
      <c r="B3" s="1">
        <v>50000</v>
      </c>
      <c r="C3" s="35" t="s">
        <v>160</v>
      </c>
      <c r="F3" s="3">
        <v>45000</v>
      </c>
      <c r="G3" s="36"/>
      <c r="H3" s="38">
        <v>35000</v>
      </c>
      <c r="I3" s="39"/>
      <c r="K3" s="35" t="s">
        <v>172</v>
      </c>
      <c r="L3">
        <v>1</v>
      </c>
      <c r="M3">
        <v>3000</v>
      </c>
      <c r="N3" t="e">
        <f>PRODUCT(#REF!,#REF!)</f>
        <v>#REF!</v>
      </c>
      <c r="Q3" s="74">
        <v>4000</v>
      </c>
      <c r="U3" s="1" t="s">
        <v>164</v>
      </c>
      <c r="V3">
        <v>31000</v>
      </c>
      <c r="X3">
        <v>70000</v>
      </c>
      <c r="Y3">
        <v>30000</v>
      </c>
      <c r="Z3">
        <v>70000</v>
      </c>
    </row>
    <row r="4" spans="1:26" x14ac:dyDescent="0.25">
      <c r="B4">
        <v>100000</v>
      </c>
      <c r="C4" s="35" t="s">
        <v>161</v>
      </c>
      <c r="F4" s="3">
        <v>45000</v>
      </c>
      <c r="G4" s="36"/>
      <c r="H4" s="38">
        <v>40000</v>
      </c>
      <c r="I4" s="39"/>
      <c r="K4" s="35" t="s">
        <v>102</v>
      </c>
      <c r="L4">
        <v>1</v>
      </c>
      <c r="M4">
        <v>2500</v>
      </c>
      <c r="N4" t="e">
        <f>PRODUCT(#REF!,#REF!)</f>
        <v>#REF!</v>
      </c>
      <c r="Q4" s="73">
        <v>2400</v>
      </c>
      <c r="U4" s="1" t="s">
        <v>371</v>
      </c>
      <c r="V4">
        <v>2500</v>
      </c>
      <c r="X4">
        <v>7500</v>
      </c>
      <c r="Y4">
        <v>7500</v>
      </c>
      <c r="Z4">
        <v>7500</v>
      </c>
    </row>
    <row r="5" spans="1:26" x14ac:dyDescent="0.25">
      <c r="B5">
        <v>300000</v>
      </c>
      <c r="C5" s="35" t="s">
        <v>165</v>
      </c>
      <c r="D5" s="35" t="s">
        <v>319</v>
      </c>
      <c r="F5" s="3">
        <v>85000</v>
      </c>
      <c r="G5" s="36"/>
      <c r="H5" s="38">
        <v>14000</v>
      </c>
      <c r="I5" s="39"/>
      <c r="K5" s="35" t="s">
        <v>173</v>
      </c>
      <c r="L5">
        <v>1</v>
      </c>
      <c r="M5">
        <v>3000</v>
      </c>
      <c r="N5" t="e">
        <f>PRODUCT(#REF!,#REF!)</f>
        <v>#REF!</v>
      </c>
      <c r="Q5" s="74">
        <v>4000</v>
      </c>
      <c r="U5" s="1" t="s">
        <v>366</v>
      </c>
      <c r="V5">
        <v>48000</v>
      </c>
      <c r="X5">
        <v>90000</v>
      </c>
      <c r="Z5">
        <v>100000</v>
      </c>
    </row>
    <row r="6" spans="1:26" x14ac:dyDescent="0.25">
      <c r="D6" s="35" t="s">
        <v>163</v>
      </c>
      <c r="F6" s="3">
        <v>60000</v>
      </c>
      <c r="G6" s="36"/>
      <c r="H6" s="79">
        <v>44000</v>
      </c>
      <c r="I6" s="39"/>
      <c r="K6" s="35" t="s">
        <v>174</v>
      </c>
      <c r="L6">
        <v>2</v>
      </c>
      <c r="M6">
        <v>1500</v>
      </c>
      <c r="N6" t="e">
        <f>PRODUCT(#REF!,#REF!)</f>
        <v>#REF!</v>
      </c>
      <c r="Q6" s="157">
        <v>25000</v>
      </c>
      <c r="U6" s="1" t="s">
        <v>367</v>
      </c>
      <c r="V6">
        <v>18000</v>
      </c>
      <c r="X6">
        <v>25000</v>
      </c>
      <c r="Y6">
        <v>25000</v>
      </c>
      <c r="Z6">
        <v>32000</v>
      </c>
    </row>
    <row r="7" spans="1:26" x14ac:dyDescent="0.25">
      <c r="D7" s="35" t="s">
        <v>164</v>
      </c>
      <c r="F7" s="3">
        <v>35000</v>
      </c>
      <c r="G7" s="36"/>
      <c r="H7" s="38">
        <v>30000</v>
      </c>
      <c r="I7" s="39"/>
      <c r="K7" s="35" t="s">
        <v>175</v>
      </c>
      <c r="L7">
        <v>3</v>
      </c>
      <c r="M7">
        <v>1500</v>
      </c>
      <c r="N7" t="e">
        <f>PRODUCT(#REF!,#REF!)</f>
        <v>#REF!</v>
      </c>
      <c r="Q7" s="158"/>
      <c r="U7" s="1" t="s">
        <v>368</v>
      </c>
      <c r="V7">
        <v>3500</v>
      </c>
      <c r="X7">
        <v>10000</v>
      </c>
      <c r="Y7">
        <v>10000</v>
      </c>
      <c r="Z7">
        <v>10000</v>
      </c>
    </row>
    <row r="8" spans="1:26" x14ac:dyDescent="0.25">
      <c r="D8" s="35" t="s">
        <v>228</v>
      </c>
      <c r="F8" s="3">
        <v>32000</v>
      </c>
      <c r="G8" s="36"/>
      <c r="H8" s="38" t="e">
        <f>#REF!</f>
        <v>#REF!</v>
      </c>
      <c r="I8" s="39"/>
      <c r="K8" s="35" t="s">
        <v>176</v>
      </c>
      <c r="L8">
        <v>1</v>
      </c>
      <c r="M8">
        <v>1500</v>
      </c>
      <c r="N8" t="e">
        <f>PRODUCT(#REF!,#REF!)</f>
        <v>#REF!</v>
      </c>
      <c r="Q8" s="158"/>
      <c r="U8" s="1" t="s">
        <v>369</v>
      </c>
      <c r="V8">
        <v>50000</v>
      </c>
      <c r="X8">
        <v>40000</v>
      </c>
      <c r="Y8">
        <v>40000</v>
      </c>
    </row>
    <row r="9" spans="1:26" x14ac:dyDescent="0.25">
      <c r="B9">
        <v>25000</v>
      </c>
      <c r="C9" s="35" t="s">
        <v>192</v>
      </c>
      <c r="D9" s="35"/>
      <c r="F9" t="e">
        <f>SUBTOTAL(109,#REF!)</f>
        <v>#REF!</v>
      </c>
      <c r="G9" s="36"/>
      <c r="H9" s="38"/>
      <c r="I9" s="39"/>
      <c r="K9" s="35" t="s">
        <v>177</v>
      </c>
      <c r="L9">
        <v>1</v>
      </c>
      <c r="M9">
        <v>1500</v>
      </c>
      <c r="N9" t="e">
        <f>PRODUCT(#REF!,#REF!)</f>
        <v>#REF!</v>
      </c>
      <c r="Q9" s="158"/>
      <c r="U9" s="1" t="s">
        <v>376</v>
      </c>
      <c r="V9">
        <v>4000</v>
      </c>
      <c r="X9">
        <v>4000</v>
      </c>
      <c r="Y9">
        <v>4000</v>
      </c>
      <c r="Z9">
        <v>4000</v>
      </c>
    </row>
    <row r="10" spans="1:26" x14ac:dyDescent="0.25">
      <c r="B10">
        <v>21000</v>
      </c>
      <c r="C10" s="35" t="s">
        <v>208</v>
      </c>
      <c r="D10" s="35" t="s">
        <v>209</v>
      </c>
      <c r="F10" s="3">
        <v>21000</v>
      </c>
      <c r="G10" s="36"/>
      <c r="H10" s="79">
        <v>21000</v>
      </c>
      <c r="K10" s="35" t="s">
        <v>178</v>
      </c>
      <c r="L10">
        <v>1</v>
      </c>
      <c r="M10">
        <v>1500</v>
      </c>
      <c r="N10" t="e">
        <f>PRODUCT(#REF!,#REF!)</f>
        <v>#REF!</v>
      </c>
      <c r="Q10" s="158"/>
      <c r="U10" s="1" t="s">
        <v>372</v>
      </c>
      <c r="V10">
        <v>22000</v>
      </c>
      <c r="X10">
        <v>40000</v>
      </c>
      <c r="Y10">
        <v>40000</v>
      </c>
    </row>
    <row r="11" spans="1:26" x14ac:dyDescent="0.25">
      <c r="B11">
        <v>12000</v>
      </c>
      <c r="C11" s="35" t="s">
        <v>197</v>
      </c>
      <c r="D11" s="35" t="s">
        <v>211</v>
      </c>
      <c r="F11" s="3">
        <v>20000</v>
      </c>
      <c r="G11" s="36"/>
      <c r="H11" s="40"/>
      <c r="N11" t="e">
        <f>PRODUCT(#REF!,#REF!)</f>
        <v>#REF!</v>
      </c>
      <c r="Q11" s="158"/>
      <c r="U11" s="1" t="s">
        <v>374</v>
      </c>
      <c r="V11">
        <v>11000</v>
      </c>
      <c r="X11">
        <v>20000</v>
      </c>
      <c r="Y11">
        <v>20000</v>
      </c>
      <c r="Z11">
        <v>20000</v>
      </c>
    </row>
    <row r="12" spans="1:26" x14ac:dyDescent="0.25">
      <c r="C12" s="35" t="s">
        <v>210</v>
      </c>
      <c r="D12" s="35" t="s">
        <v>212</v>
      </c>
      <c r="F12" s="3">
        <v>5000</v>
      </c>
      <c r="G12" s="36"/>
      <c r="H12" s="38"/>
      <c r="I12" s="39"/>
      <c r="K12" s="35" t="s">
        <v>179</v>
      </c>
      <c r="L12">
        <v>1</v>
      </c>
      <c r="M12">
        <v>700</v>
      </c>
      <c r="N12" t="e">
        <f>PRODUCT(#REF!,#REF!)</f>
        <v>#REF!</v>
      </c>
      <c r="Q12" s="158"/>
      <c r="U12" s="1" t="s">
        <v>360</v>
      </c>
      <c r="V12">
        <v>6000</v>
      </c>
      <c r="X12">
        <v>7000</v>
      </c>
      <c r="Y12">
        <v>7000</v>
      </c>
    </row>
    <row r="13" spans="1:26" x14ac:dyDescent="0.25">
      <c r="C13" s="35" t="s">
        <v>213</v>
      </c>
      <c r="F13" s="3">
        <v>5000</v>
      </c>
      <c r="G13" s="36"/>
      <c r="H13" s="98">
        <v>5000</v>
      </c>
      <c r="K13" s="35" t="s">
        <v>180</v>
      </c>
      <c r="L13">
        <v>1</v>
      </c>
      <c r="M13">
        <v>700</v>
      </c>
      <c r="N13" t="e">
        <f>PRODUCT(#REF!,#REF!)</f>
        <v>#REF!</v>
      </c>
      <c r="Q13" s="158"/>
      <c r="U13" s="1" t="s">
        <v>370</v>
      </c>
      <c r="V13">
        <v>8000</v>
      </c>
      <c r="X13">
        <v>8000</v>
      </c>
      <c r="Y13">
        <v>8000</v>
      </c>
      <c r="Z13">
        <v>10000</v>
      </c>
    </row>
    <row r="14" spans="1:26" x14ac:dyDescent="0.25">
      <c r="F14" s="41" t="e">
        <f>SUM(F3:F13)</f>
        <v>#REF!</v>
      </c>
      <c r="G14" s="42"/>
      <c r="K14" s="35" t="s">
        <v>181</v>
      </c>
      <c r="L14">
        <v>1</v>
      </c>
      <c r="M14">
        <v>700</v>
      </c>
      <c r="N14" t="e">
        <f>PRODUCT(#REF!,#REF!)</f>
        <v>#REF!</v>
      </c>
      <c r="Q14" s="158"/>
      <c r="U14" s="1" t="s">
        <v>375</v>
      </c>
      <c r="V14">
        <v>16000</v>
      </c>
      <c r="X14">
        <v>25000</v>
      </c>
      <c r="Z14">
        <v>25000</v>
      </c>
    </row>
    <row r="15" spans="1:26" x14ac:dyDescent="0.25">
      <c r="C15" s="35" t="s">
        <v>293</v>
      </c>
      <c r="G15" s="42"/>
      <c r="H15" s="38">
        <v>12000</v>
      </c>
      <c r="K15" s="35" t="s">
        <v>186</v>
      </c>
      <c r="L15">
        <v>1</v>
      </c>
      <c r="M15">
        <v>700</v>
      </c>
      <c r="N15" t="e">
        <f>PRODUCT(#REF!,#REF!)</f>
        <v>#REF!</v>
      </c>
      <c r="Q15" s="158"/>
      <c r="U15" s="1" t="s">
        <v>373</v>
      </c>
      <c r="V15">
        <v>16000</v>
      </c>
      <c r="X15">
        <v>16000</v>
      </c>
      <c r="Y15">
        <v>16000</v>
      </c>
      <c r="Z15">
        <v>25000</v>
      </c>
    </row>
    <row r="16" spans="1:26" x14ac:dyDescent="0.25">
      <c r="A16" s="1" t="s">
        <v>171</v>
      </c>
      <c r="B16" s="1"/>
      <c r="C16" s="35" t="s">
        <v>201</v>
      </c>
      <c r="D16" s="28">
        <v>7500</v>
      </c>
      <c r="E16">
        <v>2</v>
      </c>
      <c r="F16" s="43">
        <f>PRODUCT(D16,E16)</f>
        <v>15000</v>
      </c>
      <c r="G16" s="42"/>
      <c r="H16" s="40"/>
      <c r="K16" s="35" t="s">
        <v>187</v>
      </c>
      <c r="L16">
        <v>1</v>
      </c>
      <c r="M16">
        <v>700</v>
      </c>
      <c r="N16" t="e">
        <f>PRODUCT(#REF!,#REF!)</f>
        <v>#REF!</v>
      </c>
      <c r="Q16" s="158"/>
      <c r="U16" s="1" t="s">
        <v>310</v>
      </c>
      <c r="V16">
        <v>8000</v>
      </c>
      <c r="X16">
        <v>8000</v>
      </c>
      <c r="Y16">
        <v>8000</v>
      </c>
      <c r="Z16">
        <v>10000</v>
      </c>
    </row>
    <row r="17" spans="1:26" x14ac:dyDescent="0.25">
      <c r="C17" s="35" t="s">
        <v>202</v>
      </c>
      <c r="D17" s="28">
        <v>4000</v>
      </c>
      <c r="E17">
        <v>2</v>
      </c>
      <c r="F17" s="43">
        <f>PRODUCT(D17,E17)</f>
        <v>8000</v>
      </c>
      <c r="G17" s="42"/>
      <c r="H17" s="40"/>
      <c r="K17" s="35" t="s">
        <v>188</v>
      </c>
      <c r="L17">
        <v>1</v>
      </c>
      <c r="M17">
        <v>700</v>
      </c>
      <c r="N17" t="e">
        <f>PRODUCT(#REF!,#REF!)</f>
        <v>#REF!</v>
      </c>
      <c r="Q17" s="158"/>
      <c r="U17" s="1" t="s">
        <v>170</v>
      </c>
      <c r="W17">
        <v>21000</v>
      </c>
    </row>
    <row r="18" spans="1:26" x14ac:dyDescent="0.25">
      <c r="C18" s="35" t="s">
        <v>33</v>
      </c>
      <c r="D18" s="28">
        <v>8000</v>
      </c>
      <c r="E18">
        <v>1</v>
      </c>
      <c r="F18" s="43">
        <f>PRODUCT(D18,E18)</f>
        <v>8000</v>
      </c>
      <c r="G18" s="36"/>
      <c r="H18" s="40"/>
      <c r="K18" s="35" t="s">
        <v>189</v>
      </c>
      <c r="L18">
        <v>1</v>
      </c>
      <c r="M18">
        <v>700</v>
      </c>
      <c r="N18" t="e">
        <f>PRODUCT(#REF!,#REF!)</f>
        <v>#REF!</v>
      </c>
      <c r="Q18" s="158"/>
    </row>
    <row r="19" spans="1:26" x14ac:dyDescent="0.25">
      <c r="C19" s="35" t="s">
        <v>203</v>
      </c>
      <c r="D19" s="28">
        <v>4000</v>
      </c>
      <c r="E19">
        <v>2</v>
      </c>
      <c r="F19" s="43">
        <f>PRODUCT(D19,E19)</f>
        <v>8000</v>
      </c>
      <c r="G19" s="44"/>
      <c r="H19" s="45" t="e">
        <f>SUM(H3:H18)</f>
        <v>#REF!</v>
      </c>
      <c r="I19" s="46"/>
      <c r="K19" s="35" t="s">
        <v>190</v>
      </c>
      <c r="L19">
        <v>1</v>
      </c>
      <c r="M19">
        <v>700</v>
      </c>
      <c r="N19" t="e">
        <f>PRODUCT(#REF!,#REF!)</f>
        <v>#REF!</v>
      </c>
      <c r="Q19" s="158"/>
      <c r="V19" s="1">
        <f>SUM(V2:V17)</f>
        <v>251000</v>
      </c>
      <c r="X19" s="1">
        <f>SUM(X2:X17)</f>
        <v>382500</v>
      </c>
      <c r="Y19" s="1">
        <f>SUM(Y2:Y17)</f>
        <v>227500</v>
      </c>
      <c r="Z19" s="1">
        <f>SUM(Z2:Z17)</f>
        <v>327500</v>
      </c>
    </row>
    <row r="20" spans="1:26" x14ac:dyDescent="0.25">
      <c r="F20" s="4">
        <f>SUM(F16:F19)</f>
        <v>39000</v>
      </c>
      <c r="G20" s="44"/>
      <c r="H20" s="45"/>
      <c r="I20" s="46"/>
      <c r="K20" s="35" t="s">
        <v>191</v>
      </c>
      <c r="L20">
        <v>1</v>
      </c>
      <c r="M20">
        <v>700</v>
      </c>
      <c r="N20" t="e">
        <f>PRODUCT(#REF!,#REF!)</f>
        <v>#REF!</v>
      </c>
      <c r="Q20" s="158"/>
      <c r="U20" s="1"/>
      <c r="V20">
        <f>V19-W17-5000</f>
        <v>225000</v>
      </c>
    </row>
    <row r="21" spans="1:26" x14ac:dyDescent="0.25">
      <c r="F21" s="4"/>
      <c r="G21" s="42"/>
      <c r="H21" s="45"/>
      <c r="I21" s="37"/>
      <c r="K21" s="35" t="s">
        <v>182</v>
      </c>
      <c r="L21">
        <v>1</v>
      </c>
      <c r="M21">
        <v>700</v>
      </c>
      <c r="N21" t="e">
        <f>PRODUCT(#REF!,#REF!)</f>
        <v>#REF!</v>
      </c>
      <c r="Q21" s="158"/>
    </row>
    <row r="22" spans="1:26" x14ac:dyDescent="0.25">
      <c r="G22" s="42"/>
      <c r="H22" s="27" t="s">
        <v>219</v>
      </c>
      <c r="I22" s="48"/>
      <c r="K22" s="35" t="s">
        <v>183</v>
      </c>
      <c r="L22">
        <v>1</v>
      </c>
      <c r="M22">
        <v>700</v>
      </c>
      <c r="N22" t="e">
        <f>PRODUCT(#REF!,#REF!)</f>
        <v>#REF!</v>
      </c>
      <c r="Q22" s="159"/>
    </row>
    <row r="23" spans="1:26" x14ac:dyDescent="0.25">
      <c r="A23" s="1" t="s">
        <v>166</v>
      </c>
      <c r="B23" s="1"/>
      <c r="C23" s="35" t="s">
        <v>167</v>
      </c>
      <c r="D23" s="28">
        <v>27500</v>
      </c>
      <c r="E23">
        <v>1</v>
      </c>
      <c r="F23" s="43">
        <f t="shared" ref="F23:F28" si="0">PRODUCT(D23,E23)</f>
        <v>27500</v>
      </c>
      <c r="G23" s="42"/>
      <c r="H23" s="47">
        <f>PRODUCT(E23,F23)</f>
        <v>27500</v>
      </c>
      <c r="I23" s="48"/>
      <c r="K23" s="35" t="s">
        <v>185</v>
      </c>
      <c r="N23" t="e">
        <f>SUBTOTAL(109,#REF!)</f>
        <v>#REF!</v>
      </c>
      <c r="Q23" s="75">
        <f>SUM(Q2:Q22)</f>
        <v>37400</v>
      </c>
    </row>
    <row r="24" spans="1:26" x14ac:dyDescent="0.25">
      <c r="C24" s="35" t="s">
        <v>168</v>
      </c>
      <c r="D24" s="28">
        <v>20000</v>
      </c>
      <c r="E24">
        <v>1</v>
      </c>
      <c r="F24" s="43">
        <f t="shared" si="0"/>
        <v>20000</v>
      </c>
      <c r="G24" s="42"/>
      <c r="H24" s="47">
        <f>PRODUCT(E24,F24)</f>
        <v>20000</v>
      </c>
      <c r="I24" s="48"/>
    </row>
    <row r="25" spans="1:26" x14ac:dyDescent="0.25">
      <c r="C25" s="35" t="s">
        <v>169</v>
      </c>
      <c r="D25" s="28">
        <v>6000</v>
      </c>
      <c r="E25">
        <v>1</v>
      </c>
      <c r="F25" s="43">
        <f t="shared" si="0"/>
        <v>6000</v>
      </c>
      <c r="G25" s="42"/>
      <c r="H25" s="47">
        <v>0</v>
      </c>
      <c r="I25" s="48"/>
      <c r="K25" s="30" t="s">
        <v>214</v>
      </c>
      <c r="L25" s="6">
        <v>29700</v>
      </c>
      <c r="M25" t="s">
        <v>215</v>
      </c>
      <c r="Q25" s="6">
        <v>37400</v>
      </c>
    </row>
    <row r="26" spans="1:26" x14ac:dyDescent="0.25">
      <c r="C26" s="35" t="s">
        <v>170</v>
      </c>
      <c r="D26" s="28">
        <v>10000</v>
      </c>
      <c r="E26">
        <v>1</v>
      </c>
      <c r="F26" s="43">
        <f t="shared" si="0"/>
        <v>10000</v>
      </c>
      <c r="G26" s="42"/>
      <c r="H26" s="47">
        <f>PRODUCT(E26,F26)</f>
        <v>10000</v>
      </c>
      <c r="I26" s="39"/>
      <c r="L26" s="6">
        <v>20000</v>
      </c>
      <c r="M26" t="s">
        <v>216</v>
      </c>
      <c r="Q26" s="6">
        <v>0</v>
      </c>
    </row>
    <row r="27" spans="1:26" x14ac:dyDescent="0.25">
      <c r="B27">
        <v>8000</v>
      </c>
      <c r="C27" s="35" t="s">
        <v>199</v>
      </c>
      <c r="D27" s="28">
        <v>1200</v>
      </c>
      <c r="E27">
        <v>11</v>
      </c>
      <c r="F27" s="3">
        <f t="shared" si="0"/>
        <v>13200</v>
      </c>
      <c r="G27" s="42"/>
      <c r="H27" s="38">
        <f>PRODUCT(D27,E27)</f>
        <v>13200</v>
      </c>
      <c r="I27" s="39"/>
      <c r="L27" s="6">
        <v>20000</v>
      </c>
      <c r="M27" t="s">
        <v>288</v>
      </c>
      <c r="Q27" s="6">
        <v>19000</v>
      </c>
      <c r="R27" t="s">
        <v>284</v>
      </c>
      <c r="S27" t="s">
        <v>285</v>
      </c>
      <c r="T27" t="s">
        <v>286</v>
      </c>
      <c r="U27" t="s">
        <v>287</v>
      </c>
    </row>
    <row r="28" spans="1:26" x14ac:dyDescent="0.25">
      <c r="B28">
        <v>5000</v>
      </c>
      <c r="C28" s="35" t="s">
        <v>200</v>
      </c>
      <c r="D28" s="28">
        <v>800</v>
      </c>
      <c r="E28">
        <v>5</v>
      </c>
      <c r="F28" s="3">
        <f t="shared" si="0"/>
        <v>4000</v>
      </c>
      <c r="G28" s="42"/>
      <c r="H28" s="38">
        <f>PRODUCT(D28,E28)</f>
        <v>4000</v>
      </c>
      <c r="I28" s="48"/>
      <c r="L28" s="6">
        <v>40000</v>
      </c>
      <c r="M28" t="s">
        <v>217</v>
      </c>
      <c r="Q28" s="6">
        <v>34000</v>
      </c>
      <c r="R28">
        <v>6000</v>
      </c>
      <c r="S28">
        <v>9000</v>
      </c>
      <c r="T28">
        <v>6000</v>
      </c>
      <c r="U28">
        <v>13000</v>
      </c>
    </row>
    <row r="29" spans="1:26" x14ac:dyDescent="0.25">
      <c r="C29" s="35" t="s">
        <v>292</v>
      </c>
      <c r="D29" s="28"/>
      <c r="F29" s="43"/>
      <c r="G29" s="42"/>
      <c r="H29" s="47">
        <v>10000</v>
      </c>
      <c r="L29" s="6">
        <v>15000</v>
      </c>
      <c r="M29" t="s">
        <v>193</v>
      </c>
      <c r="Q29" s="6">
        <v>24000</v>
      </c>
    </row>
    <row r="30" spans="1:26" x14ac:dyDescent="0.25">
      <c r="B30">
        <v>50000</v>
      </c>
      <c r="C30" s="35" t="s">
        <v>193</v>
      </c>
      <c r="D30" s="28">
        <v>15000</v>
      </c>
      <c r="E30">
        <v>1</v>
      </c>
      <c r="F30" s="43">
        <f>PRODUCT(D30,E30)</f>
        <v>15000</v>
      </c>
      <c r="G30" s="36"/>
      <c r="H30" s="40"/>
      <c r="L30" s="49">
        <v>12000</v>
      </c>
      <c r="M30" t="s">
        <v>194</v>
      </c>
      <c r="Q30" s="6">
        <v>13000</v>
      </c>
    </row>
    <row r="31" spans="1:26" x14ac:dyDescent="0.25">
      <c r="C31" s="35" t="s">
        <v>194</v>
      </c>
      <c r="D31" s="28">
        <v>3000</v>
      </c>
      <c r="E31">
        <v>4</v>
      </c>
      <c r="F31" s="43">
        <f>PRODUCT(D31,E31)</f>
        <v>12000</v>
      </c>
      <c r="G31" s="36"/>
      <c r="H31" s="40"/>
      <c r="L31" s="6">
        <v>2800</v>
      </c>
      <c r="M31" t="s">
        <v>195</v>
      </c>
      <c r="Q31" s="6">
        <v>4000</v>
      </c>
    </row>
    <row r="32" spans="1:26" x14ac:dyDescent="0.25">
      <c r="C32" s="35" t="s">
        <v>195</v>
      </c>
      <c r="D32" s="28">
        <v>700</v>
      </c>
      <c r="E32">
        <v>4</v>
      </c>
      <c r="F32" s="3">
        <f>PRODUCT(D32,E32)</f>
        <v>2800</v>
      </c>
      <c r="G32" s="36"/>
      <c r="H32" s="40"/>
      <c r="L32" s="6">
        <v>2500</v>
      </c>
      <c r="M32" t="s">
        <v>196</v>
      </c>
      <c r="Q32" s="6">
        <v>3000</v>
      </c>
    </row>
    <row r="33" spans="2:17" x14ac:dyDescent="0.25">
      <c r="C33" s="35" t="s">
        <v>196</v>
      </c>
      <c r="D33" s="28">
        <v>2500</v>
      </c>
      <c r="E33">
        <v>1</v>
      </c>
      <c r="F33" s="3">
        <f>PRODUCT(D33,E33)</f>
        <v>2500</v>
      </c>
      <c r="G33" s="36"/>
      <c r="H33" s="40"/>
      <c r="L33" s="6">
        <v>3000</v>
      </c>
      <c r="M33" t="s">
        <v>218</v>
      </c>
      <c r="Q33" s="6">
        <v>3000</v>
      </c>
    </row>
    <row r="34" spans="2:17" x14ac:dyDescent="0.25">
      <c r="G34" s="36"/>
      <c r="H34" s="40"/>
      <c r="L34" s="6">
        <v>30000</v>
      </c>
      <c r="M34" t="s">
        <v>197</v>
      </c>
      <c r="Q34" s="6">
        <v>40000</v>
      </c>
    </row>
    <row r="35" spans="2:17" x14ac:dyDescent="0.25">
      <c r="C35" s="35" t="s">
        <v>197</v>
      </c>
      <c r="D35" s="28">
        <v>20000</v>
      </c>
      <c r="E35">
        <v>1</v>
      </c>
      <c r="F35" s="3">
        <v>30000</v>
      </c>
      <c r="G35" s="36"/>
      <c r="H35" s="40"/>
      <c r="L35" s="6">
        <v>110000</v>
      </c>
      <c r="M35" t="s">
        <v>198</v>
      </c>
      <c r="Q35" s="6"/>
    </row>
    <row r="36" spans="2:17" x14ac:dyDescent="0.25">
      <c r="B36">
        <v>200000</v>
      </c>
      <c r="C36" s="35" t="s">
        <v>198</v>
      </c>
      <c r="D36" s="28">
        <v>110000</v>
      </c>
      <c r="E36">
        <v>1</v>
      </c>
      <c r="F36" s="3">
        <f>PRODUCT(D36,E36)</f>
        <v>110000</v>
      </c>
      <c r="G36" s="36"/>
      <c r="H36" s="40"/>
      <c r="L36" s="6">
        <v>2500</v>
      </c>
      <c r="M36" t="s">
        <v>204</v>
      </c>
      <c r="Q36" s="6">
        <v>2100</v>
      </c>
    </row>
    <row r="37" spans="2:17" x14ac:dyDescent="0.25">
      <c r="D37" s="28"/>
      <c r="G37" s="36"/>
      <c r="H37" s="40"/>
      <c r="L37" s="6">
        <v>3000</v>
      </c>
      <c r="M37" t="s">
        <v>205</v>
      </c>
      <c r="Q37" s="6">
        <v>3200</v>
      </c>
    </row>
    <row r="38" spans="2:17" x14ac:dyDescent="0.25">
      <c r="G38" s="36"/>
      <c r="H38" s="40"/>
      <c r="L38" s="6">
        <v>2000</v>
      </c>
      <c r="M38" t="s">
        <v>206</v>
      </c>
      <c r="Q38" s="6">
        <v>1800</v>
      </c>
    </row>
    <row r="39" spans="2:17" x14ac:dyDescent="0.25">
      <c r="C39" s="35" t="s">
        <v>204</v>
      </c>
      <c r="D39" s="28">
        <v>2500</v>
      </c>
      <c r="E39">
        <v>1</v>
      </c>
      <c r="F39" s="3">
        <f>PRODUCT(D39,E39)</f>
        <v>2500</v>
      </c>
      <c r="G39" s="36"/>
      <c r="H39" s="40"/>
      <c r="L39" s="6">
        <v>2200</v>
      </c>
      <c r="M39" t="s">
        <v>207</v>
      </c>
      <c r="Q39" s="6">
        <v>1900</v>
      </c>
    </row>
    <row r="40" spans="2:17" x14ac:dyDescent="0.25">
      <c r="C40" s="35" t="s">
        <v>205</v>
      </c>
      <c r="D40" s="28">
        <v>3000</v>
      </c>
      <c r="E40">
        <v>1</v>
      </c>
      <c r="F40" s="3">
        <f>PRODUCT(D40,E40)</f>
        <v>3000</v>
      </c>
      <c r="G40" s="36"/>
      <c r="H40" s="40"/>
      <c r="L40" s="6"/>
    </row>
    <row r="41" spans="2:17" x14ac:dyDescent="0.25">
      <c r="C41" s="35" t="s">
        <v>206</v>
      </c>
      <c r="D41" s="28">
        <v>2000</v>
      </c>
      <c r="E41">
        <v>1</v>
      </c>
      <c r="F41" s="3">
        <f>PRODUCT(D41,E41)</f>
        <v>2000</v>
      </c>
      <c r="G41" s="36"/>
      <c r="H41" s="40"/>
      <c r="L41" s="1"/>
      <c r="M41" t="s">
        <v>226</v>
      </c>
      <c r="N41" t="s">
        <v>221</v>
      </c>
      <c r="Q41" s="1">
        <f>SUM(Q25:Q39)</f>
        <v>186400</v>
      </c>
    </row>
    <row r="42" spans="2:17" x14ac:dyDescent="0.25">
      <c r="C42" s="35" t="s">
        <v>207</v>
      </c>
      <c r="D42" s="28">
        <v>1100</v>
      </c>
      <c r="E42">
        <v>2</v>
      </c>
      <c r="F42" s="3">
        <f>PRODUCT(D42,E42)</f>
        <v>2200</v>
      </c>
      <c r="G42" s="36"/>
      <c r="H42" s="40"/>
      <c r="I42" s="46"/>
      <c r="K42" s="29" t="s">
        <v>214</v>
      </c>
      <c r="L42" s="1">
        <f>SUM(L25:L39)</f>
        <v>294700</v>
      </c>
      <c r="M42">
        <f>L42-130000</f>
        <v>164700</v>
      </c>
      <c r="N42">
        <v>150000</v>
      </c>
    </row>
    <row r="43" spans="2:17" x14ac:dyDescent="0.25">
      <c r="B43">
        <v>100000</v>
      </c>
      <c r="F43" s="50">
        <f ca="1">SUM(F23:F44)</f>
        <v>257700</v>
      </c>
      <c r="H43" s="45">
        <f>SUM(H23:H41)</f>
        <v>84700</v>
      </c>
      <c r="I43" s="33"/>
      <c r="K43" s="29" t="s">
        <v>159</v>
      </c>
      <c r="L43" s="1" t="e">
        <f>H19</f>
        <v>#REF!</v>
      </c>
      <c r="M43" t="s">
        <v>227</v>
      </c>
      <c r="N43" t="s">
        <v>222</v>
      </c>
    </row>
    <row r="44" spans="2:17" x14ac:dyDescent="0.25">
      <c r="B44" s="1">
        <f>SUM(B3:B43)</f>
        <v>871000</v>
      </c>
      <c r="K44" s="29" t="s">
        <v>219</v>
      </c>
      <c r="L44" s="1">
        <f>H43</f>
        <v>84700</v>
      </c>
      <c r="M44" t="s">
        <v>223</v>
      </c>
    </row>
    <row r="45" spans="2:17" x14ac:dyDescent="0.25">
      <c r="G45" s="4"/>
      <c r="K45" s="29" t="s">
        <v>224</v>
      </c>
      <c r="L45" s="1">
        <v>40000</v>
      </c>
    </row>
    <row r="46" spans="2:17" x14ac:dyDescent="0.25">
      <c r="K46" s="30" t="s">
        <v>225</v>
      </c>
      <c r="L46" s="31" t="e">
        <f>SUM(L42:L45)</f>
        <v>#REF!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E3A1-77E9-4EF2-AE36-BCED4ABB464E}">
  <dimension ref="A1:C5"/>
  <sheetViews>
    <sheetView workbookViewId="0">
      <selection activeCell="C1" sqref="C1:C5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637</v>
      </c>
      <c r="B1">
        <v>4</v>
      </c>
      <c r="C1">
        <v>25000</v>
      </c>
    </row>
    <row r="2" spans="1:3" x14ac:dyDescent="0.25">
      <c r="A2" t="s">
        <v>638</v>
      </c>
      <c r="B2">
        <v>2</v>
      </c>
      <c r="C2">
        <v>12000</v>
      </c>
    </row>
    <row r="3" spans="1:3" x14ac:dyDescent="0.25">
      <c r="A3" t="s">
        <v>639</v>
      </c>
      <c r="B3">
        <v>2</v>
      </c>
      <c r="C3">
        <v>20000</v>
      </c>
    </row>
    <row r="4" spans="1:3" x14ac:dyDescent="0.25">
      <c r="A4" t="s">
        <v>640</v>
      </c>
      <c r="B4">
        <v>2</v>
      </c>
      <c r="C4">
        <v>15000</v>
      </c>
    </row>
    <row r="5" spans="1:3" x14ac:dyDescent="0.25">
      <c r="A5" t="s">
        <v>641</v>
      </c>
      <c r="C5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4"/>
  <sheetViews>
    <sheetView topLeftCell="A15" zoomScaleNormal="100" workbookViewId="0">
      <selection activeCell="AB12" sqref="AB12"/>
    </sheetView>
  </sheetViews>
  <sheetFormatPr defaultRowHeight="15" x14ac:dyDescent="0.25"/>
  <cols>
    <col min="3" max="3" width="15.85546875" bestFit="1" customWidth="1"/>
    <col min="4" max="4" width="14.85546875" bestFit="1" customWidth="1"/>
    <col min="10" max="10" width="12.5703125" bestFit="1" customWidth="1"/>
    <col min="17" max="17" width="14.85546875" bestFit="1" customWidth="1"/>
    <col min="18" max="20" width="9.140625" style="184"/>
    <col min="21" max="21" width="9.42578125" bestFit="1" customWidth="1"/>
    <col min="22" max="25" width="9.140625" style="185"/>
  </cols>
  <sheetData>
    <row r="1" spans="2:25" ht="15.75" x14ac:dyDescent="0.25">
      <c r="F1" s="160" t="s">
        <v>272</v>
      </c>
      <c r="G1" s="161"/>
      <c r="H1" s="162"/>
    </row>
    <row r="3" spans="2:25" ht="15.75" x14ac:dyDescent="0.25">
      <c r="D3" s="69" t="s">
        <v>276</v>
      </c>
      <c r="F3" s="53"/>
      <c r="G3" s="53" t="s">
        <v>24</v>
      </c>
      <c r="H3" s="53" t="s">
        <v>232</v>
      </c>
    </row>
    <row r="4" spans="2:25" ht="48" x14ac:dyDescent="0.25">
      <c r="B4" s="163" t="s">
        <v>273</v>
      </c>
      <c r="C4" s="59" t="s">
        <v>261</v>
      </c>
      <c r="D4" s="60" t="s">
        <v>270</v>
      </c>
      <c r="F4" s="54" t="s">
        <v>259</v>
      </c>
      <c r="G4" s="58" t="s">
        <v>245</v>
      </c>
      <c r="H4" s="52">
        <v>50</v>
      </c>
    </row>
    <row r="5" spans="2:25" ht="31.5" x14ac:dyDescent="0.25">
      <c r="B5" s="163"/>
      <c r="C5" s="61" t="s">
        <v>260</v>
      </c>
      <c r="D5" s="62" t="s">
        <v>243</v>
      </c>
      <c r="F5" s="54"/>
      <c r="G5" s="55" t="s">
        <v>256</v>
      </c>
      <c r="H5" s="52">
        <v>50</v>
      </c>
      <c r="K5" t="s">
        <v>297</v>
      </c>
    </row>
    <row r="6" spans="2:25" ht="15.75" x14ac:dyDescent="0.25">
      <c r="B6" s="163"/>
      <c r="C6" s="61" t="s">
        <v>230</v>
      </c>
      <c r="D6" s="62" t="s">
        <v>244</v>
      </c>
      <c r="F6" s="54"/>
      <c r="G6" s="56" t="s">
        <v>246</v>
      </c>
      <c r="H6" s="52">
        <v>50</v>
      </c>
    </row>
    <row r="7" spans="2:25" ht="15.75" x14ac:dyDescent="0.25">
      <c r="B7" s="163"/>
      <c r="C7" s="61" t="s">
        <v>229</v>
      </c>
      <c r="D7" s="51"/>
      <c r="F7" s="54" t="s">
        <v>228</v>
      </c>
      <c r="G7" s="56" t="s">
        <v>247</v>
      </c>
      <c r="H7" s="52">
        <v>20</v>
      </c>
      <c r="M7" t="s">
        <v>294</v>
      </c>
      <c r="N7" t="s">
        <v>295</v>
      </c>
      <c r="O7" t="s">
        <v>296</v>
      </c>
      <c r="R7" s="184" t="s">
        <v>162</v>
      </c>
      <c r="S7" s="184" t="s">
        <v>596</v>
      </c>
      <c r="T7" s="184" t="s">
        <v>99</v>
      </c>
      <c r="U7" s="187" t="s">
        <v>634</v>
      </c>
      <c r="V7" s="192" t="s">
        <v>635</v>
      </c>
      <c r="W7" s="190" t="s">
        <v>294</v>
      </c>
      <c r="X7" s="190" t="s">
        <v>295</v>
      </c>
      <c r="Y7" s="190" t="s">
        <v>296</v>
      </c>
    </row>
    <row r="8" spans="2:25" ht="16.5" x14ac:dyDescent="0.25">
      <c r="B8" s="163"/>
      <c r="C8" s="61" t="s">
        <v>231</v>
      </c>
      <c r="D8" s="51"/>
      <c r="F8" s="54"/>
      <c r="G8" s="56" t="s">
        <v>248</v>
      </c>
      <c r="H8" s="52">
        <v>20</v>
      </c>
      <c r="J8" s="76" t="s">
        <v>262</v>
      </c>
      <c r="K8">
        <v>20</v>
      </c>
      <c r="L8">
        <v>190</v>
      </c>
      <c r="M8" s="1">
        <f>PRODUCT(K8,L8)</f>
        <v>3800</v>
      </c>
      <c r="N8">
        <v>15000</v>
      </c>
      <c r="O8">
        <v>15000</v>
      </c>
      <c r="Q8" s="70" t="s">
        <v>277</v>
      </c>
      <c r="R8" s="184">
        <v>280</v>
      </c>
      <c r="S8" s="184">
        <v>130</v>
      </c>
      <c r="U8" s="189">
        <v>225</v>
      </c>
      <c r="V8" s="188">
        <v>190</v>
      </c>
      <c r="W8" s="190">
        <f>PRODUCT(U8,V8)</f>
        <v>42750</v>
      </c>
      <c r="X8" s="188">
        <v>15000</v>
      </c>
      <c r="Y8" s="188">
        <v>8000</v>
      </c>
    </row>
    <row r="9" spans="2:25" ht="45" x14ac:dyDescent="0.25">
      <c r="B9" s="163" t="s">
        <v>274</v>
      </c>
      <c r="C9" s="63" t="s">
        <v>262</v>
      </c>
      <c r="D9" s="64" t="s">
        <v>233</v>
      </c>
      <c r="F9" s="54"/>
      <c r="G9" s="56" t="s">
        <v>249</v>
      </c>
      <c r="H9" s="52">
        <v>20</v>
      </c>
      <c r="J9" s="76" t="s">
        <v>263</v>
      </c>
      <c r="K9">
        <v>30</v>
      </c>
      <c r="L9">
        <v>190</v>
      </c>
      <c r="M9" s="1">
        <f t="shared" ref="M9:M16" si="0">PRODUCT(K9,L9)</f>
        <v>5700</v>
      </c>
      <c r="Q9" s="71" t="s">
        <v>278</v>
      </c>
      <c r="R9" s="184">
        <v>120</v>
      </c>
      <c r="S9" s="184">
        <v>70</v>
      </c>
      <c r="T9" s="184">
        <v>20</v>
      </c>
      <c r="U9" s="191">
        <v>125</v>
      </c>
      <c r="V9" s="188">
        <v>180</v>
      </c>
      <c r="W9" s="190">
        <f t="shared" ref="W9:W14" si="1">PRODUCT(U9,V9)</f>
        <v>22500</v>
      </c>
      <c r="X9" s="188">
        <v>14000</v>
      </c>
      <c r="Y9" s="188">
        <v>8000</v>
      </c>
    </row>
    <row r="10" spans="2:25" ht="15.75" x14ac:dyDescent="0.25">
      <c r="B10" s="163"/>
      <c r="C10" s="63" t="s">
        <v>263</v>
      </c>
      <c r="D10" s="64" t="s">
        <v>235</v>
      </c>
      <c r="F10" s="54"/>
      <c r="G10" s="56" t="s">
        <v>250</v>
      </c>
      <c r="H10" s="52">
        <v>20</v>
      </c>
      <c r="J10" s="76" t="s">
        <v>264</v>
      </c>
      <c r="K10">
        <v>25</v>
      </c>
      <c r="L10">
        <v>190</v>
      </c>
      <c r="M10" s="1">
        <f t="shared" si="0"/>
        <v>4750</v>
      </c>
      <c r="Q10" s="71" t="s">
        <v>279</v>
      </c>
      <c r="R10" s="184">
        <v>40</v>
      </c>
      <c r="S10" s="184">
        <v>50</v>
      </c>
      <c r="T10" s="184">
        <v>40</v>
      </c>
      <c r="U10" s="191">
        <v>50</v>
      </c>
      <c r="V10" s="188">
        <v>160</v>
      </c>
      <c r="W10" s="190">
        <f t="shared" si="1"/>
        <v>8000</v>
      </c>
      <c r="X10" s="188">
        <v>3000</v>
      </c>
      <c r="Y10" s="188">
        <f>U10*50</f>
        <v>2500</v>
      </c>
    </row>
    <row r="11" spans="2:25" ht="17.25" x14ac:dyDescent="0.25">
      <c r="B11" s="163"/>
      <c r="C11" s="63" t="s">
        <v>264</v>
      </c>
      <c r="D11" s="64" t="s">
        <v>234</v>
      </c>
      <c r="F11" s="54"/>
      <c r="G11" s="57" t="s">
        <v>257</v>
      </c>
      <c r="H11" s="52">
        <v>20</v>
      </c>
      <c r="J11" s="76" t="s">
        <v>265</v>
      </c>
      <c r="K11">
        <v>30</v>
      </c>
      <c r="L11">
        <v>190</v>
      </c>
      <c r="M11" s="1">
        <f t="shared" si="0"/>
        <v>5700</v>
      </c>
      <c r="Q11" s="71" t="s">
        <v>632</v>
      </c>
      <c r="R11" s="184">
        <v>40</v>
      </c>
      <c r="S11" s="184">
        <v>50</v>
      </c>
      <c r="T11" s="184">
        <v>40</v>
      </c>
      <c r="U11" s="191">
        <v>40</v>
      </c>
      <c r="V11" s="188">
        <v>160</v>
      </c>
      <c r="W11" s="190">
        <f t="shared" si="1"/>
        <v>6400</v>
      </c>
      <c r="X11" s="188">
        <v>2800</v>
      </c>
      <c r="Y11" s="188">
        <f>U11*50</f>
        <v>2000</v>
      </c>
    </row>
    <row r="12" spans="2:25" ht="15.75" x14ac:dyDescent="0.25">
      <c r="B12" s="163"/>
      <c r="C12" s="63" t="s">
        <v>265</v>
      </c>
      <c r="D12" s="64" t="s">
        <v>236</v>
      </c>
      <c r="F12" s="54" t="s">
        <v>238</v>
      </c>
      <c r="G12" s="56" t="s">
        <v>251</v>
      </c>
      <c r="H12" s="52">
        <v>200</v>
      </c>
      <c r="J12" s="76" t="s">
        <v>266</v>
      </c>
      <c r="K12">
        <v>20</v>
      </c>
      <c r="L12">
        <v>600</v>
      </c>
      <c r="M12" s="1">
        <f t="shared" si="0"/>
        <v>12000</v>
      </c>
      <c r="Q12" s="71" t="s">
        <v>633</v>
      </c>
      <c r="R12" s="184">
        <v>50</v>
      </c>
      <c r="S12" s="184">
        <v>50</v>
      </c>
      <c r="T12" s="184">
        <v>40</v>
      </c>
      <c r="U12" s="191">
        <v>50</v>
      </c>
      <c r="V12" s="188">
        <v>240</v>
      </c>
      <c r="W12" s="190">
        <f t="shared" si="1"/>
        <v>12000</v>
      </c>
      <c r="X12" s="188">
        <v>5000</v>
      </c>
      <c r="Y12" s="188">
        <f>U12*50</f>
        <v>2500</v>
      </c>
    </row>
    <row r="13" spans="2:25" ht="44.25" x14ac:dyDescent="0.25">
      <c r="B13" s="163" t="s">
        <v>275</v>
      </c>
      <c r="C13" s="65" t="s">
        <v>266</v>
      </c>
      <c r="D13" s="64" t="s">
        <v>237</v>
      </c>
      <c r="F13" s="54"/>
      <c r="G13" s="56" t="s">
        <v>252</v>
      </c>
      <c r="H13" s="52">
        <v>200</v>
      </c>
      <c r="J13" s="76" t="s">
        <v>267</v>
      </c>
      <c r="K13">
        <v>16</v>
      </c>
      <c r="L13">
        <v>170</v>
      </c>
      <c r="M13" s="1">
        <f t="shared" si="0"/>
        <v>2720</v>
      </c>
      <c r="Q13" s="71" t="s">
        <v>633</v>
      </c>
      <c r="R13" s="184">
        <v>50</v>
      </c>
      <c r="S13" s="184">
        <v>50</v>
      </c>
      <c r="T13" s="184">
        <v>40</v>
      </c>
      <c r="U13" s="191">
        <v>40</v>
      </c>
      <c r="V13" s="188">
        <v>240</v>
      </c>
      <c r="W13" s="190">
        <f t="shared" si="1"/>
        <v>9600</v>
      </c>
      <c r="X13" s="188">
        <v>3000</v>
      </c>
      <c r="Y13" s="188">
        <f>U13*50</f>
        <v>2000</v>
      </c>
    </row>
    <row r="14" spans="2:25" ht="15.75" x14ac:dyDescent="0.25">
      <c r="B14" s="163"/>
      <c r="C14" s="65" t="s">
        <v>267</v>
      </c>
      <c r="D14" s="67" t="s">
        <v>239</v>
      </c>
      <c r="F14" s="54"/>
      <c r="G14" s="56" t="s">
        <v>253</v>
      </c>
      <c r="H14" s="52">
        <v>200</v>
      </c>
      <c r="J14" s="76" t="s">
        <v>268</v>
      </c>
      <c r="K14">
        <v>15</v>
      </c>
      <c r="L14">
        <v>170</v>
      </c>
      <c r="M14" s="1">
        <f t="shared" si="0"/>
        <v>2550</v>
      </c>
      <c r="Q14" s="71" t="s">
        <v>280</v>
      </c>
      <c r="R14" s="184">
        <v>50</v>
      </c>
      <c r="S14" s="184">
        <v>60</v>
      </c>
      <c r="T14" s="184">
        <v>80</v>
      </c>
      <c r="U14" s="191">
        <v>70</v>
      </c>
      <c r="V14" s="188">
        <v>160</v>
      </c>
      <c r="W14" s="190">
        <f t="shared" si="1"/>
        <v>11200</v>
      </c>
      <c r="X14" s="188">
        <v>5000</v>
      </c>
      <c r="Y14" s="188">
        <f>U14*50</f>
        <v>3500</v>
      </c>
    </row>
    <row r="15" spans="2:25" ht="15.75" x14ac:dyDescent="0.25">
      <c r="B15" s="163"/>
      <c r="C15" s="65" t="s">
        <v>268</v>
      </c>
      <c r="D15" s="67" t="s">
        <v>240</v>
      </c>
      <c r="F15" s="54"/>
      <c r="G15" s="56" t="s">
        <v>254</v>
      </c>
      <c r="H15" s="52">
        <v>200</v>
      </c>
      <c r="J15" s="76" t="s">
        <v>269</v>
      </c>
      <c r="K15">
        <v>16</v>
      </c>
      <c r="L15">
        <v>170</v>
      </c>
      <c r="M15" s="1">
        <f t="shared" si="0"/>
        <v>2720</v>
      </c>
      <c r="W15" s="186"/>
    </row>
    <row r="16" spans="2:25" ht="15.75" x14ac:dyDescent="0.25">
      <c r="B16" s="163"/>
      <c r="C16" s="65" t="s">
        <v>269</v>
      </c>
      <c r="D16" s="67" t="s">
        <v>241</v>
      </c>
      <c r="F16" s="54" t="s">
        <v>200</v>
      </c>
      <c r="G16" s="56" t="s">
        <v>258</v>
      </c>
      <c r="H16" s="52">
        <v>200</v>
      </c>
      <c r="J16" s="77" t="s">
        <v>271</v>
      </c>
      <c r="K16">
        <v>6</v>
      </c>
      <c r="L16">
        <v>700</v>
      </c>
      <c r="M16" s="1">
        <f t="shared" si="0"/>
        <v>4200</v>
      </c>
      <c r="W16" s="1">
        <f>SUM(W6:W15)</f>
        <v>112450</v>
      </c>
      <c r="X16" s="1">
        <f>SUM(X6:X15)</f>
        <v>47800</v>
      </c>
      <c r="Y16" s="1">
        <f>SUM(Y6:Y15)</f>
        <v>28500</v>
      </c>
    </row>
    <row r="17" spans="2:24" ht="15.75" x14ac:dyDescent="0.25">
      <c r="B17" s="163"/>
      <c r="C17" s="66" t="s">
        <v>271</v>
      </c>
      <c r="D17" s="68" t="s">
        <v>242</v>
      </c>
      <c r="G17" s="56" t="s">
        <v>255</v>
      </c>
      <c r="H17" s="52">
        <v>200</v>
      </c>
      <c r="X17" s="185">
        <f>W16+X16+Y16</f>
        <v>188750</v>
      </c>
    </row>
    <row r="18" spans="2:24" x14ac:dyDescent="0.25">
      <c r="M18" s="1">
        <f>SUM(M8:M17)</f>
        <v>44140</v>
      </c>
      <c r="N18" s="1">
        <f>SUM(N8:N17)</f>
        <v>15000</v>
      </c>
      <c r="O18" s="1">
        <f>SUM(O8:O17)</f>
        <v>15000</v>
      </c>
    </row>
    <row r="19" spans="2:24" x14ac:dyDescent="0.25">
      <c r="H19">
        <v>20000</v>
      </c>
    </row>
    <row r="20" spans="2:24" x14ac:dyDescent="0.25">
      <c r="G20" t="s">
        <v>320</v>
      </c>
      <c r="H20">
        <v>2000</v>
      </c>
      <c r="N20" s="78">
        <f>SUM(M18:O18)</f>
        <v>74140</v>
      </c>
    </row>
    <row r="21" spans="2:24" x14ac:dyDescent="0.25">
      <c r="G21" t="s">
        <v>321</v>
      </c>
      <c r="H21">
        <v>2000</v>
      </c>
    </row>
    <row r="22" spans="2:24" x14ac:dyDescent="0.25">
      <c r="G22" t="s">
        <v>322</v>
      </c>
      <c r="H22" t="s">
        <v>323</v>
      </c>
    </row>
    <row r="23" spans="2:24" x14ac:dyDescent="0.25">
      <c r="G23" t="s">
        <v>324</v>
      </c>
    </row>
    <row r="24" spans="2:24" x14ac:dyDescent="0.25">
      <c r="G24" t="s">
        <v>325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"/>
  <sheetViews>
    <sheetView zoomScale="72" workbookViewId="0">
      <selection activeCell="P9" sqref="P9"/>
    </sheetView>
  </sheetViews>
  <sheetFormatPr defaultRowHeight="15" x14ac:dyDescent="0.25"/>
  <cols>
    <col min="3" max="3" width="9.7109375" bestFit="1" customWidth="1"/>
    <col min="6" max="6" width="20.140625" customWidth="1"/>
    <col min="7" max="7" width="22.42578125" bestFit="1" customWidth="1"/>
    <col min="8" max="8" width="22.85546875" bestFit="1" customWidth="1"/>
    <col min="9" max="9" width="13.85546875" bestFit="1" customWidth="1"/>
    <col min="11" max="11" width="22.5703125" bestFit="1" customWidth="1"/>
  </cols>
  <sheetData>
    <row r="1" spans="1:13" ht="15.75" x14ac:dyDescent="0.25">
      <c r="A1" s="53"/>
      <c r="B1" s="84" t="s">
        <v>24</v>
      </c>
      <c r="C1" s="53" t="s">
        <v>25</v>
      </c>
      <c r="F1" s="208" t="s">
        <v>689</v>
      </c>
      <c r="G1" s="208"/>
      <c r="H1" t="s">
        <v>503</v>
      </c>
      <c r="I1" t="s">
        <v>185</v>
      </c>
    </row>
    <row r="2" spans="1:13" ht="16.5" x14ac:dyDescent="0.25">
      <c r="A2" s="54" t="s">
        <v>259</v>
      </c>
      <c r="B2" s="83"/>
      <c r="C2" s="52"/>
      <c r="F2" s="200" t="s">
        <v>331</v>
      </c>
      <c r="G2" s="198" t="s">
        <v>649</v>
      </c>
      <c r="H2">
        <v>100</v>
      </c>
      <c r="I2">
        <v>40000</v>
      </c>
      <c r="K2" s="52" t="s">
        <v>683</v>
      </c>
      <c r="L2" s="13"/>
      <c r="M2" s="1">
        <v>60000</v>
      </c>
    </row>
    <row r="3" spans="1:13" ht="16.5" customHeight="1" x14ac:dyDescent="0.25">
      <c r="A3" s="89"/>
      <c r="B3" s="90" t="s">
        <v>245</v>
      </c>
      <c r="C3" s="91">
        <v>50</v>
      </c>
      <c r="F3" s="200" t="s">
        <v>673</v>
      </c>
      <c r="G3" s="198" t="s">
        <v>652</v>
      </c>
      <c r="H3">
        <v>100</v>
      </c>
      <c r="I3">
        <v>40000</v>
      </c>
      <c r="K3" s="52" t="s">
        <v>331</v>
      </c>
      <c r="L3" s="13"/>
      <c r="M3">
        <v>8000</v>
      </c>
    </row>
    <row r="4" spans="1:13" ht="15.75" customHeight="1" x14ac:dyDescent="0.25">
      <c r="A4" s="89"/>
      <c r="B4" s="92" t="s">
        <v>256</v>
      </c>
      <c r="C4" s="91">
        <v>50</v>
      </c>
      <c r="F4" s="200" t="s">
        <v>674</v>
      </c>
      <c r="G4" s="198" t="s">
        <v>653</v>
      </c>
      <c r="H4">
        <v>50</v>
      </c>
      <c r="I4">
        <v>20000</v>
      </c>
      <c r="K4" s="52" t="s">
        <v>673</v>
      </c>
      <c r="L4" s="13"/>
      <c r="M4">
        <v>5000</v>
      </c>
    </row>
    <row r="5" spans="1:13" ht="15.75" x14ac:dyDescent="0.25">
      <c r="A5" s="89"/>
      <c r="B5" s="93" t="s">
        <v>328</v>
      </c>
      <c r="C5" s="91">
        <v>50</v>
      </c>
      <c r="F5" s="200" t="s">
        <v>675</v>
      </c>
      <c r="G5" s="198" t="s">
        <v>654</v>
      </c>
      <c r="H5">
        <v>80</v>
      </c>
      <c r="I5">
        <v>30000</v>
      </c>
      <c r="K5" s="52" t="s">
        <v>674</v>
      </c>
      <c r="L5" s="13"/>
      <c r="M5">
        <v>10000</v>
      </c>
    </row>
    <row r="6" spans="1:13" ht="15.75" x14ac:dyDescent="0.25">
      <c r="A6" s="85" t="s">
        <v>228</v>
      </c>
      <c r="B6" s="86" t="s">
        <v>247</v>
      </c>
      <c r="C6" s="87">
        <v>25</v>
      </c>
      <c r="F6" s="200" t="s">
        <v>676</v>
      </c>
      <c r="G6" s="198" t="s">
        <v>650</v>
      </c>
      <c r="H6">
        <v>30</v>
      </c>
      <c r="I6">
        <v>12000</v>
      </c>
      <c r="K6" s="52" t="s">
        <v>675</v>
      </c>
      <c r="M6">
        <v>10000</v>
      </c>
    </row>
    <row r="7" spans="1:13" ht="15.75" x14ac:dyDescent="0.25">
      <c r="A7" s="85"/>
      <c r="B7" s="86" t="s">
        <v>248</v>
      </c>
      <c r="C7" s="87">
        <v>25</v>
      </c>
      <c r="F7" s="200" t="s">
        <v>677</v>
      </c>
      <c r="G7" s="199" t="s">
        <v>651</v>
      </c>
      <c r="H7">
        <v>16</v>
      </c>
      <c r="I7">
        <v>8000</v>
      </c>
      <c r="K7" s="52" t="s">
        <v>676</v>
      </c>
      <c r="M7">
        <v>2000</v>
      </c>
    </row>
    <row r="8" spans="1:13" ht="15.75" x14ac:dyDescent="0.25">
      <c r="A8" s="85"/>
      <c r="B8" s="86" t="s">
        <v>249</v>
      </c>
      <c r="C8" s="87">
        <v>25</v>
      </c>
      <c r="F8" s="197"/>
      <c r="G8" s="199" t="s">
        <v>655</v>
      </c>
      <c r="H8">
        <v>16</v>
      </c>
      <c r="I8">
        <v>8000</v>
      </c>
      <c r="K8" s="52" t="s">
        <v>677</v>
      </c>
      <c r="M8">
        <v>2000</v>
      </c>
    </row>
    <row r="9" spans="1:13" ht="15.75" x14ac:dyDescent="0.25">
      <c r="A9" s="85"/>
      <c r="B9" s="86" t="s">
        <v>250</v>
      </c>
      <c r="C9" s="87">
        <v>25</v>
      </c>
      <c r="F9" s="201" t="s">
        <v>678</v>
      </c>
      <c r="G9" s="199" t="s">
        <v>656</v>
      </c>
      <c r="H9">
        <v>25</v>
      </c>
      <c r="I9">
        <v>12000</v>
      </c>
    </row>
    <row r="10" spans="1:13" ht="17.25" x14ac:dyDescent="0.25">
      <c r="A10" s="85"/>
      <c r="B10" s="88" t="s">
        <v>329</v>
      </c>
      <c r="C10" s="87">
        <v>25</v>
      </c>
      <c r="F10" s="201" t="s">
        <v>679</v>
      </c>
      <c r="G10" s="199" t="s">
        <v>657</v>
      </c>
      <c r="H10">
        <v>25</v>
      </c>
      <c r="I10">
        <v>12000</v>
      </c>
      <c r="K10" s="52" t="s">
        <v>678</v>
      </c>
      <c r="M10">
        <v>1000</v>
      </c>
    </row>
    <row r="11" spans="1:13" ht="15.75" x14ac:dyDescent="0.25">
      <c r="A11" s="94" t="s">
        <v>238</v>
      </c>
      <c r="B11" s="95" t="s">
        <v>251</v>
      </c>
      <c r="C11" s="96">
        <v>225</v>
      </c>
      <c r="F11" s="201"/>
      <c r="G11" s="199" t="s">
        <v>658</v>
      </c>
      <c r="H11">
        <v>25</v>
      </c>
      <c r="I11">
        <v>12000</v>
      </c>
      <c r="K11" s="52" t="s">
        <v>679</v>
      </c>
      <c r="M11">
        <v>1000</v>
      </c>
    </row>
    <row r="12" spans="1:13" ht="15.75" x14ac:dyDescent="0.25">
      <c r="A12" s="94"/>
      <c r="B12" s="95" t="s">
        <v>252</v>
      </c>
      <c r="C12" s="96">
        <v>225</v>
      </c>
      <c r="F12" s="201" t="s">
        <v>670</v>
      </c>
      <c r="G12" s="199" t="s">
        <v>659</v>
      </c>
      <c r="H12">
        <v>30</v>
      </c>
      <c r="I12">
        <v>16000</v>
      </c>
    </row>
    <row r="13" spans="1:13" ht="15.75" x14ac:dyDescent="0.25">
      <c r="A13" s="94"/>
      <c r="B13" s="95" t="s">
        <v>253</v>
      </c>
      <c r="C13" s="96">
        <v>225</v>
      </c>
      <c r="F13" s="201" t="s">
        <v>671</v>
      </c>
      <c r="G13" s="199" t="s">
        <v>660</v>
      </c>
      <c r="H13">
        <v>10</v>
      </c>
      <c r="I13">
        <v>5000</v>
      </c>
      <c r="K13" s="52" t="s">
        <v>680</v>
      </c>
      <c r="M13">
        <v>30000</v>
      </c>
    </row>
    <row r="14" spans="1:13" ht="15.75" x14ac:dyDescent="0.25">
      <c r="A14" s="94"/>
      <c r="B14" s="95" t="s">
        <v>254</v>
      </c>
      <c r="C14" s="96">
        <v>225</v>
      </c>
      <c r="F14" s="201" t="s">
        <v>672</v>
      </c>
      <c r="G14" s="199" t="s">
        <v>661</v>
      </c>
      <c r="I14">
        <v>8000</v>
      </c>
      <c r="K14" s="52" t="s">
        <v>681</v>
      </c>
      <c r="M14">
        <v>5000</v>
      </c>
    </row>
    <row r="15" spans="1:13" ht="15.75" x14ac:dyDescent="0.25">
      <c r="A15" s="94" t="s">
        <v>200</v>
      </c>
      <c r="B15" s="95" t="s">
        <v>258</v>
      </c>
      <c r="C15" s="96">
        <v>225</v>
      </c>
      <c r="F15" s="197"/>
      <c r="G15" s="199" t="s">
        <v>662</v>
      </c>
      <c r="I15">
        <v>2000</v>
      </c>
      <c r="K15" s="52" t="s">
        <v>682</v>
      </c>
      <c r="M15">
        <v>12000</v>
      </c>
    </row>
    <row r="16" spans="1:13" ht="15.75" x14ac:dyDescent="0.25">
      <c r="A16" s="94"/>
      <c r="B16" s="95" t="s">
        <v>255</v>
      </c>
      <c r="C16" s="96">
        <v>225</v>
      </c>
      <c r="F16" s="197"/>
      <c r="G16" s="199" t="s">
        <v>663</v>
      </c>
      <c r="I16">
        <v>1000</v>
      </c>
    </row>
    <row r="17" spans="1:13" ht="16.5" x14ac:dyDescent="0.25">
      <c r="A17" s="94" t="s">
        <v>335</v>
      </c>
      <c r="B17" s="97" t="s">
        <v>330</v>
      </c>
      <c r="C17" s="96">
        <v>225</v>
      </c>
      <c r="F17" s="197"/>
      <c r="G17" s="197"/>
      <c r="M17" s="193">
        <f>SUM(I2:I16)+SUM(M2:M14)</f>
        <v>360000</v>
      </c>
    </row>
    <row r="18" spans="1:13" ht="16.5" x14ac:dyDescent="0.25">
      <c r="A18" s="94" t="s">
        <v>334</v>
      </c>
      <c r="B18" s="97" t="s">
        <v>332</v>
      </c>
      <c r="C18" s="96">
        <v>225</v>
      </c>
      <c r="F18" s="99" t="s">
        <v>667</v>
      </c>
      <c r="G18" s="99" t="s">
        <v>664</v>
      </c>
      <c r="H18" t="s">
        <v>667</v>
      </c>
      <c r="I18" s="52" t="s">
        <v>670</v>
      </c>
      <c r="M18">
        <v>420000</v>
      </c>
    </row>
    <row r="19" spans="1:13" ht="16.5" x14ac:dyDescent="0.25">
      <c r="A19" s="94" t="s">
        <v>331</v>
      </c>
      <c r="B19" s="97" t="s">
        <v>333</v>
      </c>
      <c r="C19" s="96">
        <v>225</v>
      </c>
      <c r="F19" s="99" t="s">
        <v>668</v>
      </c>
      <c r="G19" s="99" t="s">
        <v>665</v>
      </c>
      <c r="H19" t="s">
        <v>668</v>
      </c>
      <c r="I19" s="52" t="s">
        <v>671</v>
      </c>
    </row>
    <row r="20" spans="1:13" ht="15.75" x14ac:dyDescent="0.25">
      <c r="A20" s="94" t="s">
        <v>336</v>
      </c>
      <c r="B20" s="95" t="s">
        <v>337</v>
      </c>
      <c r="C20" s="96">
        <v>225</v>
      </c>
      <c r="F20" s="99" t="s">
        <v>669</v>
      </c>
      <c r="G20" s="99" t="s">
        <v>666</v>
      </c>
      <c r="H20" t="s">
        <v>669</v>
      </c>
      <c r="I20" s="52" t="s">
        <v>672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22"/>
  <sheetViews>
    <sheetView topLeftCell="X1" zoomScale="92" workbookViewId="0">
      <selection activeCell="AD10" sqref="AD10:AE10"/>
    </sheetView>
  </sheetViews>
  <sheetFormatPr defaultRowHeight="15" x14ac:dyDescent="0.25"/>
  <cols>
    <col min="26" max="26" width="13.7109375" bestFit="1" customWidth="1"/>
    <col min="31" max="31" width="10.140625" customWidth="1"/>
  </cols>
  <sheetData>
    <row r="1" spans="1:31" x14ac:dyDescent="0.25">
      <c r="A1" s="1" t="s">
        <v>281</v>
      </c>
      <c r="B1" s="1"/>
      <c r="C1" s="1" t="s">
        <v>282</v>
      </c>
      <c r="D1" s="1" t="s">
        <v>185</v>
      </c>
      <c r="E1" s="1" t="s">
        <v>289</v>
      </c>
      <c r="F1" s="1" t="s">
        <v>290</v>
      </c>
      <c r="Z1" s="1" t="s">
        <v>318</v>
      </c>
      <c r="AA1">
        <v>7000</v>
      </c>
    </row>
    <row r="2" spans="1:31" x14ac:dyDescent="0.25">
      <c r="A2" s="72">
        <f>DATE(2023,4,8)</f>
        <v>45024</v>
      </c>
      <c r="C2" t="s">
        <v>283</v>
      </c>
      <c r="D2">
        <v>22500</v>
      </c>
      <c r="E2">
        <v>5000</v>
      </c>
      <c r="F2" t="str">
        <f>IMSUB(D2,E2)</f>
        <v>17500</v>
      </c>
      <c r="Z2" s="1" t="s">
        <v>164</v>
      </c>
      <c r="AA2">
        <v>31000</v>
      </c>
    </row>
    <row r="3" spans="1:31" x14ac:dyDescent="0.25">
      <c r="A3" s="72">
        <f>DATE(2023,4,22)</f>
        <v>45038</v>
      </c>
      <c r="C3" t="s">
        <v>291</v>
      </c>
      <c r="D3">
        <v>45000</v>
      </c>
      <c r="E3">
        <v>10000</v>
      </c>
      <c r="F3" t="str">
        <f t="shared" ref="F3:F15" si="0">IMSUB(D3,E3)</f>
        <v>35000</v>
      </c>
      <c r="R3" s="165" t="s">
        <v>353</v>
      </c>
      <c r="S3" s="165"/>
      <c r="T3" t="s">
        <v>362</v>
      </c>
      <c r="V3" t="s">
        <v>363</v>
      </c>
      <c r="W3" s="99" t="s">
        <v>290</v>
      </c>
      <c r="Z3" s="1" t="s">
        <v>371</v>
      </c>
      <c r="AA3">
        <v>2500</v>
      </c>
    </row>
    <row r="4" spans="1:31" ht="21" x14ac:dyDescent="0.35">
      <c r="F4" t="str">
        <f t="shared" si="0"/>
        <v>0</v>
      </c>
      <c r="R4" s="1" t="s">
        <v>354</v>
      </c>
      <c r="S4">
        <v>94000</v>
      </c>
      <c r="T4">
        <v>3000</v>
      </c>
      <c r="U4">
        <v>25000</v>
      </c>
      <c r="V4" t="s">
        <v>364</v>
      </c>
      <c r="W4" s="100">
        <f>S4-U4-T4</f>
        <v>66000</v>
      </c>
      <c r="Z4" s="1" t="s">
        <v>366</v>
      </c>
      <c r="AA4">
        <v>48000</v>
      </c>
      <c r="AD4" s="209" t="s">
        <v>228</v>
      </c>
      <c r="AE4" s="209"/>
    </row>
    <row r="5" spans="1:31" x14ac:dyDescent="0.25">
      <c r="F5" t="str">
        <f t="shared" si="0"/>
        <v>0</v>
      </c>
      <c r="J5" s="1" t="s">
        <v>298</v>
      </c>
      <c r="K5" t="s">
        <v>316</v>
      </c>
      <c r="L5" s="1" t="s">
        <v>28</v>
      </c>
      <c r="M5" t="s">
        <v>317</v>
      </c>
      <c r="R5" s="1" t="s">
        <v>355</v>
      </c>
      <c r="S5">
        <v>74000</v>
      </c>
      <c r="W5" s="100">
        <f t="shared" ref="W5:W12" si="1">S5-U5-T5</f>
        <v>74000</v>
      </c>
      <c r="Z5" s="1" t="s">
        <v>367</v>
      </c>
      <c r="AA5">
        <v>18000</v>
      </c>
      <c r="AD5" s="1" t="s">
        <v>318</v>
      </c>
      <c r="AE5">
        <v>7000</v>
      </c>
    </row>
    <row r="6" spans="1:31" x14ac:dyDescent="0.25">
      <c r="F6" t="str">
        <f t="shared" si="0"/>
        <v>0</v>
      </c>
      <c r="I6" s="80">
        <v>45054</v>
      </c>
      <c r="K6" t="s">
        <v>299</v>
      </c>
      <c r="L6">
        <v>0</v>
      </c>
      <c r="M6" t="s">
        <v>162</v>
      </c>
      <c r="N6">
        <v>14000</v>
      </c>
      <c r="W6" s="100">
        <f t="shared" si="1"/>
        <v>0</v>
      </c>
      <c r="Z6" s="1" t="s">
        <v>368</v>
      </c>
      <c r="AA6">
        <v>3500</v>
      </c>
      <c r="AD6" s="1" t="s">
        <v>164</v>
      </c>
      <c r="AE6">
        <v>15000</v>
      </c>
    </row>
    <row r="7" spans="1:31" x14ac:dyDescent="0.25">
      <c r="A7" s="72"/>
      <c r="F7" t="str">
        <f t="shared" si="0"/>
        <v>0</v>
      </c>
      <c r="I7" s="80">
        <v>45054</v>
      </c>
      <c r="J7">
        <v>20000</v>
      </c>
      <c r="K7" t="s">
        <v>300</v>
      </c>
      <c r="L7">
        <v>0</v>
      </c>
      <c r="M7" t="s">
        <v>309</v>
      </c>
      <c r="N7">
        <v>44000</v>
      </c>
      <c r="R7" s="1" t="s">
        <v>358</v>
      </c>
      <c r="S7">
        <v>20000</v>
      </c>
      <c r="T7">
        <v>3000</v>
      </c>
      <c r="U7">
        <v>5000</v>
      </c>
      <c r="V7" t="s">
        <v>365</v>
      </c>
      <c r="W7" s="100">
        <f t="shared" si="1"/>
        <v>12000</v>
      </c>
      <c r="Z7" s="1" t="s">
        <v>369</v>
      </c>
      <c r="AA7">
        <v>50000</v>
      </c>
      <c r="AD7" s="1" t="s">
        <v>371</v>
      </c>
      <c r="AE7">
        <v>2500</v>
      </c>
    </row>
    <row r="8" spans="1:31" x14ac:dyDescent="0.25">
      <c r="A8" s="72"/>
      <c r="I8" s="80"/>
      <c r="R8" s="1"/>
      <c r="W8" s="100"/>
      <c r="Z8" s="1" t="s">
        <v>376</v>
      </c>
      <c r="AA8">
        <v>4000</v>
      </c>
      <c r="AD8" s="1" t="s">
        <v>367</v>
      </c>
      <c r="AE8">
        <v>15000</v>
      </c>
    </row>
    <row r="9" spans="1:31" x14ac:dyDescent="0.25">
      <c r="F9" t="str">
        <f t="shared" si="0"/>
        <v>0</v>
      </c>
      <c r="K9" t="s">
        <v>303</v>
      </c>
      <c r="L9">
        <v>0</v>
      </c>
      <c r="M9" t="s">
        <v>164</v>
      </c>
      <c r="N9">
        <v>24000</v>
      </c>
      <c r="O9">
        <v>15000</v>
      </c>
      <c r="W9" s="100">
        <f t="shared" si="1"/>
        <v>0</v>
      </c>
      <c r="Z9" s="1" t="s">
        <v>372</v>
      </c>
      <c r="AA9">
        <v>22000</v>
      </c>
      <c r="AD9" s="1" t="s">
        <v>368</v>
      </c>
      <c r="AE9">
        <v>3500</v>
      </c>
    </row>
    <row r="10" spans="1:31" x14ac:dyDescent="0.25">
      <c r="F10" t="str">
        <f t="shared" si="0"/>
        <v>0</v>
      </c>
      <c r="I10" s="80">
        <v>45077</v>
      </c>
      <c r="J10">
        <v>88000</v>
      </c>
      <c r="K10" t="s">
        <v>302</v>
      </c>
      <c r="L10">
        <v>0</v>
      </c>
      <c r="M10" t="s">
        <v>310</v>
      </c>
      <c r="N10">
        <v>15000</v>
      </c>
      <c r="R10" s="1"/>
      <c r="W10" s="100">
        <f t="shared" si="1"/>
        <v>0</v>
      </c>
      <c r="Z10" s="1" t="s">
        <v>374</v>
      </c>
      <c r="AA10">
        <v>11000</v>
      </c>
      <c r="AD10" s="1" t="s">
        <v>376</v>
      </c>
      <c r="AE10">
        <v>4000</v>
      </c>
    </row>
    <row r="11" spans="1:31" x14ac:dyDescent="0.25">
      <c r="F11" t="str">
        <f t="shared" si="0"/>
        <v>0</v>
      </c>
      <c r="I11" s="80">
        <v>45083</v>
      </c>
      <c r="J11">
        <v>100000</v>
      </c>
      <c r="K11" t="s">
        <v>301</v>
      </c>
      <c r="L11">
        <v>0</v>
      </c>
      <c r="M11" s="1" t="s">
        <v>89</v>
      </c>
      <c r="N11" s="1">
        <v>5000</v>
      </c>
      <c r="R11" s="1" t="s">
        <v>356</v>
      </c>
      <c r="S11">
        <v>30000</v>
      </c>
      <c r="W11" s="100">
        <f t="shared" si="1"/>
        <v>30000</v>
      </c>
      <c r="Z11" s="1" t="s">
        <v>360</v>
      </c>
      <c r="AA11">
        <v>6000</v>
      </c>
      <c r="AD11" s="1" t="s">
        <v>374</v>
      </c>
      <c r="AE11">
        <v>11000</v>
      </c>
    </row>
    <row r="12" spans="1:31" x14ac:dyDescent="0.25">
      <c r="F12" t="str">
        <f t="shared" si="0"/>
        <v>0</v>
      </c>
      <c r="K12" t="s">
        <v>305</v>
      </c>
      <c r="L12">
        <v>0</v>
      </c>
      <c r="M12" s="1" t="s">
        <v>228</v>
      </c>
      <c r="N12" s="1">
        <v>25000</v>
      </c>
      <c r="O12">
        <v>16000</v>
      </c>
      <c r="P12">
        <v>2000</v>
      </c>
      <c r="R12" s="1" t="s">
        <v>359</v>
      </c>
      <c r="S12">
        <v>27500</v>
      </c>
      <c r="W12" s="100">
        <f t="shared" si="1"/>
        <v>27500</v>
      </c>
      <c r="Z12" s="1" t="s">
        <v>370</v>
      </c>
      <c r="AA12">
        <v>8000</v>
      </c>
    </row>
    <row r="13" spans="1:31" x14ac:dyDescent="0.25">
      <c r="F13" t="str">
        <f t="shared" si="0"/>
        <v>0</v>
      </c>
      <c r="K13" t="s">
        <v>304</v>
      </c>
      <c r="L13">
        <v>0</v>
      </c>
      <c r="M13" t="s">
        <v>312</v>
      </c>
      <c r="N13">
        <v>5000</v>
      </c>
      <c r="R13" s="1"/>
      <c r="S13">
        <v>-15000</v>
      </c>
      <c r="W13" s="100">
        <f>S13-T13</f>
        <v>-15000</v>
      </c>
      <c r="Z13" s="1" t="s">
        <v>375</v>
      </c>
      <c r="AA13">
        <v>16000</v>
      </c>
      <c r="AE13" s="1">
        <f>SUM(AE5:AE11)</f>
        <v>58000</v>
      </c>
    </row>
    <row r="14" spans="1:31" x14ac:dyDescent="0.25">
      <c r="F14" t="str">
        <f t="shared" si="0"/>
        <v>0</v>
      </c>
      <c r="K14" t="s">
        <v>306</v>
      </c>
      <c r="L14">
        <v>2000</v>
      </c>
      <c r="M14" t="s">
        <v>160</v>
      </c>
      <c r="N14">
        <v>35000</v>
      </c>
      <c r="R14" s="1"/>
      <c r="W14" s="100">
        <f>S14-T14</f>
        <v>0</v>
      </c>
      <c r="Z14" s="1" t="s">
        <v>373</v>
      </c>
      <c r="AA14">
        <v>16000</v>
      </c>
    </row>
    <row r="15" spans="1:31" x14ac:dyDescent="0.25">
      <c r="F15" t="str">
        <f t="shared" si="0"/>
        <v>0</v>
      </c>
      <c r="K15" t="s">
        <v>307</v>
      </c>
      <c r="L15">
        <v>0</v>
      </c>
      <c r="M15" t="s">
        <v>311</v>
      </c>
      <c r="N15">
        <v>35000</v>
      </c>
      <c r="R15" s="1" t="s">
        <v>357</v>
      </c>
      <c r="S15" s="1">
        <f>SUM(S4:S14)</f>
        <v>230500</v>
      </c>
      <c r="W15" s="10">
        <f>SUM(W4:W14)</f>
        <v>194500</v>
      </c>
      <c r="Z15" s="1" t="s">
        <v>310</v>
      </c>
      <c r="AA15">
        <v>8000</v>
      </c>
    </row>
    <row r="16" spans="1:31" x14ac:dyDescent="0.25">
      <c r="K16" t="s">
        <v>308</v>
      </c>
      <c r="L16">
        <v>0</v>
      </c>
      <c r="M16" t="s">
        <v>318</v>
      </c>
      <c r="N16">
        <v>5000</v>
      </c>
      <c r="O16">
        <v>6000</v>
      </c>
      <c r="Z16" s="1" t="s">
        <v>170</v>
      </c>
      <c r="AA16">
        <v>21000</v>
      </c>
    </row>
    <row r="17" spans="10:27" x14ac:dyDescent="0.25">
      <c r="K17" t="s">
        <v>313</v>
      </c>
      <c r="L17">
        <v>0</v>
      </c>
      <c r="M17" t="s">
        <v>170</v>
      </c>
      <c r="N17">
        <v>15000</v>
      </c>
    </row>
    <row r="18" spans="10:27" x14ac:dyDescent="0.25">
      <c r="K18" t="s">
        <v>314</v>
      </c>
      <c r="L18">
        <v>5000</v>
      </c>
      <c r="M18" t="s">
        <v>360</v>
      </c>
      <c r="N18">
        <v>10000</v>
      </c>
      <c r="AA18" s="1">
        <f>SUM(AA1:AA16)</f>
        <v>272000</v>
      </c>
    </row>
    <row r="19" spans="10:27" x14ac:dyDescent="0.25">
      <c r="M19" t="s">
        <v>361</v>
      </c>
      <c r="N19">
        <v>8000</v>
      </c>
    </row>
    <row r="20" spans="10:27" x14ac:dyDescent="0.25">
      <c r="J20" s="1">
        <f>SUM(J6:J17)</f>
        <v>208000</v>
      </c>
      <c r="L20" s="1">
        <f>SUM(L6:L18)</f>
        <v>7000</v>
      </c>
      <c r="N20" s="1">
        <f>SUM(N6:N19)</f>
        <v>240000</v>
      </c>
    </row>
    <row r="21" spans="10:27" x14ac:dyDescent="0.25">
      <c r="K21" s="164" t="s">
        <v>290</v>
      </c>
      <c r="L21" s="164"/>
      <c r="M21" s="164"/>
      <c r="N21" s="164"/>
    </row>
    <row r="22" spans="10:27" x14ac:dyDescent="0.25">
      <c r="K22" s="82" t="s">
        <v>315</v>
      </c>
      <c r="L22" s="81" t="str">
        <f>IMSUB(J20,L20)</f>
        <v>201000</v>
      </c>
      <c r="N22" s="81"/>
    </row>
  </sheetData>
  <mergeCells count="1">
    <mergeCell ref="AD4:AE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9"/>
  <sheetViews>
    <sheetView topLeftCell="D1" zoomScale="88" workbookViewId="0">
      <selection activeCell="R11" sqref="R11"/>
    </sheetView>
  </sheetViews>
  <sheetFormatPr defaultRowHeight="15" x14ac:dyDescent="0.25"/>
  <cols>
    <col min="1" max="1" width="25.85546875" bestFit="1" customWidth="1"/>
    <col min="2" max="2" width="12.7109375" bestFit="1" customWidth="1"/>
    <col min="3" max="3" width="16.42578125" bestFit="1" customWidth="1"/>
    <col min="4" max="6" width="12.7109375" bestFit="1" customWidth="1"/>
    <col min="7" max="7" width="14.7109375" customWidth="1"/>
    <col min="8" max="9" width="12.7109375" bestFit="1" customWidth="1"/>
    <col min="10" max="10" width="14.28515625" bestFit="1" customWidth="1"/>
    <col min="11" max="12" width="12.7109375" bestFit="1" customWidth="1"/>
    <col min="13" max="13" width="14.28515625" bestFit="1" customWidth="1"/>
    <col min="17" max="17" width="13" bestFit="1" customWidth="1"/>
    <col min="18" max="18" width="11.140625" bestFit="1" customWidth="1"/>
  </cols>
  <sheetData>
    <row r="1" spans="1:20" x14ac:dyDescent="0.25">
      <c r="A1" t="s">
        <v>390</v>
      </c>
      <c r="B1" t="s">
        <v>391</v>
      </c>
      <c r="C1" t="s">
        <v>392</v>
      </c>
      <c r="D1" t="s">
        <v>397</v>
      </c>
      <c r="E1" t="s">
        <v>393</v>
      </c>
      <c r="F1" s="103" t="s">
        <v>394</v>
      </c>
      <c r="G1" s="103" t="s">
        <v>395</v>
      </c>
      <c r="H1" s="103" t="s">
        <v>396</v>
      </c>
      <c r="I1" s="103" t="s">
        <v>399</v>
      </c>
      <c r="J1" s="103" t="s">
        <v>401</v>
      </c>
      <c r="K1" s="103" t="s">
        <v>402</v>
      </c>
      <c r="L1" s="103" t="s">
        <v>403</v>
      </c>
      <c r="M1" s="101" t="s">
        <v>400</v>
      </c>
      <c r="N1" s="101"/>
      <c r="P1" t="s">
        <v>707</v>
      </c>
      <c r="Q1" t="s">
        <v>708</v>
      </c>
      <c r="R1" t="s">
        <v>709</v>
      </c>
    </row>
    <row r="2" spans="1:20" x14ac:dyDescent="0.25">
      <c r="A2" s="1" t="s">
        <v>377</v>
      </c>
      <c r="B2" s="101">
        <v>46210</v>
      </c>
      <c r="C2" s="101">
        <v>46210</v>
      </c>
      <c r="D2" s="101">
        <v>46210</v>
      </c>
      <c r="E2" s="101">
        <v>46210</v>
      </c>
      <c r="F2" s="101">
        <v>46210</v>
      </c>
      <c r="G2" s="101">
        <v>46210</v>
      </c>
      <c r="H2" s="101">
        <v>46210</v>
      </c>
      <c r="I2" s="101">
        <v>46210</v>
      </c>
      <c r="J2" s="101">
        <v>46210</v>
      </c>
      <c r="K2" s="101">
        <v>46210</v>
      </c>
      <c r="L2" s="101">
        <v>46210</v>
      </c>
      <c r="M2" s="101">
        <v>46210</v>
      </c>
      <c r="P2" s="80">
        <v>45383</v>
      </c>
      <c r="Q2" s="101">
        <f>B11</f>
        <v>73420</v>
      </c>
      <c r="R2">
        <f>T5</f>
        <v>62500</v>
      </c>
      <c r="S2" t="s">
        <v>356</v>
      </c>
      <c r="T2">
        <v>17500</v>
      </c>
    </row>
    <row r="3" spans="1:20" x14ac:dyDescent="0.25">
      <c r="A3" s="1" t="s">
        <v>378</v>
      </c>
      <c r="B3" s="101">
        <v>11672</v>
      </c>
      <c r="C3" s="101">
        <v>11672</v>
      </c>
      <c r="D3" s="101">
        <v>11672</v>
      </c>
      <c r="E3" s="101">
        <v>11672</v>
      </c>
      <c r="F3" s="101">
        <v>11672</v>
      </c>
      <c r="G3" s="101">
        <v>11672</v>
      </c>
      <c r="H3" s="101">
        <v>11672</v>
      </c>
      <c r="I3" s="101">
        <v>11672</v>
      </c>
      <c r="J3" s="101">
        <v>11672</v>
      </c>
      <c r="K3" s="101">
        <v>11672</v>
      </c>
      <c r="L3" s="101">
        <v>11672</v>
      </c>
      <c r="M3" s="101">
        <v>11672</v>
      </c>
      <c r="N3" s="101"/>
      <c r="P3" s="80">
        <v>45413</v>
      </c>
      <c r="Q3" s="101">
        <f>C11</f>
        <v>88498</v>
      </c>
      <c r="R3">
        <f>T5</f>
        <v>62500</v>
      </c>
      <c r="S3" t="s">
        <v>30</v>
      </c>
      <c r="T3">
        <v>10000</v>
      </c>
    </row>
    <row r="4" spans="1:20" x14ac:dyDescent="0.25">
      <c r="A4" s="1" t="s">
        <v>379</v>
      </c>
      <c r="B4" s="101">
        <v>7295</v>
      </c>
      <c r="C4" s="101">
        <v>7295</v>
      </c>
      <c r="D4" s="101">
        <v>7295</v>
      </c>
      <c r="E4" s="101">
        <v>7295</v>
      </c>
      <c r="F4" s="101">
        <v>7295</v>
      </c>
      <c r="G4" s="101">
        <v>7295</v>
      </c>
      <c r="H4" s="101">
        <v>7295</v>
      </c>
      <c r="I4" s="101">
        <v>7295</v>
      </c>
      <c r="J4" s="101">
        <v>7295</v>
      </c>
      <c r="K4" s="101">
        <v>7295</v>
      </c>
      <c r="L4" s="101">
        <v>7295</v>
      </c>
      <c r="M4" s="101">
        <v>7295</v>
      </c>
      <c r="N4" s="101"/>
      <c r="P4" s="80">
        <v>45444</v>
      </c>
      <c r="Q4" s="101">
        <f>D11</f>
        <v>73408</v>
      </c>
      <c r="R4">
        <f>T5</f>
        <v>62500</v>
      </c>
      <c r="S4" t="s">
        <v>710</v>
      </c>
      <c r="T4">
        <v>35000</v>
      </c>
    </row>
    <row r="5" spans="1:20" x14ac:dyDescent="0.25">
      <c r="A5" s="1" t="s">
        <v>380</v>
      </c>
      <c r="B5" s="101">
        <v>2919</v>
      </c>
      <c r="C5" s="101">
        <v>2919</v>
      </c>
      <c r="D5" s="101">
        <v>2919</v>
      </c>
      <c r="E5" s="101">
        <v>2919</v>
      </c>
      <c r="F5" s="101">
        <v>2919</v>
      </c>
      <c r="G5" s="101">
        <v>2919</v>
      </c>
      <c r="H5" s="101">
        <v>2919</v>
      </c>
      <c r="I5" s="101">
        <v>2919</v>
      </c>
      <c r="J5" s="101">
        <v>2919</v>
      </c>
      <c r="K5" s="101">
        <v>2919</v>
      </c>
      <c r="L5" s="101">
        <v>2919</v>
      </c>
      <c r="M5" s="101">
        <v>2919</v>
      </c>
      <c r="N5" s="101"/>
      <c r="P5" s="80">
        <v>45474</v>
      </c>
      <c r="Q5" s="101">
        <f>E11</f>
        <v>73420</v>
      </c>
      <c r="R5">
        <f>T5</f>
        <v>62500</v>
      </c>
      <c r="T5">
        <f>SUM(T2:T4)</f>
        <v>62500</v>
      </c>
    </row>
    <row r="6" spans="1:20" x14ac:dyDescent="0.25">
      <c r="A6" s="1" t="s">
        <v>381</v>
      </c>
      <c r="B6" s="101">
        <v>7295</v>
      </c>
      <c r="C6" s="101">
        <v>7295</v>
      </c>
      <c r="D6" s="101">
        <v>7295</v>
      </c>
      <c r="E6" s="101">
        <v>7295</v>
      </c>
      <c r="F6" s="101">
        <v>7295</v>
      </c>
      <c r="G6" s="101">
        <v>7295</v>
      </c>
      <c r="H6" s="101">
        <v>7295</v>
      </c>
      <c r="I6" s="101">
        <v>7295</v>
      </c>
      <c r="J6" s="101">
        <v>7295</v>
      </c>
      <c r="K6" s="101">
        <v>7295</v>
      </c>
      <c r="L6" s="101">
        <v>7295</v>
      </c>
      <c r="M6" s="101">
        <v>7295</v>
      </c>
      <c r="N6" s="101"/>
      <c r="P6" s="80">
        <v>45505</v>
      </c>
      <c r="Q6" s="101">
        <f>F11</f>
        <v>94217</v>
      </c>
      <c r="R6">
        <f>T5</f>
        <v>62500</v>
      </c>
    </row>
    <row r="7" spans="1:20" x14ac:dyDescent="0.25">
      <c r="A7" s="1" t="s">
        <v>382</v>
      </c>
      <c r="B7" s="101">
        <v>8780</v>
      </c>
      <c r="C7" s="101">
        <v>8780</v>
      </c>
      <c r="D7" s="101">
        <v>8780</v>
      </c>
      <c r="E7" s="101">
        <v>8780</v>
      </c>
      <c r="F7" s="101">
        <v>8780</v>
      </c>
      <c r="G7" s="101">
        <v>8780</v>
      </c>
      <c r="H7" s="101">
        <v>8780</v>
      </c>
      <c r="I7" s="101">
        <v>8780</v>
      </c>
      <c r="J7" s="101">
        <v>8780</v>
      </c>
      <c r="K7" s="101">
        <v>8780</v>
      </c>
      <c r="L7" s="101">
        <v>8780</v>
      </c>
      <c r="M7" s="101">
        <v>8780</v>
      </c>
      <c r="N7" s="101"/>
      <c r="P7" s="80">
        <v>45536</v>
      </c>
      <c r="Q7" s="101">
        <f>G11</f>
        <v>73408</v>
      </c>
      <c r="R7">
        <f>T5</f>
        <v>62500</v>
      </c>
    </row>
    <row r="8" spans="1:20" x14ac:dyDescent="0.25">
      <c r="A8" s="1" t="s">
        <v>383</v>
      </c>
      <c r="B8" s="1"/>
      <c r="C8">
        <v>17865</v>
      </c>
      <c r="E8" s="1"/>
      <c r="F8" s="101">
        <v>24641</v>
      </c>
      <c r="H8" s="1"/>
      <c r="I8" s="101">
        <v>24641</v>
      </c>
      <c r="J8" s="101">
        <v>22641</v>
      </c>
      <c r="K8" s="1"/>
      <c r="L8" s="1"/>
      <c r="M8" s="101">
        <v>24641</v>
      </c>
      <c r="N8" s="101"/>
      <c r="P8" s="80">
        <v>45566</v>
      </c>
      <c r="Q8" s="101">
        <f>H11</f>
        <v>73420</v>
      </c>
      <c r="R8">
        <f>T5</f>
        <v>62500</v>
      </c>
    </row>
    <row r="9" spans="1:20" x14ac:dyDescent="0.25">
      <c r="B9" s="102">
        <f t="shared" ref="B9:M9" si="0">SUM(B2:B8)</f>
        <v>84171</v>
      </c>
      <c r="C9" s="102">
        <f t="shared" si="0"/>
        <v>102036</v>
      </c>
      <c r="D9" s="102">
        <f t="shared" si="0"/>
        <v>84171</v>
      </c>
      <c r="E9" s="102">
        <f t="shared" si="0"/>
        <v>84171</v>
      </c>
      <c r="F9" s="102">
        <f t="shared" si="0"/>
        <v>108812</v>
      </c>
      <c r="G9" s="102">
        <f t="shared" si="0"/>
        <v>84171</v>
      </c>
      <c r="H9" s="102">
        <f t="shared" si="0"/>
        <v>84171</v>
      </c>
      <c r="I9" s="102">
        <f t="shared" si="0"/>
        <v>108812</v>
      </c>
      <c r="J9" s="102">
        <f t="shared" si="0"/>
        <v>106812</v>
      </c>
      <c r="K9" s="102">
        <f t="shared" si="0"/>
        <v>84171</v>
      </c>
      <c r="L9" s="102">
        <f t="shared" si="0"/>
        <v>84171</v>
      </c>
      <c r="M9" s="102">
        <f t="shared" si="0"/>
        <v>108812</v>
      </c>
      <c r="P9" s="80">
        <v>45597</v>
      </c>
      <c r="Q9" s="101">
        <f>I11</f>
        <v>94217</v>
      </c>
      <c r="R9">
        <f>T5</f>
        <v>62500</v>
      </c>
    </row>
    <row r="10" spans="1:20" x14ac:dyDescent="0.25">
      <c r="F10" s="102"/>
      <c r="I10" s="102"/>
      <c r="J10" s="102"/>
      <c r="M10" s="102"/>
    </row>
    <row r="11" spans="1:20" ht="18.75" x14ac:dyDescent="0.3">
      <c r="A11" s="104" t="s">
        <v>389</v>
      </c>
      <c r="B11" s="105">
        <f t="shared" ref="B11:M11" si="1">B9-B18</f>
        <v>73420</v>
      </c>
      <c r="C11" s="105">
        <f t="shared" si="1"/>
        <v>88498</v>
      </c>
      <c r="D11" s="105">
        <f t="shared" si="1"/>
        <v>73408</v>
      </c>
      <c r="E11" s="105">
        <f t="shared" si="1"/>
        <v>73420</v>
      </c>
      <c r="F11" s="105">
        <f t="shared" si="1"/>
        <v>94217</v>
      </c>
      <c r="G11" s="105">
        <f t="shared" si="1"/>
        <v>73408</v>
      </c>
      <c r="H11" s="105">
        <f t="shared" si="1"/>
        <v>73420</v>
      </c>
      <c r="I11" s="105">
        <f t="shared" si="1"/>
        <v>94217</v>
      </c>
      <c r="J11" s="105">
        <f t="shared" si="1"/>
        <v>93274</v>
      </c>
      <c r="K11" s="105">
        <f t="shared" si="1"/>
        <v>73408</v>
      </c>
      <c r="L11" s="105">
        <f t="shared" si="1"/>
        <v>73420</v>
      </c>
      <c r="M11" s="105">
        <f t="shared" si="1"/>
        <v>94217</v>
      </c>
      <c r="P11" t="s">
        <v>711</v>
      </c>
      <c r="Q11" s="101">
        <f>SUM(Q2:Q8)</f>
        <v>549791</v>
      </c>
      <c r="R11" s="101">
        <f>SUM(R2:R8)</f>
        <v>437500</v>
      </c>
    </row>
    <row r="12" spans="1:20" x14ac:dyDescent="0.25">
      <c r="J12" s="101"/>
      <c r="K12" s="101"/>
      <c r="L12" s="101"/>
    </row>
    <row r="13" spans="1:20" x14ac:dyDescent="0.25">
      <c r="A13" s="1" t="s">
        <v>385</v>
      </c>
      <c r="B13" s="101">
        <v>5545</v>
      </c>
      <c r="C13" s="101">
        <v>5545</v>
      </c>
      <c r="D13" s="101">
        <v>5545</v>
      </c>
      <c r="E13" s="101">
        <v>5545</v>
      </c>
      <c r="F13" s="101">
        <v>5545</v>
      </c>
      <c r="G13" s="101">
        <v>5545</v>
      </c>
      <c r="H13" s="101">
        <v>5545</v>
      </c>
      <c r="I13" s="101">
        <v>5545</v>
      </c>
      <c r="J13" s="101">
        <v>5545</v>
      </c>
      <c r="K13" s="101">
        <v>5545</v>
      </c>
      <c r="L13" s="101">
        <v>5545</v>
      </c>
      <c r="M13" s="101">
        <v>5545</v>
      </c>
    </row>
    <row r="14" spans="1:20" x14ac:dyDescent="0.25">
      <c r="A14" s="1" t="s">
        <v>386</v>
      </c>
      <c r="B14">
        <v>200</v>
      </c>
      <c r="C14">
        <v>200</v>
      </c>
      <c r="D14">
        <v>200</v>
      </c>
      <c r="E14">
        <v>200</v>
      </c>
      <c r="F14">
        <v>200</v>
      </c>
      <c r="G14">
        <v>200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</row>
    <row r="15" spans="1:20" x14ac:dyDescent="0.25">
      <c r="A15" s="1" t="s">
        <v>387</v>
      </c>
      <c r="B15">
        <v>0</v>
      </c>
      <c r="C15">
        <v>0</v>
      </c>
      <c r="D15">
        <v>12</v>
      </c>
      <c r="E15">
        <v>0</v>
      </c>
      <c r="F15">
        <v>0</v>
      </c>
      <c r="G15">
        <v>12</v>
      </c>
      <c r="H15">
        <v>0</v>
      </c>
      <c r="I15">
        <v>0</v>
      </c>
      <c r="J15">
        <v>0</v>
      </c>
      <c r="K15">
        <v>12</v>
      </c>
      <c r="L15">
        <v>0</v>
      </c>
      <c r="M15">
        <v>0</v>
      </c>
    </row>
    <row r="16" spans="1:20" x14ac:dyDescent="0.25">
      <c r="A16" s="1" t="s">
        <v>388</v>
      </c>
      <c r="B16" s="101">
        <v>4681</v>
      </c>
      <c r="C16">
        <v>7468</v>
      </c>
      <c r="D16" s="101">
        <v>4681</v>
      </c>
      <c r="E16" s="101">
        <v>4681</v>
      </c>
      <c r="F16" s="101">
        <v>8525</v>
      </c>
      <c r="G16" s="101">
        <v>4681</v>
      </c>
      <c r="H16" s="101">
        <v>4681</v>
      </c>
      <c r="I16" s="101">
        <v>8525</v>
      </c>
      <c r="J16">
        <v>7468</v>
      </c>
      <c r="K16" s="101">
        <v>4681</v>
      </c>
      <c r="L16" s="101">
        <v>4681</v>
      </c>
      <c r="M16" s="101">
        <v>8525</v>
      </c>
    </row>
    <row r="17" spans="1:13" x14ac:dyDescent="0.25">
      <c r="A17" s="1" t="s">
        <v>384</v>
      </c>
      <c r="B17">
        <v>325</v>
      </c>
      <c r="C17">
        <v>325</v>
      </c>
      <c r="D17">
        <v>325</v>
      </c>
      <c r="E17">
        <v>325</v>
      </c>
      <c r="F17">
        <v>325</v>
      </c>
      <c r="G17">
        <v>325</v>
      </c>
      <c r="H17">
        <v>325</v>
      </c>
      <c r="I17">
        <v>325</v>
      </c>
      <c r="J17">
        <v>325</v>
      </c>
      <c r="K17">
        <v>325</v>
      </c>
      <c r="L17">
        <v>325</v>
      </c>
      <c r="M17">
        <v>325</v>
      </c>
    </row>
    <row r="18" spans="1:13" x14ac:dyDescent="0.25">
      <c r="B18" s="102">
        <f t="shared" ref="B18:M18" si="2">SUM(B13:B17)</f>
        <v>10751</v>
      </c>
      <c r="C18" s="102">
        <f t="shared" si="2"/>
        <v>13538</v>
      </c>
      <c r="D18" s="102">
        <f t="shared" si="2"/>
        <v>10763</v>
      </c>
      <c r="E18" s="102">
        <f t="shared" si="2"/>
        <v>10751</v>
      </c>
      <c r="F18" s="102">
        <f t="shared" si="2"/>
        <v>14595</v>
      </c>
      <c r="G18" s="102">
        <f t="shared" si="2"/>
        <v>10763</v>
      </c>
      <c r="H18" s="102">
        <f t="shared" si="2"/>
        <v>10751</v>
      </c>
      <c r="I18" s="102">
        <f t="shared" si="2"/>
        <v>14595</v>
      </c>
      <c r="J18" s="102">
        <f t="shared" si="2"/>
        <v>13538</v>
      </c>
      <c r="K18" s="102">
        <f t="shared" si="2"/>
        <v>10763</v>
      </c>
      <c r="L18" s="102">
        <f t="shared" si="2"/>
        <v>10751</v>
      </c>
      <c r="M18" s="102">
        <f t="shared" si="2"/>
        <v>14595</v>
      </c>
    </row>
    <row r="20" spans="1:13" x14ac:dyDescent="0.25">
      <c r="C20" s="1" t="s">
        <v>398</v>
      </c>
      <c r="D20" s="102">
        <f>SUM(B11:M11)</f>
        <v>978327</v>
      </c>
    </row>
    <row r="23" spans="1:13" x14ac:dyDescent="0.25">
      <c r="B23" t="s">
        <v>406</v>
      </c>
      <c r="C23" t="s">
        <v>407</v>
      </c>
      <c r="D23" s="101">
        <f>D20</f>
        <v>978327</v>
      </c>
      <c r="E23">
        <f>(D11+D23)*2</f>
        <v>2103470</v>
      </c>
    </row>
    <row r="24" spans="1:13" x14ac:dyDescent="0.25">
      <c r="C24" t="s">
        <v>404</v>
      </c>
      <c r="D24">
        <v>60000</v>
      </c>
    </row>
    <row r="25" spans="1:13" x14ac:dyDescent="0.25">
      <c r="C25" t="s">
        <v>405</v>
      </c>
      <c r="D25">
        <v>3000</v>
      </c>
    </row>
    <row r="26" spans="1:13" x14ac:dyDescent="0.25">
      <c r="C26" t="s">
        <v>282</v>
      </c>
      <c r="D26">
        <v>10000</v>
      </c>
    </row>
    <row r="27" spans="1:13" x14ac:dyDescent="0.25">
      <c r="D27" s="102">
        <f t="array" ref="D27:D29">D20-D24:D26</f>
        <v>918327</v>
      </c>
    </row>
    <row r="28" spans="1:13" x14ac:dyDescent="0.25">
      <c r="D28">
        <v>975327</v>
      </c>
    </row>
    <row r="29" spans="1:13" x14ac:dyDescent="0.25">
      <c r="D29">
        <v>968327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142"/>
  <sheetViews>
    <sheetView workbookViewId="0"/>
  </sheetViews>
  <sheetFormatPr defaultRowHeight="15" x14ac:dyDescent="0.25"/>
  <sheetData>
    <row r="1" spans="2:8" x14ac:dyDescent="0.25">
      <c r="B1" s="117" t="s">
        <v>452</v>
      </c>
      <c r="C1" s="116">
        <f>COUNTA(C2:C141)</f>
        <v>92</v>
      </c>
    </row>
    <row r="2" spans="2:8" ht="31.5" x14ac:dyDescent="0.25">
      <c r="B2" s="170" t="s">
        <v>30</v>
      </c>
      <c r="C2" s="107" t="s">
        <v>31</v>
      </c>
    </row>
    <row r="3" spans="2:8" x14ac:dyDescent="0.25">
      <c r="B3" s="171"/>
      <c r="C3" s="108" t="s">
        <v>32</v>
      </c>
      <c r="D3" s="1"/>
      <c r="E3" s="1"/>
      <c r="F3" s="1"/>
      <c r="G3" s="1"/>
      <c r="H3" s="1"/>
    </row>
    <row r="4" spans="2:8" x14ac:dyDescent="0.25">
      <c r="B4" s="171"/>
      <c r="C4" s="108" t="s">
        <v>33</v>
      </c>
    </row>
    <row r="5" spans="2:8" x14ac:dyDescent="0.25">
      <c r="B5" s="172"/>
      <c r="C5" s="109" t="s">
        <v>34</v>
      </c>
    </row>
    <row r="6" spans="2:8" ht="59.25" x14ac:dyDescent="0.25">
      <c r="B6" s="167" t="s">
        <v>29</v>
      </c>
      <c r="C6" s="107" t="s">
        <v>51</v>
      </c>
    </row>
    <row r="7" spans="2:8" x14ac:dyDescent="0.25">
      <c r="B7" s="168"/>
      <c r="C7" s="108" t="s">
        <v>52</v>
      </c>
    </row>
    <row r="8" spans="2:8" x14ac:dyDescent="0.25">
      <c r="B8" s="168"/>
      <c r="C8" s="108" t="s">
        <v>53</v>
      </c>
    </row>
    <row r="9" spans="2:8" x14ac:dyDescent="0.25">
      <c r="B9" s="168"/>
      <c r="C9" s="108" t="s">
        <v>408</v>
      </c>
    </row>
    <row r="10" spans="2:8" x14ac:dyDescent="0.25">
      <c r="B10" s="168"/>
      <c r="C10" s="108" t="s">
        <v>54</v>
      </c>
    </row>
    <row r="11" spans="2:8" x14ac:dyDescent="0.25">
      <c r="B11" s="168"/>
      <c r="C11" s="108" t="s">
        <v>55</v>
      </c>
    </row>
    <row r="12" spans="2:8" x14ac:dyDescent="0.25">
      <c r="B12" s="168"/>
      <c r="C12" s="108" t="s">
        <v>56</v>
      </c>
    </row>
    <row r="13" spans="2:8" x14ac:dyDescent="0.25">
      <c r="B13" s="168"/>
      <c r="C13" s="108" t="s">
        <v>409</v>
      </c>
    </row>
    <row r="14" spans="2:8" x14ac:dyDescent="0.25">
      <c r="B14" s="168"/>
      <c r="C14" s="110" t="s">
        <v>410</v>
      </c>
    </row>
    <row r="15" spans="2:8" x14ac:dyDescent="0.25">
      <c r="B15" s="168"/>
      <c r="C15" s="108" t="s">
        <v>0</v>
      </c>
    </row>
    <row r="16" spans="2:8" x14ac:dyDescent="0.25">
      <c r="B16" s="168"/>
      <c r="C16" s="108" t="s">
        <v>57</v>
      </c>
    </row>
    <row r="17" spans="2:3" x14ac:dyDescent="0.25">
      <c r="B17" s="168"/>
      <c r="C17" s="108" t="s">
        <v>58</v>
      </c>
    </row>
    <row r="18" spans="2:3" x14ac:dyDescent="0.25">
      <c r="B18" s="168"/>
      <c r="C18" s="108" t="s">
        <v>59</v>
      </c>
    </row>
    <row r="19" spans="2:3" x14ac:dyDescent="0.25">
      <c r="B19" s="168"/>
      <c r="C19" s="108" t="s">
        <v>60</v>
      </c>
    </row>
    <row r="20" spans="2:3" x14ac:dyDescent="0.25">
      <c r="B20" s="168"/>
      <c r="C20" s="108" t="s">
        <v>61</v>
      </c>
    </row>
    <row r="21" spans="2:3" x14ac:dyDescent="0.25">
      <c r="B21" s="168"/>
      <c r="C21" s="108" t="s">
        <v>62</v>
      </c>
    </row>
    <row r="22" spans="2:3" x14ac:dyDescent="0.25">
      <c r="B22" s="168"/>
      <c r="C22" s="108" t="s">
        <v>63</v>
      </c>
    </row>
    <row r="23" spans="2:3" x14ac:dyDescent="0.25">
      <c r="B23" s="168"/>
      <c r="C23" s="108" t="s">
        <v>64</v>
      </c>
    </row>
    <row r="24" spans="2:3" x14ac:dyDescent="0.25">
      <c r="B24" s="168"/>
      <c r="C24" s="108" t="s">
        <v>65</v>
      </c>
    </row>
    <row r="25" spans="2:3" x14ac:dyDescent="0.25">
      <c r="B25" s="168"/>
      <c r="C25" s="108" t="s">
        <v>66</v>
      </c>
    </row>
    <row r="26" spans="2:3" x14ac:dyDescent="0.25">
      <c r="B26" s="168"/>
      <c r="C26" s="108" t="s">
        <v>67</v>
      </c>
    </row>
    <row r="27" spans="2:3" x14ac:dyDescent="0.25">
      <c r="B27" s="168"/>
      <c r="C27" s="108" t="s">
        <v>68</v>
      </c>
    </row>
    <row r="28" spans="2:3" x14ac:dyDescent="0.25">
      <c r="B28" s="168"/>
      <c r="C28" s="108" t="s">
        <v>69</v>
      </c>
    </row>
    <row r="29" spans="2:3" x14ac:dyDescent="0.25">
      <c r="B29" s="168"/>
      <c r="C29" s="108" t="s">
        <v>70</v>
      </c>
    </row>
    <row r="30" spans="2:3" x14ac:dyDescent="0.25">
      <c r="B30" s="168"/>
      <c r="C30" s="108" t="s">
        <v>71</v>
      </c>
    </row>
    <row r="31" spans="2:3" x14ac:dyDescent="0.25">
      <c r="B31" s="168"/>
      <c r="C31" s="108" t="s">
        <v>72</v>
      </c>
    </row>
    <row r="32" spans="2:3" x14ac:dyDescent="0.25">
      <c r="B32" s="168"/>
      <c r="C32" s="108" t="s">
        <v>73</v>
      </c>
    </row>
    <row r="33" spans="2:3" x14ac:dyDescent="0.25">
      <c r="B33" s="168"/>
      <c r="C33" s="108" t="s">
        <v>74</v>
      </c>
    </row>
    <row r="34" spans="2:3" x14ac:dyDescent="0.25">
      <c r="B34" s="168"/>
      <c r="C34" s="108" t="s">
        <v>75</v>
      </c>
    </row>
    <row r="35" spans="2:3" x14ac:dyDescent="0.25">
      <c r="B35" s="168"/>
      <c r="C35" s="108" t="s">
        <v>76</v>
      </c>
    </row>
    <row r="36" spans="2:3" x14ac:dyDescent="0.25">
      <c r="B36" s="168"/>
      <c r="C36" s="108" t="s">
        <v>77</v>
      </c>
    </row>
    <row r="37" spans="2:3" x14ac:dyDescent="0.25">
      <c r="B37" s="168"/>
      <c r="C37" s="108" t="s">
        <v>78</v>
      </c>
    </row>
    <row r="38" spans="2:3" x14ac:dyDescent="0.25">
      <c r="B38" s="168"/>
      <c r="C38" s="108" t="s">
        <v>79</v>
      </c>
    </row>
    <row r="39" spans="2:3" x14ac:dyDescent="0.25">
      <c r="B39" s="168"/>
      <c r="C39" s="108" t="s">
        <v>80</v>
      </c>
    </row>
    <row r="40" spans="2:3" x14ac:dyDescent="0.25">
      <c r="B40" s="169"/>
      <c r="C40" s="109" t="s">
        <v>150</v>
      </c>
    </row>
    <row r="41" spans="2:3" ht="51.75" x14ac:dyDescent="0.25">
      <c r="B41" s="167" t="s">
        <v>411</v>
      </c>
      <c r="C41" s="107" t="s">
        <v>36</v>
      </c>
    </row>
    <row r="42" spans="2:3" x14ac:dyDescent="0.25">
      <c r="B42" s="168"/>
      <c r="C42" s="108" t="s">
        <v>37</v>
      </c>
    </row>
    <row r="43" spans="2:3" x14ac:dyDescent="0.25">
      <c r="B43" s="168"/>
      <c r="C43" s="108" t="s">
        <v>38</v>
      </c>
    </row>
    <row r="44" spans="2:3" x14ac:dyDescent="0.25">
      <c r="B44" s="168"/>
      <c r="C44" s="108" t="s">
        <v>39</v>
      </c>
    </row>
    <row r="45" spans="2:3" x14ac:dyDescent="0.25">
      <c r="B45" s="168"/>
      <c r="C45" s="108" t="s">
        <v>40</v>
      </c>
    </row>
    <row r="46" spans="2:3" x14ac:dyDescent="0.25">
      <c r="B46" s="168"/>
      <c r="C46" s="108" t="s">
        <v>41</v>
      </c>
    </row>
    <row r="47" spans="2:3" x14ac:dyDescent="0.25">
      <c r="B47" s="168"/>
      <c r="C47" s="108" t="s">
        <v>42</v>
      </c>
    </row>
    <row r="48" spans="2:3" x14ac:dyDescent="0.25">
      <c r="B48" s="168"/>
      <c r="C48" s="108" t="s">
        <v>43</v>
      </c>
    </row>
    <row r="49" spans="2:3" x14ac:dyDescent="0.25">
      <c r="B49" s="168"/>
      <c r="C49" s="108" t="s">
        <v>44</v>
      </c>
    </row>
    <row r="50" spans="2:3" x14ac:dyDescent="0.25">
      <c r="B50" s="168"/>
      <c r="C50" s="108" t="s">
        <v>45</v>
      </c>
    </row>
    <row r="51" spans="2:3" x14ac:dyDescent="0.25">
      <c r="B51" s="168"/>
      <c r="C51" s="108" t="s">
        <v>46</v>
      </c>
    </row>
    <row r="52" spans="2:3" x14ac:dyDescent="0.25">
      <c r="B52" s="168"/>
      <c r="C52" s="108" t="s">
        <v>47</v>
      </c>
    </row>
    <row r="53" spans="2:3" x14ac:dyDescent="0.25">
      <c r="B53" s="168"/>
      <c r="C53" s="108" t="s">
        <v>48</v>
      </c>
    </row>
    <row r="54" spans="2:3" x14ac:dyDescent="0.25">
      <c r="B54" s="169"/>
      <c r="C54" s="109" t="s">
        <v>49</v>
      </c>
    </row>
    <row r="55" spans="2:3" ht="79.5" x14ac:dyDescent="0.25">
      <c r="B55" s="167" t="s">
        <v>81</v>
      </c>
      <c r="C55" s="107" t="s">
        <v>82</v>
      </c>
    </row>
    <row r="56" spans="2:3" x14ac:dyDescent="0.25">
      <c r="B56" s="168"/>
      <c r="C56" s="108" t="s">
        <v>83</v>
      </c>
    </row>
    <row r="57" spans="2:3" x14ac:dyDescent="0.25">
      <c r="B57" s="168"/>
      <c r="C57" s="108" t="s">
        <v>113</v>
      </c>
    </row>
    <row r="58" spans="2:3" x14ac:dyDescent="0.25">
      <c r="B58" s="168"/>
      <c r="C58" s="108" t="s">
        <v>114</v>
      </c>
    </row>
    <row r="59" spans="2:3" x14ac:dyDescent="0.25">
      <c r="B59" s="168"/>
      <c r="C59" s="108" t="s">
        <v>101</v>
      </c>
    </row>
    <row r="60" spans="2:3" x14ac:dyDescent="0.25">
      <c r="B60" s="168"/>
      <c r="C60" s="108" t="s">
        <v>84</v>
      </c>
    </row>
    <row r="61" spans="2:3" x14ac:dyDescent="0.25">
      <c r="B61" s="168"/>
      <c r="C61" s="108" t="s">
        <v>115</v>
      </c>
    </row>
    <row r="62" spans="2:3" x14ac:dyDescent="0.25">
      <c r="B62" s="168"/>
      <c r="C62" s="108" t="s">
        <v>52</v>
      </c>
    </row>
    <row r="63" spans="2:3" x14ac:dyDescent="0.25">
      <c r="B63" s="168"/>
      <c r="C63" s="108" t="s">
        <v>86</v>
      </c>
    </row>
    <row r="64" spans="2:3" x14ac:dyDescent="0.25">
      <c r="B64" s="168"/>
      <c r="C64" s="108" t="s">
        <v>87</v>
      </c>
    </row>
    <row r="65" spans="2:3" x14ac:dyDescent="0.25">
      <c r="B65" s="168"/>
      <c r="C65" s="108" t="s">
        <v>88</v>
      </c>
    </row>
    <row r="66" spans="2:3" x14ac:dyDescent="0.25">
      <c r="B66" s="168"/>
      <c r="C66" s="108" t="s">
        <v>89</v>
      </c>
    </row>
    <row r="67" spans="2:3" x14ac:dyDescent="0.25">
      <c r="B67" s="168"/>
      <c r="C67" s="108" t="s">
        <v>90</v>
      </c>
    </row>
    <row r="68" spans="2:3" x14ac:dyDescent="0.25">
      <c r="B68" s="168"/>
      <c r="C68" s="108" t="s">
        <v>91</v>
      </c>
    </row>
    <row r="69" spans="2:3" x14ac:dyDescent="0.25">
      <c r="B69" s="168"/>
      <c r="C69" s="108" t="s">
        <v>92</v>
      </c>
    </row>
    <row r="70" spans="2:3" x14ac:dyDescent="0.25">
      <c r="B70" s="168"/>
      <c r="C70" s="108" t="s">
        <v>93</v>
      </c>
    </row>
    <row r="71" spans="2:3" x14ac:dyDescent="0.25">
      <c r="B71" s="168"/>
      <c r="C71" s="110" t="s">
        <v>116</v>
      </c>
    </row>
    <row r="72" spans="2:3" x14ac:dyDescent="0.25">
      <c r="B72" s="168"/>
      <c r="C72" s="108" t="s">
        <v>117</v>
      </c>
    </row>
    <row r="73" spans="2:3" x14ac:dyDescent="0.25">
      <c r="B73" s="168"/>
      <c r="C73" s="108" t="s">
        <v>118</v>
      </c>
    </row>
    <row r="74" spans="2:3" x14ac:dyDescent="0.25">
      <c r="B74" s="168"/>
      <c r="C74" s="108" t="s">
        <v>119</v>
      </c>
    </row>
    <row r="75" spans="2:3" x14ac:dyDescent="0.25">
      <c r="B75" s="168"/>
      <c r="C75" s="108" t="s">
        <v>347</v>
      </c>
    </row>
    <row r="76" spans="2:3" x14ac:dyDescent="0.25">
      <c r="B76" s="168"/>
      <c r="C76" s="108" t="s">
        <v>348</v>
      </c>
    </row>
    <row r="77" spans="2:3" x14ac:dyDescent="0.25">
      <c r="B77" s="168"/>
      <c r="C77" s="108" t="s">
        <v>349</v>
      </c>
    </row>
    <row r="78" spans="2:3" x14ac:dyDescent="0.25">
      <c r="B78" s="168"/>
      <c r="C78" s="108" t="s">
        <v>120</v>
      </c>
    </row>
    <row r="79" spans="2:3" x14ac:dyDescent="0.25">
      <c r="B79" s="168"/>
      <c r="C79" s="111" t="s">
        <v>340</v>
      </c>
    </row>
    <row r="80" spans="2:3" x14ac:dyDescent="0.25">
      <c r="B80" s="168"/>
      <c r="C80" s="111" t="s">
        <v>341</v>
      </c>
    </row>
    <row r="81" spans="2:3" x14ac:dyDescent="0.25">
      <c r="B81" s="168"/>
      <c r="C81" s="112" t="s">
        <v>339</v>
      </c>
    </row>
    <row r="82" spans="2:3" x14ac:dyDescent="0.25">
      <c r="B82" s="121"/>
      <c r="C82" s="118" t="s">
        <v>124</v>
      </c>
    </row>
    <row r="83" spans="2:3" x14ac:dyDescent="0.25">
      <c r="B83" s="121"/>
      <c r="C83" s="119" t="s">
        <v>125</v>
      </c>
    </row>
    <row r="84" spans="2:3" x14ac:dyDescent="0.25">
      <c r="B84" s="121"/>
    </row>
    <row r="85" spans="2:3" x14ac:dyDescent="0.25">
      <c r="B85" s="121"/>
    </row>
    <row r="86" spans="2:3" x14ac:dyDescent="0.25">
      <c r="B86" s="121"/>
    </row>
    <row r="88" spans="2:3" x14ac:dyDescent="0.25">
      <c r="B88" s="121"/>
    </row>
    <row r="89" spans="2:3" x14ac:dyDescent="0.25">
      <c r="B89" s="121"/>
      <c r="C89" s="120" t="s">
        <v>453</v>
      </c>
    </row>
    <row r="90" spans="2:3" x14ac:dyDescent="0.25">
      <c r="B90" s="121"/>
      <c r="C90" s="120" t="s">
        <v>454</v>
      </c>
    </row>
    <row r="91" spans="2:3" x14ac:dyDescent="0.25">
      <c r="B91" s="121"/>
      <c r="C91" s="120" t="s">
        <v>455</v>
      </c>
    </row>
    <row r="92" spans="2:3" x14ac:dyDescent="0.25">
      <c r="B92" s="121"/>
      <c r="C92" s="120" t="s">
        <v>456</v>
      </c>
    </row>
    <row r="93" spans="2:3" x14ac:dyDescent="0.25">
      <c r="B93" s="121"/>
      <c r="C93" s="120" t="s">
        <v>457</v>
      </c>
    </row>
    <row r="94" spans="2:3" x14ac:dyDescent="0.25">
      <c r="B94" s="121"/>
      <c r="C94" s="113"/>
    </row>
    <row r="95" spans="2:3" x14ac:dyDescent="0.25">
      <c r="B95" s="121"/>
      <c r="C95" s="113"/>
    </row>
    <row r="96" spans="2:3" x14ac:dyDescent="0.25">
      <c r="B96" s="121"/>
      <c r="C96" s="113"/>
    </row>
    <row r="97" spans="2:3" x14ac:dyDescent="0.25">
      <c r="B97" s="121"/>
      <c r="C97" s="113"/>
    </row>
    <row r="98" spans="2:3" ht="23.25" x14ac:dyDescent="0.25">
      <c r="B98" s="122"/>
      <c r="C98" s="113"/>
    </row>
    <row r="99" spans="2:3" ht="23.25" x14ac:dyDescent="0.25">
      <c r="B99" s="122"/>
      <c r="C99" s="113"/>
    </row>
    <row r="100" spans="2:3" ht="23.25" x14ac:dyDescent="0.25">
      <c r="B100" s="122"/>
      <c r="C100" s="114"/>
    </row>
    <row r="101" spans="2:3" ht="23.25" x14ac:dyDescent="0.25">
      <c r="B101" s="122"/>
      <c r="C101" s="114"/>
    </row>
    <row r="137" spans="2:3" ht="35.25" x14ac:dyDescent="0.25">
      <c r="B137" s="166" t="s">
        <v>128</v>
      </c>
      <c r="C137" s="119" t="s">
        <v>99</v>
      </c>
    </row>
    <row r="138" spans="2:3" x14ac:dyDescent="0.25">
      <c r="B138" s="166"/>
      <c r="C138" s="119" t="s">
        <v>98</v>
      </c>
    </row>
    <row r="139" spans="2:3" x14ac:dyDescent="0.25">
      <c r="B139" s="166"/>
      <c r="C139" s="120" t="s">
        <v>100</v>
      </c>
    </row>
    <row r="140" spans="2:3" x14ac:dyDescent="0.25">
      <c r="B140" s="166"/>
      <c r="C140" s="120" t="s">
        <v>450</v>
      </c>
    </row>
    <row r="141" spans="2:3" x14ac:dyDescent="0.25">
      <c r="B141" s="166"/>
      <c r="C141" s="120" t="s">
        <v>451</v>
      </c>
    </row>
    <row r="142" spans="2:3" ht="23.25" x14ac:dyDescent="0.35">
      <c r="B142" s="123" t="s">
        <v>452</v>
      </c>
      <c r="C142" s="106">
        <f>COUNTA(C2:C141)</f>
        <v>92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04"/>
  <sheetViews>
    <sheetView topLeftCell="J194" zoomScale="113" zoomScaleNormal="114" workbookViewId="0">
      <selection activeCell="O184" sqref="O184"/>
    </sheetView>
  </sheetViews>
  <sheetFormatPr defaultRowHeight="15" x14ac:dyDescent="0.25"/>
  <cols>
    <col min="1" max="1" width="21.140625" customWidth="1"/>
    <col min="2" max="2" width="22.28515625" customWidth="1"/>
    <col min="6" max="6" width="13.7109375" bestFit="1" customWidth="1"/>
    <col min="15" max="15" width="14.85546875" bestFit="1" customWidth="1"/>
    <col min="16" max="16" width="16.140625" bestFit="1" customWidth="1"/>
    <col min="22" max="22" width="10.7109375" bestFit="1" customWidth="1"/>
    <col min="30" max="30" width="11.42578125" bestFit="1" customWidth="1"/>
    <col min="33" max="33" width="11.5703125" bestFit="1" customWidth="1"/>
  </cols>
  <sheetData>
    <row r="1" spans="1:36" x14ac:dyDescent="0.25">
      <c r="C1" s="173" t="s">
        <v>28</v>
      </c>
      <c r="D1" s="173"/>
      <c r="E1" s="173"/>
      <c r="F1" s="173"/>
      <c r="G1" s="145"/>
      <c r="N1" s="173" t="s">
        <v>460</v>
      </c>
      <c r="O1" s="173"/>
      <c r="P1" s="173"/>
      <c r="Q1" s="173"/>
    </row>
    <row r="2" spans="1:36" ht="15.75" thickBot="1" x14ac:dyDescent="0.3">
      <c r="C2" s="137" t="s">
        <v>415</v>
      </c>
      <c r="D2" s="138">
        <v>150</v>
      </c>
      <c r="E2" s="139" t="s">
        <v>416</v>
      </c>
      <c r="F2" s="140">
        <v>800</v>
      </c>
      <c r="L2" s="183" t="s">
        <v>691</v>
      </c>
      <c r="M2" s="183" t="s">
        <v>690</v>
      </c>
      <c r="N2" s="182" t="s">
        <v>461</v>
      </c>
      <c r="O2" s="183" t="s">
        <v>30</v>
      </c>
      <c r="P2" s="183" t="s">
        <v>184</v>
      </c>
      <c r="Q2" s="182" t="s">
        <v>446</v>
      </c>
      <c r="R2" s="182" t="s">
        <v>413</v>
      </c>
      <c r="S2" s="182" t="s">
        <v>646</v>
      </c>
      <c r="T2" s="182" t="s">
        <v>647</v>
      </c>
      <c r="U2" t="str">
        <f>IF(S2=1,P2,"")</f>
        <v/>
      </c>
    </row>
    <row r="3" spans="1:36" x14ac:dyDescent="0.25">
      <c r="C3" s="141"/>
      <c r="N3" s="175" t="s">
        <v>30</v>
      </c>
      <c r="O3" s="176" t="s">
        <v>31</v>
      </c>
      <c r="P3" s="119" t="s">
        <v>31</v>
      </c>
      <c r="Q3" s="174">
        <f t="shared" ref="Q3:Q12" si="0">COUNTA(P3)</f>
        <v>1</v>
      </c>
      <c r="R3" s="174">
        <v>1</v>
      </c>
      <c r="S3" s="174"/>
      <c r="T3" t="str">
        <f t="shared" ref="T3:T34" si="1">IF(S3=1,P3,"")</f>
        <v/>
      </c>
      <c r="V3" s="175" t="str">
        <f>N3</f>
        <v>Family</v>
      </c>
      <c r="W3">
        <f>SUM(Q3:Q6)</f>
        <v>4</v>
      </c>
      <c r="X3">
        <f>SUM(R3:R6)</f>
        <v>4</v>
      </c>
      <c r="Z3" s="115" t="s">
        <v>24</v>
      </c>
      <c r="AA3" s="115" t="s">
        <v>728</v>
      </c>
      <c r="AB3" s="115" t="s">
        <v>26</v>
      </c>
      <c r="AC3" t="s">
        <v>636</v>
      </c>
      <c r="AD3" t="s">
        <v>626</v>
      </c>
      <c r="AE3">
        <v>40</v>
      </c>
      <c r="AF3">
        <f>AE3*170</f>
        <v>6800</v>
      </c>
      <c r="AG3">
        <f t="shared" ref="AG3:AG8" si="2">AF3-(0.6*AF3)</f>
        <v>2720</v>
      </c>
      <c r="AH3">
        <f t="shared" ref="AH3:AH8" si="3">AE3*50</f>
        <v>2000</v>
      </c>
    </row>
    <row r="4" spans="1:36" x14ac:dyDescent="0.25">
      <c r="C4" s="141" t="s">
        <v>419</v>
      </c>
      <c r="D4" s="141" t="s">
        <v>420</v>
      </c>
      <c r="E4" s="141" t="s">
        <v>421</v>
      </c>
      <c r="F4" s="141" t="s">
        <v>357</v>
      </c>
      <c r="G4" s="141" t="s">
        <v>615</v>
      </c>
      <c r="H4" s="180" t="s">
        <v>459</v>
      </c>
      <c r="I4" s="180"/>
      <c r="J4" s="180"/>
      <c r="N4" s="175"/>
      <c r="O4" s="177"/>
      <c r="P4" s="119" t="s">
        <v>32</v>
      </c>
      <c r="Q4" s="174">
        <f t="shared" si="0"/>
        <v>1</v>
      </c>
      <c r="R4" s="174">
        <v>1</v>
      </c>
      <c r="S4" s="174">
        <v>1</v>
      </c>
      <c r="T4" t="str">
        <f t="shared" si="1"/>
        <v>Shibli</v>
      </c>
      <c r="V4" t="str">
        <f>N7</f>
        <v>Nagina</v>
      </c>
      <c r="W4">
        <f>SUM(Q7:Q38)</f>
        <v>32</v>
      </c>
      <c r="X4">
        <f>SUM(R7:R38)</f>
        <v>32</v>
      </c>
      <c r="Z4" s="115" t="s">
        <v>433</v>
      </c>
      <c r="AA4" s="115">
        <v>13000</v>
      </c>
      <c r="AB4" s="115">
        <v>18000</v>
      </c>
      <c r="AC4" s="115">
        <v>18000</v>
      </c>
      <c r="AD4" t="s">
        <v>269</v>
      </c>
      <c r="AE4">
        <v>60</v>
      </c>
      <c r="AF4">
        <f t="shared" ref="AF4:AF10" si="4">AE4*170</f>
        <v>10200</v>
      </c>
      <c r="AG4">
        <f t="shared" si="2"/>
        <v>4080</v>
      </c>
      <c r="AH4">
        <f t="shared" si="3"/>
        <v>3000</v>
      </c>
    </row>
    <row r="5" spans="1:36" x14ac:dyDescent="0.25">
      <c r="A5" s="115">
        <v>19500</v>
      </c>
      <c r="B5" t="s">
        <v>645</v>
      </c>
      <c r="C5" s="115" t="s">
        <v>413</v>
      </c>
      <c r="D5" s="115" t="s">
        <v>414</v>
      </c>
      <c r="E5" s="115">
        <v>130</v>
      </c>
      <c r="F5" s="115">
        <f>D2*E5</f>
        <v>19500</v>
      </c>
      <c r="H5" s="141" t="s">
        <v>603</v>
      </c>
      <c r="I5" s="115" t="s">
        <v>606</v>
      </c>
      <c r="J5">
        <v>30000</v>
      </c>
      <c r="K5" s="115">
        <v>35000</v>
      </c>
      <c r="N5" s="175"/>
      <c r="O5" s="177"/>
      <c r="P5" s="119" t="s">
        <v>33</v>
      </c>
      <c r="Q5" s="174">
        <f t="shared" si="0"/>
        <v>1</v>
      </c>
      <c r="R5" s="174">
        <v>1</v>
      </c>
      <c r="S5" s="174">
        <v>1</v>
      </c>
      <c r="T5" t="str">
        <f t="shared" si="1"/>
        <v>Jannat</v>
      </c>
      <c r="V5" t="str">
        <f>N39</f>
        <v>Nbd</v>
      </c>
      <c r="W5">
        <f>SUM(Q39:Q52)</f>
        <v>15</v>
      </c>
      <c r="X5">
        <f>SUM(R39:R52)</f>
        <v>14</v>
      </c>
      <c r="Z5" s="115" t="s">
        <v>435</v>
      </c>
      <c r="AA5" s="115">
        <v>10000</v>
      </c>
      <c r="AB5" s="115">
        <v>13000</v>
      </c>
      <c r="AC5" s="115">
        <v>1000</v>
      </c>
      <c r="AD5" t="s">
        <v>627</v>
      </c>
      <c r="AE5">
        <v>50</v>
      </c>
      <c r="AF5">
        <f t="shared" si="4"/>
        <v>8500</v>
      </c>
      <c r="AG5">
        <f t="shared" si="2"/>
        <v>3400</v>
      </c>
      <c r="AH5">
        <f t="shared" si="3"/>
        <v>2500</v>
      </c>
    </row>
    <row r="6" spans="1:36" ht="15.75" thickBot="1" x14ac:dyDescent="0.3">
      <c r="A6" s="115">
        <v>11000</v>
      </c>
      <c r="D6" s="115" t="s">
        <v>706</v>
      </c>
      <c r="F6" s="115">
        <v>25000</v>
      </c>
      <c r="H6" s="141"/>
      <c r="I6" s="115" t="s">
        <v>42</v>
      </c>
      <c r="J6" s="115">
        <v>500</v>
      </c>
      <c r="N6" s="175"/>
      <c r="O6" s="178"/>
      <c r="P6" s="119" t="s">
        <v>34</v>
      </c>
      <c r="Q6" s="174">
        <f t="shared" si="0"/>
        <v>1</v>
      </c>
      <c r="R6" s="174">
        <v>1</v>
      </c>
      <c r="S6" s="174"/>
      <c r="T6" t="str">
        <f t="shared" si="1"/>
        <v/>
      </c>
      <c r="V6" t="str">
        <f>N53</f>
        <v>Sahanpur</v>
      </c>
      <c r="W6">
        <f>SUM(Q53:Q60)</f>
        <v>42</v>
      </c>
      <c r="X6">
        <f>SUM(R53:R60)</f>
        <v>42</v>
      </c>
      <c r="Z6" s="115" t="s">
        <v>434</v>
      </c>
      <c r="AA6" s="115">
        <v>7000</v>
      </c>
      <c r="AB6" s="115">
        <v>20000</v>
      </c>
      <c r="AC6" s="115">
        <v>20000</v>
      </c>
      <c r="AD6" t="s">
        <v>628</v>
      </c>
      <c r="AE6">
        <v>50</v>
      </c>
      <c r="AF6">
        <f t="shared" si="4"/>
        <v>8500</v>
      </c>
      <c r="AG6">
        <f t="shared" si="2"/>
        <v>3400</v>
      </c>
      <c r="AH6">
        <f t="shared" si="3"/>
        <v>2500</v>
      </c>
    </row>
    <row r="7" spans="1:36" x14ac:dyDescent="0.25">
      <c r="A7" s="115">
        <v>10000</v>
      </c>
      <c r="B7" t="s">
        <v>643</v>
      </c>
      <c r="D7" s="115" t="s">
        <v>417</v>
      </c>
      <c r="F7" s="115">
        <v>10000</v>
      </c>
      <c r="H7" s="141"/>
      <c r="I7" s="115" t="s">
        <v>45</v>
      </c>
      <c r="J7" s="115">
        <v>500</v>
      </c>
      <c r="L7">
        <v>1</v>
      </c>
      <c r="M7">
        <v>1</v>
      </c>
      <c r="N7" s="175" t="s">
        <v>29</v>
      </c>
      <c r="O7" s="176" t="s">
        <v>50</v>
      </c>
      <c r="P7" s="119" t="s">
        <v>51</v>
      </c>
      <c r="Q7" s="174">
        <f t="shared" si="0"/>
        <v>1</v>
      </c>
      <c r="R7" s="174">
        <v>1</v>
      </c>
      <c r="S7" s="174"/>
      <c r="T7" t="str">
        <f t="shared" si="1"/>
        <v/>
      </c>
      <c r="V7" t="str">
        <f>N61</f>
        <v>Sahanpur 2</v>
      </c>
      <c r="W7">
        <f>SUM(Q61:Q88)</f>
        <v>64</v>
      </c>
      <c r="X7">
        <f>SUM(R61:R88)</f>
        <v>18</v>
      </c>
      <c r="Z7" s="115" t="s">
        <v>436</v>
      </c>
      <c r="AA7" s="115">
        <v>5000</v>
      </c>
      <c r="AB7" s="115">
        <v>3000</v>
      </c>
      <c r="AC7" s="115">
        <v>3000</v>
      </c>
      <c r="AD7" t="s">
        <v>629</v>
      </c>
      <c r="AE7">
        <v>40</v>
      </c>
      <c r="AF7">
        <f t="shared" si="4"/>
        <v>6800</v>
      </c>
      <c r="AG7">
        <f t="shared" si="2"/>
        <v>2720</v>
      </c>
      <c r="AH7">
        <f t="shared" si="3"/>
        <v>2000</v>
      </c>
    </row>
    <row r="8" spans="1:36" x14ac:dyDescent="0.25">
      <c r="A8" s="115">
        <v>7500</v>
      </c>
      <c r="B8">
        <f>F5+F6+F7+F8+F9</f>
        <v>102500</v>
      </c>
      <c r="D8" s="115" t="s">
        <v>418</v>
      </c>
      <c r="F8" s="115">
        <v>7500</v>
      </c>
      <c r="H8" s="141"/>
      <c r="I8" s="115" t="s">
        <v>607</v>
      </c>
      <c r="J8" s="115">
        <v>500</v>
      </c>
      <c r="N8" s="175"/>
      <c r="O8" s="177" t="s">
        <v>52</v>
      </c>
      <c r="P8" s="119" t="s">
        <v>52</v>
      </c>
      <c r="Q8" s="174">
        <f t="shared" si="0"/>
        <v>1</v>
      </c>
      <c r="R8" s="174">
        <v>1</v>
      </c>
      <c r="S8" s="174"/>
      <c r="T8" t="str">
        <f t="shared" si="1"/>
        <v/>
      </c>
      <c r="V8" t="str">
        <f>N89</f>
        <v>Jalalabaad</v>
      </c>
      <c r="W8">
        <f>SUM(Q89:Q93)</f>
        <v>12</v>
      </c>
      <c r="X8">
        <f>SUM(R89:R93)</f>
        <v>1</v>
      </c>
      <c r="Z8" s="115" t="s">
        <v>437</v>
      </c>
      <c r="AA8" s="115"/>
      <c r="AB8" s="115">
        <v>5000</v>
      </c>
      <c r="AC8" s="115">
        <v>5000</v>
      </c>
      <c r="AF8">
        <f t="shared" si="4"/>
        <v>0</v>
      </c>
      <c r="AG8">
        <f t="shared" si="2"/>
        <v>0</v>
      </c>
      <c r="AH8">
        <f t="shared" si="3"/>
        <v>0</v>
      </c>
    </row>
    <row r="9" spans="1:36" x14ac:dyDescent="0.25">
      <c r="A9" s="115">
        <v>50000</v>
      </c>
      <c r="B9" t="s">
        <v>644</v>
      </c>
      <c r="D9" s="115" t="s">
        <v>459</v>
      </c>
      <c r="F9" s="115">
        <f>J17</f>
        <v>40500</v>
      </c>
      <c r="H9" s="141" t="s">
        <v>604</v>
      </c>
      <c r="I9" s="115" t="s">
        <v>37</v>
      </c>
      <c r="J9" s="115">
        <v>1000</v>
      </c>
      <c r="N9" s="175"/>
      <c r="O9" s="177"/>
      <c r="P9" s="119" t="s">
        <v>53</v>
      </c>
      <c r="Q9" s="174">
        <f t="shared" si="0"/>
        <v>1</v>
      </c>
      <c r="R9" s="174">
        <v>1</v>
      </c>
      <c r="S9" s="174">
        <v>1</v>
      </c>
      <c r="T9" t="str">
        <f t="shared" si="1"/>
        <v>Gulnaz</v>
      </c>
      <c r="V9" t="str">
        <f>N94</f>
        <v>Bijnor</v>
      </c>
      <c r="W9">
        <f>SUM(Q94:Q102)</f>
        <v>26</v>
      </c>
      <c r="X9">
        <f>SUM(R94:R102)</f>
        <v>0</v>
      </c>
      <c r="Z9" s="115" t="s">
        <v>438</v>
      </c>
      <c r="AA9" s="115">
        <v>10000</v>
      </c>
      <c r="AB9" s="115">
        <v>3000</v>
      </c>
      <c r="AC9" s="115">
        <v>3000</v>
      </c>
      <c r="AD9" t="s">
        <v>631</v>
      </c>
      <c r="AE9">
        <v>140</v>
      </c>
      <c r="AF9">
        <f t="shared" si="4"/>
        <v>23800</v>
      </c>
      <c r="AG9">
        <v>10000</v>
      </c>
      <c r="AH9">
        <f>AE9*60</f>
        <v>8400</v>
      </c>
      <c r="AI9" s="1">
        <f>AF9+AG9+AH9</f>
        <v>42200</v>
      </c>
      <c r="AJ9" s="210">
        <f>AI9+AI10</f>
        <v>86800</v>
      </c>
    </row>
    <row r="10" spans="1:36" x14ac:dyDescent="0.25">
      <c r="H10" s="141"/>
      <c r="I10" s="115" t="s">
        <v>44</v>
      </c>
      <c r="J10" s="115">
        <v>1000</v>
      </c>
      <c r="N10" s="175"/>
      <c r="O10" s="177"/>
      <c r="P10" s="119" t="s">
        <v>54</v>
      </c>
      <c r="Q10" s="174">
        <f t="shared" si="0"/>
        <v>1</v>
      </c>
      <c r="R10" s="174">
        <v>1</v>
      </c>
      <c r="S10" s="174">
        <v>1</v>
      </c>
      <c r="T10" t="str">
        <f t="shared" si="1"/>
        <v>Yusuf</v>
      </c>
      <c r="V10" t="str">
        <f t="shared" ref="V10:V15" si="5">N103</f>
        <v>Mandawar</v>
      </c>
      <c r="W10">
        <f t="shared" ref="W10:X14" si="6">SUM(Q103:Q103)</f>
        <v>2</v>
      </c>
      <c r="X10">
        <f t="shared" si="6"/>
        <v>0</v>
      </c>
      <c r="Z10" s="115" t="s">
        <v>439</v>
      </c>
      <c r="AA10" s="115">
        <v>29000</v>
      </c>
      <c r="AB10" s="115">
        <v>16000</v>
      </c>
      <c r="AC10" s="115">
        <v>1000</v>
      </c>
      <c r="AD10" t="s">
        <v>630</v>
      </c>
      <c r="AE10">
        <v>120</v>
      </c>
      <c r="AF10">
        <f t="shared" si="4"/>
        <v>20400</v>
      </c>
      <c r="AG10">
        <v>17000</v>
      </c>
      <c r="AH10">
        <f>AE10*60</f>
        <v>7200</v>
      </c>
      <c r="AI10" s="1">
        <f>AF10+AG10+AH10</f>
        <v>44600</v>
      </c>
      <c r="AJ10" s="210"/>
    </row>
    <row r="11" spans="1:36" x14ac:dyDescent="0.25">
      <c r="A11" s="115">
        <v>120000</v>
      </c>
      <c r="C11" s="115" t="s">
        <v>427</v>
      </c>
      <c r="D11" s="115" t="s">
        <v>429</v>
      </c>
      <c r="F11" s="115">
        <v>180000</v>
      </c>
      <c r="H11" s="141"/>
      <c r="I11" s="115" t="s">
        <v>41</v>
      </c>
      <c r="J11" s="115">
        <v>1000</v>
      </c>
      <c r="N11" s="175"/>
      <c r="O11" s="177" t="s">
        <v>55</v>
      </c>
      <c r="P11" s="119" t="s">
        <v>55</v>
      </c>
      <c r="Q11" s="174">
        <f t="shared" si="0"/>
        <v>1</v>
      </c>
      <c r="R11" s="174">
        <v>1</v>
      </c>
      <c r="S11" s="174"/>
      <c r="T11" t="str">
        <f t="shared" si="1"/>
        <v/>
      </c>
      <c r="V11" t="str">
        <f t="shared" si="5"/>
        <v>Moradabad</v>
      </c>
      <c r="W11">
        <f t="shared" si="6"/>
        <v>2</v>
      </c>
      <c r="X11">
        <f t="shared" si="6"/>
        <v>0</v>
      </c>
      <c r="Z11" s="115" t="s">
        <v>729</v>
      </c>
      <c r="AA11" s="115">
        <v>34000</v>
      </c>
      <c r="AB11" s="115">
        <v>6000</v>
      </c>
      <c r="AC11" s="115">
        <v>6000</v>
      </c>
      <c r="AF11" s="1">
        <f>SUM(AF3:AF10)</f>
        <v>85000</v>
      </c>
      <c r="AG11" s="1">
        <f>SUM(AG3:AG10)</f>
        <v>43320</v>
      </c>
      <c r="AH11" s="1">
        <f>SUM(AH3:AH10)</f>
        <v>27600</v>
      </c>
      <c r="AI11" s="1">
        <f>AF11+AG11+AH11</f>
        <v>155920</v>
      </c>
    </row>
    <row r="12" spans="1:36" x14ac:dyDescent="0.25">
      <c r="A12" s="115">
        <v>80000</v>
      </c>
      <c r="D12" s="115" t="s">
        <v>428</v>
      </c>
      <c r="F12" s="115">
        <v>60000</v>
      </c>
      <c r="H12" s="141" t="s">
        <v>477</v>
      </c>
      <c r="I12" s="115" t="s">
        <v>86</v>
      </c>
      <c r="J12" s="115">
        <v>1000</v>
      </c>
      <c r="N12" s="175"/>
      <c r="O12" s="177"/>
      <c r="P12" s="119" t="s">
        <v>56</v>
      </c>
      <c r="Q12" s="174">
        <f t="shared" si="0"/>
        <v>1</v>
      </c>
      <c r="R12" s="174">
        <v>1</v>
      </c>
      <c r="S12" s="174">
        <v>1</v>
      </c>
      <c r="T12" t="str">
        <f t="shared" si="1"/>
        <v>Farheen</v>
      </c>
      <c r="V12" t="str">
        <f t="shared" si="5"/>
        <v>Meerut</v>
      </c>
      <c r="W12">
        <f t="shared" si="6"/>
        <v>3</v>
      </c>
      <c r="X12">
        <f t="shared" si="6"/>
        <v>0</v>
      </c>
      <c r="Z12" s="115" t="s">
        <v>440</v>
      </c>
      <c r="AA12" s="115"/>
      <c r="AB12" s="115">
        <v>13000</v>
      </c>
      <c r="AC12" s="115">
        <v>1000</v>
      </c>
    </row>
    <row r="13" spans="1:36" x14ac:dyDescent="0.25">
      <c r="A13" s="115">
        <v>100000</v>
      </c>
      <c r="D13" s="115" t="s">
        <v>430</v>
      </c>
      <c r="F13" s="115">
        <v>120000</v>
      </c>
      <c r="I13" s="115" t="s">
        <v>88</v>
      </c>
      <c r="J13" s="115">
        <v>1000</v>
      </c>
      <c r="N13" s="175"/>
      <c r="O13" s="177"/>
      <c r="P13" s="113" t="s">
        <v>409</v>
      </c>
      <c r="Q13" s="174">
        <v>1</v>
      </c>
      <c r="R13" s="174">
        <v>1</v>
      </c>
      <c r="S13" s="174">
        <v>1</v>
      </c>
      <c r="T13" t="str">
        <f t="shared" si="1"/>
        <v>Afeera</v>
      </c>
      <c r="V13" t="str">
        <f t="shared" si="5"/>
        <v>Lucknow</v>
      </c>
      <c r="W13">
        <f t="shared" si="6"/>
        <v>2</v>
      </c>
      <c r="X13">
        <f t="shared" si="6"/>
        <v>0</v>
      </c>
      <c r="Z13" s="115" t="s">
        <v>441</v>
      </c>
      <c r="AA13" s="115">
        <v>1000</v>
      </c>
      <c r="AB13" s="115">
        <v>1000</v>
      </c>
      <c r="AC13" s="115">
        <v>1000</v>
      </c>
    </row>
    <row r="14" spans="1:36" x14ac:dyDescent="0.25">
      <c r="A14" s="115">
        <v>60000</v>
      </c>
      <c r="D14" s="115" t="s">
        <v>705</v>
      </c>
      <c r="F14" s="115">
        <v>100000</v>
      </c>
      <c r="I14" s="115" t="s">
        <v>90</v>
      </c>
      <c r="J14" s="115">
        <v>1000</v>
      </c>
      <c r="N14" s="175"/>
      <c r="O14" s="177" t="s">
        <v>0</v>
      </c>
      <c r="P14" s="119" t="s">
        <v>0</v>
      </c>
      <c r="Q14" s="174">
        <f t="shared" ref="Q14:Q40" si="7">COUNTA(P14)</f>
        <v>1</v>
      </c>
      <c r="R14" s="174">
        <v>1</v>
      </c>
      <c r="S14" s="174"/>
      <c r="T14" t="str">
        <f t="shared" si="1"/>
        <v/>
      </c>
      <c r="V14" t="str">
        <f t="shared" si="5"/>
        <v>Hardoi</v>
      </c>
      <c r="W14">
        <f t="shared" si="6"/>
        <v>2</v>
      </c>
      <c r="X14">
        <f t="shared" si="6"/>
        <v>0</v>
      </c>
      <c r="Z14" s="115" t="s">
        <v>442</v>
      </c>
      <c r="AA14" s="115">
        <v>3000</v>
      </c>
      <c r="AB14" s="115">
        <v>2000</v>
      </c>
      <c r="AC14" s="115">
        <v>2000</v>
      </c>
    </row>
    <row r="15" spans="1:36" x14ac:dyDescent="0.25">
      <c r="A15" s="115">
        <v>30000</v>
      </c>
      <c r="C15" s="115" t="s">
        <v>422</v>
      </c>
      <c r="D15" s="115" t="s">
        <v>423</v>
      </c>
      <c r="F15" s="115">
        <v>30000</v>
      </c>
      <c r="G15">
        <v>37000</v>
      </c>
      <c r="I15" s="115" t="s">
        <v>605</v>
      </c>
      <c r="J15" s="115">
        <v>1000</v>
      </c>
      <c r="N15" s="175"/>
      <c r="O15" s="177"/>
      <c r="P15" s="119" t="s">
        <v>57</v>
      </c>
      <c r="Q15" s="174">
        <f t="shared" si="7"/>
        <v>1</v>
      </c>
      <c r="R15" s="174">
        <v>1</v>
      </c>
      <c r="S15" s="174">
        <v>1</v>
      </c>
      <c r="T15" t="str">
        <f t="shared" si="1"/>
        <v>Shaheena</v>
      </c>
      <c r="V15" t="str">
        <f t="shared" si="5"/>
        <v>Samdhiana</v>
      </c>
      <c r="W15">
        <f>SUM(Q108:Q121)</f>
        <v>48</v>
      </c>
      <c r="X15">
        <f>SUM(R108:R121)</f>
        <v>5</v>
      </c>
      <c r="Z15" s="115" t="s">
        <v>443</v>
      </c>
      <c r="AA15" s="115">
        <v>5000</v>
      </c>
      <c r="AB15" s="115">
        <v>6000</v>
      </c>
      <c r="AC15" s="115">
        <v>6000</v>
      </c>
    </row>
    <row r="16" spans="1:36" x14ac:dyDescent="0.25">
      <c r="A16" s="115">
        <v>30000</v>
      </c>
      <c r="D16" s="115" t="s">
        <v>424</v>
      </c>
      <c r="F16" s="115">
        <v>30000</v>
      </c>
      <c r="G16">
        <v>29000</v>
      </c>
      <c r="I16" s="115" t="s">
        <v>49</v>
      </c>
      <c r="J16" s="115">
        <v>2000</v>
      </c>
      <c r="N16" s="175"/>
      <c r="O16" s="177" t="s">
        <v>58</v>
      </c>
      <c r="P16" s="119" t="s">
        <v>58</v>
      </c>
      <c r="Q16" s="174">
        <f t="shared" si="7"/>
        <v>1</v>
      </c>
      <c r="R16" s="174">
        <v>1</v>
      </c>
      <c r="S16" s="174">
        <v>1</v>
      </c>
      <c r="T16" t="str">
        <f t="shared" si="1"/>
        <v>Rana</v>
      </c>
      <c r="V16" t="str">
        <f>N122</f>
        <v>Nagina 2</v>
      </c>
      <c r="W16">
        <f>SUM(Q122:Q125)</f>
        <v>10</v>
      </c>
      <c r="X16">
        <f>SUM(R122:R125)</f>
        <v>1</v>
      </c>
      <c r="Z16" s="115" t="s">
        <v>444</v>
      </c>
      <c r="AA16" s="115">
        <v>15000</v>
      </c>
      <c r="AB16" s="115">
        <v>20000</v>
      </c>
    </row>
    <row r="17" spans="1:29" x14ac:dyDescent="0.25">
      <c r="A17" s="115">
        <v>5000</v>
      </c>
      <c r="D17" s="115" t="s">
        <v>195</v>
      </c>
      <c r="F17" s="115">
        <v>5000</v>
      </c>
      <c r="G17">
        <v>7000</v>
      </c>
      <c r="J17" s="141">
        <f>SUM(J3:J16)</f>
        <v>40500</v>
      </c>
      <c r="N17" s="175"/>
      <c r="O17" s="177"/>
      <c r="P17" s="119" t="s">
        <v>59</v>
      </c>
      <c r="Q17" s="174">
        <f t="shared" si="7"/>
        <v>1</v>
      </c>
      <c r="R17" s="174">
        <v>1</v>
      </c>
      <c r="S17" s="174"/>
      <c r="T17" t="str">
        <f t="shared" si="1"/>
        <v/>
      </c>
      <c r="V17" t="str">
        <f>N126</f>
        <v>Sahaspur</v>
      </c>
      <c r="W17">
        <f>SUM(Q126:Q131)</f>
        <v>15</v>
      </c>
      <c r="X17">
        <f>SUM(R126:R131)</f>
        <v>1</v>
      </c>
      <c r="Z17" s="142" t="s">
        <v>445</v>
      </c>
      <c r="AA17" s="142">
        <f>SUM(AA4:AA16)</f>
        <v>132000</v>
      </c>
      <c r="AB17" s="142">
        <f>SUM(AB4:AB16)</f>
        <v>126000</v>
      </c>
      <c r="AC17" s="142">
        <f>SUM(AC4:AC16)</f>
        <v>67000</v>
      </c>
    </row>
    <row r="18" spans="1:29" x14ac:dyDescent="0.25">
      <c r="A18" s="115">
        <v>15000</v>
      </c>
      <c r="D18" s="115" t="s">
        <v>425</v>
      </c>
      <c r="F18" s="115">
        <v>15000</v>
      </c>
      <c r="G18">
        <v>18000</v>
      </c>
      <c r="I18" s="115" t="s">
        <v>624</v>
      </c>
      <c r="J18" s="141">
        <f>SUM(J6:J16)</f>
        <v>10500</v>
      </c>
      <c r="N18" s="175"/>
      <c r="O18" s="177"/>
      <c r="P18" s="119" t="s">
        <v>60</v>
      </c>
      <c r="Q18" s="174">
        <f t="shared" si="7"/>
        <v>1</v>
      </c>
      <c r="R18" s="174">
        <v>1</v>
      </c>
      <c r="S18" s="174">
        <v>1</v>
      </c>
      <c r="T18" t="str">
        <f t="shared" si="1"/>
        <v>Huda</v>
      </c>
      <c r="V18" t="str">
        <f>N132</f>
        <v>Allahbaad</v>
      </c>
      <c r="W18">
        <f>SUM(Q132:Q137)</f>
        <v>17</v>
      </c>
      <c r="X18">
        <f>SUM(R132:R137)</f>
        <v>1</v>
      </c>
    </row>
    <row r="19" spans="1:29" x14ac:dyDescent="0.25">
      <c r="A19" s="115">
        <v>15000</v>
      </c>
      <c r="D19" s="115" t="s">
        <v>458</v>
      </c>
      <c r="F19" s="115">
        <v>65000</v>
      </c>
      <c r="G19">
        <f>F55</f>
        <v>35700</v>
      </c>
      <c r="N19" s="175"/>
      <c r="O19" s="177"/>
      <c r="P19" s="119" t="s">
        <v>61</v>
      </c>
      <c r="Q19" s="174">
        <f t="shared" si="7"/>
        <v>1</v>
      </c>
      <c r="R19" s="174">
        <v>1</v>
      </c>
      <c r="S19" s="174">
        <v>1</v>
      </c>
      <c r="T19" t="str">
        <f t="shared" si="1"/>
        <v>Asra</v>
      </c>
      <c r="V19" t="str">
        <f>N138</f>
        <v>Nagina 3</v>
      </c>
      <c r="W19">
        <f>SUM(Q138:Q163)</f>
        <v>52</v>
      </c>
      <c r="X19">
        <f>SUM(R138:R163)</f>
        <v>8</v>
      </c>
    </row>
    <row r="20" spans="1:29" x14ac:dyDescent="0.25">
      <c r="A20" s="115">
        <v>12000</v>
      </c>
      <c r="D20" s="115" t="s">
        <v>426</v>
      </c>
      <c r="F20" s="115">
        <v>12000</v>
      </c>
      <c r="G20" s="115"/>
      <c r="N20" s="175"/>
      <c r="O20" s="177"/>
      <c r="P20" s="119" t="s">
        <v>62</v>
      </c>
      <c r="Q20" s="174">
        <f t="shared" si="7"/>
        <v>1</v>
      </c>
      <c r="R20" s="174">
        <v>1</v>
      </c>
      <c r="S20" s="174"/>
      <c r="T20" t="str">
        <f t="shared" si="1"/>
        <v/>
      </c>
      <c r="V20" t="str">
        <f>N164</f>
        <v>Jalalabaad 2</v>
      </c>
      <c r="W20">
        <f>SUM(Q164:Q166)</f>
        <v>7</v>
      </c>
      <c r="X20">
        <f>SUM(R164:R166)</f>
        <v>0</v>
      </c>
    </row>
    <row r="21" spans="1:29" x14ac:dyDescent="0.25">
      <c r="A21" s="115">
        <v>80000</v>
      </c>
      <c r="C21" s="115" t="s">
        <v>422</v>
      </c>
      <c r="F21" s="115">
        <v>80000</v>
      </c>
      <c r="G21" s="115"/>
      <c r="N21" s="175"/>
      <c r="O21" s="177" t="s">
        <v>63</v>
      </c>
      <c r="P21" s="119" t="s">
        <v>63</v>
      </c>
      <c r="Q21" s="174">
        <f t="shared" si="7"/>
        <v>1</v>
      </c>
      <c r="R21" s="174">
        <v>1</v>
      </c>
      <c r="S21" s="174">
        <v>1</v>
      </c>
      <c r="T21" t="str">
        <f t="shared" si="1"/>
        <v>Rose</v>
      </c>
      <c r="V21" t="str">
        <f>N167</f>
        <v>Delhi</v>
      </c>
      <c r="W21">
        <f>SUM(Q167:Q169)</f>
        <v>6</v>
      </c>
      <c r="X21">
        <f>SUM(R167:R169)</f>
        <v>0</v>
      </c>
    </row>
    <row r="22" spans="1:29" x14ac:dyDescent="0.25">
      <c r="A22" s="115">
        <v>30000</v>
      </c>
      <c r="C22" s="115" t="s">
        <v>431</v>
      </c>
      <c r="F22" s="115">
        <v>50000</v>
      </c>
      <c r="G22" s="115"/>
      <c r="N22" s="175"/>
      <c r="O22" s="177"/>
      <c r="P22" s="119" t="s">
        <v>64</v>
      </c>
      <c r="Q22" s="174">
        <f t="shared" si="7"/>
        <v>1</v>
      </c>
      <c r="R22" s="174">
        <v>1</v>
      </c>
      <c r="S22" s="174"/>
      <c r="T22" t="str">
        <f t="shared" si="1"/>
        <v/>
      </c>
      <c r="V22" t="str">
        <f>N170</f>
        <v>Ahad Frnd</v>
      </c>
      <c r="W22">
        <f>SUM(Q170:Q184)</f>
        <v>32</v>
      </c>
      <c r="X22">
        <f>SUM(R170:R184)</f>
        <v>10</v>
      </c>
    </row>
    <row r="23" spans="1:29" x14ac:dyDescent="0.25">
      <c r="A23" s="115">
        <v>300000</v>
      </c>
      <c r="C23" s="115" t="s">
        <v>412</v>
      </c>
      <c r="E23" s="115">
        <v>650</v>
      </c>
      <c r="F23" s="115">
        <f>F2*E23</f>
        <v>520000</v>
      </c>
      <c r="G23" s="115"/>
      <c r="N23" s="175"/>
      <c r="O23" s="177"/>
      <c r="P23" s="119" t="s">
        <v>65</v>
      </c>
      <c r="Q23" s="174">
        <f t="shared" si="7"/>
        <v>1</v>
      </c>
      <c r="R23" s="174">
        <v>1</v>
      </c>
      <c r="S23" s="174"/>
      <c r="T23" t="str">
        <f t="shared" si="1"/>
        <v/>
      </c>
      <c r="V23" t="str">
        <f>N185</f>
        <v>Pathanpura</v>
      </c>
      <c r="W23">
        <f>SUM(Q185:Q195)</f>
        <v>0</v>
      </c>
      <c r="X23">
        <f>SUM(R185:R195)</f>
        <v>11</v>
      </c>
    </row>
    <row r="24" spans="1:29" x14ac:dyDescent="0.25">
      <c r="C24" s="115" t="s">
        <v>432</v>
      </c>
      <c r="E24" s="115">
        <f>AB17</f>
        <v>126000</v>
      </c>
      <c r="F24" s="115">
        <v>0</v>
      </c>
      <c r="G24" s="115"/>
      <c r="N24" s="175"/>
      <c r="O24" s="177"/>
      <c r="P24" s="119" t="s">
        <v>66</v>
      </c>
      <c r="Q24" s="174">
        <f t="shared" si="7"/>
        <v>1</v>
      </c>
      <c r="R24" s="174">
        <v>1</v>
      </c>
      <c r="S24" s="174">
        <v>1</v>
      </c>
      <c r="T24" t="str">
        <f t="shared" si="1"/>
        <v>Azina</v>
      </c>
      <c r="V24" t="str">
        <f>N196</f>
        <v>Shehar</v>
      </c>
      <c r="W24">
        <f>Q196</f>
        <v>225</v>
      </c>
      <c r="X24">
        <f>R196</f>
        <v>0</v>
      </c>
    </row>
    <row r="25" spans="1:29" x14ac:dyDescent="0.25">
      <c r="C25" s="115" t="s">
        <v>687</v>
      </c>
      <c r="E25" s="115"/>
      <c r="F25" s="115">
        <v>120000</v>
      </c>
      <c r="N25" s="175"/>
      <c r="O25" s="177" t="s">
        <v>67</v>
      </c>
      <c r="P25" s="119" t="s">
        <v>67</v>
      </c>
      <c r="Q25" s="174">
        <f t="shared" si="7"/>
        <v>1</v>
      </c>
      <c r="R25" s="174">
        <v>1</v>
      </c>
      <c r="S25" s="174">
        <v>1</v>
      </c>
      <c r="T25" t="str">
        <f t="shared" si="1"/>
        <v>Sheeba</v>
      </c>
      <c r="V25" t="str">
        <f>N197</f>
        <v>Baraat</v>
      </c>
      <c r="W25">
        <f>Q197</f>
        <v>80</v>
      </c>
      <c r="X25">
        <f>R197</f>
        <v>0</v>
      </c>
    </row>
    <row r="26" spans="1:29" x14ac:dyDescent="0.25">
      <c r="C26" s="115" t="s">
        <v>625</v>
      </c>
      <c r="F26" s="115">
        <v>100000</v>
      </c>
      <c r="H26" t="s">
        <v>613</v>
      </c>
      <c r="I26">
        <f>F27-F39</f>
        <v>473000</v>
      </c>
      <c r="N26" s="175"/>
      <c r="O26" s="177"/>
      <c r="P26" s="119" t="s">
        <v>68</v>
      </c>
      <c r="Q26" s="174">
        <f t="shared" si="7"/>
        <v>1</v>
      </c>
      <c r="R26" s="174">
        <v>1</v>
      </c>
      <c r="S26" s="174"/>
      <c r="T26" t="str">
        <f t="shared" si="1"/>
        <v/>
      </c>
      <c r="V26" t="str">
        <f>N199</f>
        <v>Random</v>
      </c>
      <c r="W26">
        <f>Q199</f>
        <v>30</v>
      </c>
      <c r="X26">
        <f>R199</f>
        <v>0</v>
      </c>
    </row>
    <row r="27" spans="1:29" ht="21" x14ac:dyDescent="0.35">
      <c r="A27" s="204">
        <f>SUM(A5:A26)</f>
        <v>975000</v>
      </c>
      <c r="C27" s="194" t="s">
        <v>185</v>
      </c>
      <c r="D27" s="194"/>
      <c r="E27" s="194"/>
      <c r="F27" s="204">
        <f>SUM(F5:F26)</f>
        <v>1589500</v>
      </c>
      <c r="N27" s="175"/>
      <c r="O27" s="177"/>
      <c r="P27" s="119" t="s">
        <v>69</v>
      </c>
      <c r="Q27" s="174">
        <f t="shared" si="7"/>
        <v>1</v>
      </c>
      <c r="R27" s="174">
        <v>1</v>
      </c>
      <c r="S27" s="174">
        <v>1</v>
      </c>
      <c r="T27" t="str">
        <f t="shared" si="1"/>
        <v>Ayra</v>
      </c>
      <c r="W27" s="1">
        <f>SUM(W3:W26)</f>
        <v>728</v>
      </c>
      <c r="X27" s="1">
        <f>SUM(X3:X26)</f>
        <v>148</v>
      </c>
    </row>
    <row r="28" spans="1:29" x14ac:dyDescent="0.25">
      <c r="C28" s="195" t="s">
        <v>684</v>
      </c>
      <c r="D28" s="195" t="s">
        <v>614</v>
      </c>
      <c r="E28" s="195"/>
      <c r="F28" s="196">
        <v>20000</v>
      </c>
      <c r="N28" s="175"/>
      <c r="O28" s="177"/>
      <c r="P28" s="119" t="s">
        <v>70</v>
      </c>
      <c r="Q28" s="174">
        <f t="shared" si="7"/>
        <v>1</v>
      </c>
      <c r="R28" s="174">
        <v>1</v>
      </c>
      <c r="S28" s="174">
        <v>1</v>
      </c>
      <c r="T28" t="str">
        <f t="shared" si="1"/>
        <v>Aleeza</v>
      </c>
    </row>
    <row r="29" spans="1:29" x14ac:dyDescent="0.25">
      <c r="C29" s="195" t="s">
        <v>685</v>
      </c>
      <c r="D29" s="195"/>
      <c r="E29" s="195"/>
      <c r="F29" s="196">
        <v>88000</v>
      </c>
      <c r="N29" s="175"/>
      <c r="O29" s="177"/>
      <c r="P29" s="119" t="s">
        <v>71</v>
      </c>
      <c r="Q29" s="174">
        <f t="shared" si="7"/>
        <v>1</v>
      </c>
      <c r="R29" s="174">
        <v>1</v>
      </c>
      <c r="S29" s="174"/>
      <c r="T29" t="str">
        <f t="shared" si="1"/>
        <v/>
      </c>
    </row>
    <row r="30" spans="1:29" x14ac:dyDescent="0.25">
      <c r="C30" s="195" t="s">
        <v>686</v>
      </c>
      <c r="D30" s="195"/>
      <c r="E30" s="195"/>
      <c r="F30" s="196">
        <v>15000</v>
      </c>
      <c r="N30" s="175"/>
      <c r="O30" s="177" t="s">
        <v>72</v>
      </c>
      <c r="P30" s="119" t="s">
        <v>72</v>
      </c>
      <c r="Q30" s="174">
        <f t="shared" si="7"/>
        <v>1</v>
      </c>
      <c r="R30" s="174">
        <v>1</v>
      </c>
      <c r="S30" s="174">
        <v>1</v>
      </c>
      <c r="T30" t="str">
        <f t="shared" si="1"/>
        <v>Shaya</v>
      </c>
    </row>
    <row r="31" spans="1:29" x14ac:dyDescent="0.25">
      <c r="C31" s="195" t="s">
        <v>692</v>
      </c>
      <c r="D31" s="195"/>
      <c r="E31" s="195"/>
      <c r="F31" s="196">
        <v>30000</v>
      </c>
      <c r="N31" s="175"/>
      <c r="O31" s="177"/>
      <c r="P31" s="119" t="s">
        <v>73</v>
      </c>
      <c r="Q31" s="174">
        <f t="shared" si="7"/>
        <v>1</v>
      </c>
      <c r="R31" s="174">
        <v>1</v>
      </c>
      <c r="S31" s="174"/>
      <c r="T31" t="str">
        <f t="shared" si="1"/>
        <v/>
      </c>
    </row>
    <row r="32" spans="1:29" x14ac:dyDescent="0.25">
      <c r="C32" s="195"/>
      <c r="D32" s="195"/>
      <c r="E32" s="195"/>
      <c r="F32" s="196"/>
      <c r="N32" s="175"/>
      <c r="O32" s="177"/>
      <c r="P32" s="119" t="s">
        <v>74</v>
      </c>
      <c r="Q32" s="174">
        <f t="shared" si="7"/>
        <v>1</v>
      </c>
      <c r="R32" s="174">
        <v>1</v>
      </c>
      <c r="S32" s="174"/>
      <c r="T32" t="str">
        <f t="shared" si="1"/>
        <v/>
      </c>
    </row>
    <row r="33" spans="2:28" x14ac:dyDescent="0.25">
      <c r="C33" s="194" t="s">
        <v>185</v>
      </c>
      <c r="D33" s="194"/>
      <c r="E33" s="194"/>
      <c r="F33" s="196">
        <f>F27-(F28+F29+F30)</f>
        <v>1466500</v>
      </c>
      <c r="N33" s="175"/>
      <c r="O33" s="177"/>
      <c r="P33" s="119" t="s">
        <v>75</v>
      </c>
      <c r="Q33" s="174">
        <f t="shared" si="7"/>
        <v>1</v>
      </c>
      <c r="R33" s="174">
        <v>1</v>
      </c>
      <c r="S33" s="174"/>
      <c r="T33" t="str">
        <f t="shared" si="1"/>
        <v/>
      </c>
    </row>
    <row r="34" spans="2:28" x14ac:dyDescent="0.25">
      <c r="B34" s="115" t="s">
        <v>447</v>
      </c>
      <c r="F34" s="115">
        <v>350000</v>
      </c>
      <c r="N34" s="175"/>
      <c r="O34" s="177" t="s">
        <v>76</v>
      </c>
      <c r="P34" s="119" t="s">
        <v>76</v>
      </c>
      <c r="Q34" s="174">
        <f t="shared" si="7"/>
        <v>1</v>
      </c>
      <c r="R34" s="174">
        <v>1</v>
      </c>
      <c r="S34" s="174">
        <v>1</v>
      </c>
      <c r="T34" t="str">
        <f t="shared" si="1"/>
        <v>Sadaf</v>
      </c>
    </row>
    <row r="35" spans="2:28" x14ac:dyDescent="0.25">
      <c r="B35" s="115" t="s">
        <v>612</v>
      </c>
      <c r="F35" s="115">
        <v>0</v>
      </c>
      <c r="N35" s="175"/>
      <c r="O35" s="177"/>
      <c r="P35" s="119" t="s">
        <v>77</v>
      </c>
      <c r="Q35" s="174">
        <f t="shared" si="7"/>
        <v>1</v>
      </c>
      <c r="R35" s="174">
        <v>1</v>
      </c>
      <c r="S35" s="174"/>
      <c r="T35" t="str">
        <f t="shared" ref="T35:T53" si="8">IF(S35=1,P35,"")</f>
        <v/>
      </c>
    </row>
    <row r="36" spans="2:28" x14ac:dyDescent="0.25">
      <c r="B36" s="115" t="s">
        <v>449</v>
      </c>
      <c r="F36" s="115">
        <v>0</v>
      </c>
      <c r="N36" s="175"/>
      <c r="O36" s="177" t="s">
        <v>78</v>
      </c>
      <c r="P36" s="119" t="s">
        <v>78</v>
      </c>
      <c r="Q36" s="174">
        <f t="shared" si="7"/>
        <v>1</v>
      </c>
      <c r="R36" s="174">
        <v>1</v>
      </c>
      <c r="S36" s="174">
        <v>1</v>
      </c>
      <c r="T36" t="str">
        <f t="shared" si="8"/>
        <v>Sweety</v>
      </c>
    </row>
    <row r="37" spans="2:28" ht="15.75" thickBot="1" x14ac:dyDescent="0.3">
      <c r="B37" s="115" t="s">
        <v>611</v>
      </c>
      <c r="F37" s="115">
        <v>0</v>
      </c>
      <c r="N37" s="175"/>
      <c r="O37" s="177"/>
      <c r="P37" s="119" t="s">
        <v>79</v>
      </c>
      <c r="Q37" s="174">
        <f t="shared" si="7"/>
        <v>1</v>
      </c>
      <c r="R37" s="174">
        <v>1</v>
      </c>
      <c r="S37" s="174"/>
      <c r="T37" t="str">
        <f t="shared" si="8"/>
        <v/>
      </c>
    </row>
    <row r="38" spans="2:28" ht="15.75" thickBot="1" x14ac:dyDescent="0.3">
      <c r="B38" s="115" t="s">
        <v>448</v>
      </c>
      <c r="F38" s="115">
        <v>0</v>
      </c>
      <c r="N38" s="175"/>
      <c r="O38" s="177" t="s">
        <v>80</v>
      </c>
      <c r="P38" s="119" t="s">
        <v>80</v>
      </c>
      <c r="Q38" s="174">
        <f t="shared" si="7"/>
        <v>1</v>
      </c>
      <c r="R38" s="174">
        <v>1</v>
      </c>
      <c r="S38" s="174">
        <v>1</v>
      </c>
      <c r="T38" t="str">
        <f t="shared" si="8"/>
        <v>Lovey</v>
      </c>
      <c r="X38" s="147" t="s">
        <v>462</v>
      </c>
      <c r="Y38" s="148" t="s">
        <v>463</v>
      </c>
      <c r="Z38" s="149" t="s">
        <v>468</v>
      </c>
      <c r="AA38" s="205"/>
      <c r="AB38" s="146">
        <v>1</v>
      </c>
    </row>
    <row r="39" spans="2:28" ht="15.75" thickBot="1" x14ac:dyDescent="0.3">
      <c r="E39" t="s">
        <v>688</v>
      </c>
      <c r="F39" s="196">
        <f>F33-(F34+F35+F36)</f>
        <v>1116500</v>
      </c>
      <c r="L39">
        <v>1</v>
      </c>
      <c r="M39">
        <v>1</v>
      </c>
      <c r="N39" s="175" t="s">
        <v>35</v>
      </c>
      <c r="O39" s="176" t="s">
        <v>36</v>
      </c>
      <c r="P39" s="119" t="s">
        <v>36</v>
      </c>
      <c r="Q39" s="174">
        <f t="shared" si="7"/>
        <v>1</v>
      </c>
      <c r="R39" s="174">
        <v>1</v>
      </c>
      <c r="S39" s="174"/>
      <c r="T39" t="str">
        <f t="shared" si="8"/>
        <v/>
      </c>
      <c r="X39" s="147"/>
      <c r="Y39" s="148"/>
      <c r="Z39" s="149" t="s">
        <v>150</v>
      </c>
      <c r="AA39" s="205"/>
      <c r="AB39" s="146">
        <v>2</v>
      </c>
    </row>
    <row r="40" spans="2:28" ht="15.75" thickBot="1" x14ac:dyDescent="0.3">
      <c r="K40">
        <v>36000</v>
      </c>
      <c r="N40" s="175"/>
      <c r="O40" s="177"/>
      <c r="P40" s="119" t="s">
        <v>37</v>
      </c>
      <c r="Q40" s="174">
        <f t="shared" si="7"/>
        <v>1</v>
      </c>
      <c r="R40" s="174">
        <v>1</v>
      </c>
      <c r="S40" s="174">
        <v>1</v>
      </c>
      <c r="T40" t="str">
        <f t="shared" si="8"/>
        <v>Daisy</v>
      </c>
      <c r="X40" s="147"/>
      <c r="Y40" s="148"/>
      <c r="Z40" s="149" t="s">
        <v>464</v>
      </c>
      <c r="AA40" s="205"/>
      <c r="AB40" s="146">
        <v>1</v>
      </c>
    </row>
    <row r="41" spans="2:28" ht="15.75" thickBot="1" x14ac:dyDescent="0.3">
      <c r="B41" s="115" t="s">
        <v>693</v>
      </c>
      <c r="C41">
        <v>18000</v>
      </c>
      <c r="K41">
        <v>73000</v>
      </c>
      <c r="N41" s="175"/>
      <c r="O41" s="177"/>
      <c r="P41" s="119" t="s">
        <v>38</v>
      </c>
      <c r="Q41" s="174">
        <v>2</v>
      </c>
      <c r="R41" s="174">
        <v>1</v>
      </c>
      <c r="S41" s="174">
        <v>1</v>
      </c>
      <c r="T41" t="str">
        <f t="shared" si="8"/>
        <v>Fahad</v>
      </c>
      <c r="X41" s="147"/>
      <c r="Y41" s="148"/>
      <c r="Z41" s="149" t="s">
        <v>465</v>
      </c>
      <c r="AA41" s="205"/>
      <c r="AB41" s="146">
        <v>3</v>
      </c>
    </row>
    <row r="42" spans="2:28" ht="15.75" thickBot="1" x14ac:dyDescent="0.3">
      <c r="B42" s="115" t="s">
        <v>694</v>
      </c>
      <c r="C42">
        <v>12000</v>
      </c>
      <c r="K42">
        <v>20000</v>
      </c>
      <c r="N42" s="175"/>
      <c r="O42" s="177"/>
      <c r="P42" s="119" t="s">
        <v>39</v>
      </c>
      <c r="Q42" s="174">
        <f t="shared" ref="Q42:Q52" si="9">COUNTA(P42)</f>
        <v>1</v>
      </c>
      <c r="R42" s="174">
        <v>1</v>
      </c>
      <c r="S42" s="174"/>
      <c r="T42" t="str">
        <f t="shared" si="8"/>
        <v/>
      </c>
      <c r="X42" s="147"/>
      <c r="Y42" s="148"/>
      <c r="Z42" s="149" t="s">
        <v>466</v>
      </c>
      <c r="AA42" s="205"/>
      <c r="AB42" s="146">
        <v>2</v>
      </c>
    </row>
    <row r="43" spans="2:28" ht="15.75" thickBot="1" x14ac:dyDescent="0.3">
      <c r="B43" s="115" t="s">
        <v>695</v>
      </c>
      <c r="C43">
        <v>3000</v>
      </c>
      <c r="L43">
        <v>1</v>
      </c>
      <c r="M43">
        <v>1</v>
      </c>
      <c r="N43" s="175"/>
      <c r="O43" s="177" t="s">
        <v>40</v>
      </c>
      <c r="P43" s="119" t="s">
        <v>40</v>
      </c>
      <c r="Q43" s="174">
        <f t="shared" si="9"/>
        <v>1</v>
      </c>
      <c r="R43" s="174">
        <v>1</v>
      </c>
      <c r="S43" s="174"/>
      <c r="T43" t="str">
        <f t="shared" si="8"/>
        <v/>
      </c>
      <c r="X43" s="147"/>
      <c r="Y43" s="148"/>
      <c r="Z43" s="149" t="s">
        <v>467</v>
      </c>
      <c r="AA43" s="205"/>
      <c r="AB43" s="146">
        <v>2</v>
      </c>
    </row>
    <row r="44" spans="2:28" ht="15.75" thickBot="1" x14ac:dyDescent="0.3">
      <c r="B44" s="115" t="s">
        <v>696</v>
      </c>
      <c r="C44">
        <v>7000</v>
      </c>
      <c r="N44" s="175"/>
      <c r="O44" s="177"/>
      <c r="P44" s="119" t="s">
        <v>41</v>
      </c>
      <c r="Q44" s="174">
        <f t="shared" si="9"/>
        <v>1</v>
      </c>
      <c r="R44" s="174">
        <v>1</v>
      </c>
      <c r="S44" s="174">
        <v>1</v>
      </c>
      <c r="T44" t="str">
        <f t="shared" si="8"/>
        <v>Nusrat</v>
      </c>
      <c r="X44" s="147"/>
      <c r="Y44" s="148" t="s">
        <v>469</v>
      </c>
      <c r="Z44" s="149" t="s">
        <v>477</v>
      </c>
      <c r="AA44" s="205"/>
      <c r="AB44" s="146">
        <v>1</v>
      </c>
    </row>
    <row r="45" spans="2:28" ht="15.75" thickBot="1" x14ac:dyDescent="0.3">
      <c r="B45" s="115" t="s">
        <v>697</v>
      </c>
      <c r="C45">
        <v>3000</v>
      </c>
      <c r="N45" s="175"/>
      <c r="O45" s="177"/>
      <c r="P45" s="119" t="s">
        <v>42</v>
      </c>
      <c r="Q45" s="174">
        <f t="shared" si="9"/>
        <v>1</v>
      </c>
      <c r="R45" s="174">
        <v>1</v>
      </c>
      <c r="S45" s="174">
        <v>1</v>
      </c>
      <c r="T45" t="str">
        <f t="shared" si="8"/>
        <v>Yasha</v>
      </c>
      <c r="X45" s="147"/>
      <c r="Z45" s="149" t="s">
        <v>471</v>
      </c>
      <c r="AA45" s="205"/>
      <c r="AB45" s="146">
        <v>4</v>
      </c>
    </row>
    <row r="46" spans="2:28" ht="15.75" thickBot="1" x14ac:dyDescent="0.3">
      <c r="B46" s="115" t="s">
        <v>698</v>
      </c>
      <c r="C46">
        <v>70000</v>
      </c>
      <c r="L46">
        <v>1</v>
      </c>
      <c r="M46">
        <v>1</v>
      </c>
      <c r="N46" s="175"/>
      <c r="O46" s="177" t="s">
        <v>43</v>
      </c>
      <c r="P46" s="119" t="s">
        <v>43</v>
      </c>
      <c r="Q46" s="174">
        <f t="shared" si="9"/>
        <v>1</v>
      </c>
      <c r="R46" s="174">
        <v>1</v>
      </c>
      <c r="S46" s="174"/>
      <c r="T46" t="str">
        <f t="shared" si="8"/>
        <v/>
      </c>
      <c r="X46" s="147"/>
      <c r="Y46" s="148"/>
      <c r="Z46" s="149" t="s">
        <v>472</v>
      </c>
      <c r="AA46" s="205"/>
      <c r="AB46" s="146">
        <v>2</v>
      </c>
    </row>
    <row r="47" spans="2:28" ht="15.75" thickBot="1" x14ac:dyDescent="0.3">
      <c r="B47" s="115" t="s">
        <v>441</v>
      </c>
      <c r="C47">
        <v>20000</v>
      </c>
      <c r="E47" t="s">
        <v>622</v>
      </c>
      <c r="F47">
        <v>1000</v>
      </c>
      <c r="N47" s="175"/>
      <c r="O47" s="177"/>
      <c r="P47" s="119" t="s">
        <v>44</v>
      </c>
      <c r="Q47" s="174">
        <f t="shared" si="9"/>
        <v>1</v>
      </c>
      <c r="R47" s="174">
        <v>1</v>
      </c>
      <c r="S47" s="174">
        <v>1</v>
      </c>
      <c r="T47" t="str">
        <f t="shared" si="8"/>
        <v>Ruby</v>
      </c>
      <c r="X47" s="147"/>
      <c r="Y47" s="148"/>
      <c r="Z47" s="149" t="s">
        <v>473</v>
      </c>
      <c r="AA47" s="205"/>
      <c r="AB47" s="146">
        <v>6</v>
      </c>
    </row>
    <row r="48" spans="2:28" ht="15.75" thickBot="1" x14ac:dyDescent="0.3">
      <c r="B48" s="115" t="s">
        <v>699</v>
      </c>
      <c r="C48">
        <v>400000</v>
      </c>
      <c r="E48" t="s">
        <v>620</v>
      </c>
      <c r="F48">
        <v>3000</v>
      </c>
      <c r="N48" s="175"/>
      <c r="O48" s="177"/>
      <c r="P48" s="119" t="s">
        <v>45</v>
      </c>
      <c r="Q48" s="174">
        <f t="shared" si="9"/>
        <v>1</v>
      </c>
      <c r="R48" s="174">
        <v>1</v>
      </c>
      <c r="S48" s="174">
        <v>1</v>
      </c>
      <c r="T48" t="str">
        <f t="shared" si="8"/>
        <v>Imama</v>
      </c>
      <c r="X48" s="147"/>
      <c r="Y48" s="148"/>
      <c r="Z48" s="149" t="s">
        <v>474</v>
      </c>
      <c r="AA48" s="205"/>
      <c r="AB48" s="146">
        <v>4</v>
      </c>
    </row>
    <row r="49" spans="2:28" ht="15.75" thickBot="1" x14ac:dyDescent="0.3">
      <c r="B49" s="115" t="s">
        <v>700</v>
      </c>
      <c r="C49">
        <v>100000</v>
      </c>
      <c r="E49" t="s">
        <v>619</v>
      </c>
      <c r="F49">
        <v>1500</v>
      </c>
      <c r="N49" s="175"/>
      <c r="O49" s="177" t="s">
        <v>46</v>
      </c>
      <c r="P49" s="119" t="s">
        <v>46</v>
      </c>
      <c r="Q49" s="174">
        <f t="shared" si="9"/>
        <v>1</v>
      </c>
      <c r="R49" s="174">
        <v>1</v>
      </c>
      <c r="S49" s="174"/>
      <c r="T49" t="str">
        <f t="shared" si="8"/>
        <v/>
      </c>
      <c r="X49" s="147"/>
      <c r="Y49" s="148"/>
      <c r="Z49" s="149" t="s">
        <v>475</v>
      </c>
      <c r="AA49" s="205"/>
      <c r="AB49" s="146">
        <v>4</v>
      </c>
    </row>
    <row r="50" spans="2:28" ht="15.75" thickBot="1" x14ac:dyDescent="0.3">
      <c r="B50" s="115" t="s">
        <v>701</v>
      </c>
      <c r="C50">
        <v>75000</v>
      </c>
      <c r="D50" s="115" t="s">
        <v>458</v>
      </c>
      <c r="E50" t="s">
        <v>616</v>
      </c>
      <c r="F50">
        <v>11000</v>
      </c>
      <c r="N50" s="175"/>
      <c r="O50" s="177"/>
      <c r="P50" s="119" t="s">
        <v>47</v>
      </c>
      <c r="Q50" s="174">
        <f t="shared" si="9"/>
        <v>1</v>
      </c>
      <c r="R50" s="174">
        <v>1</v>
      </c>
      <c r="S50" s="174">
        <v>1</v>
      </c>
      <c r="T50" t="str">
        <f t="shared" si="8"/>
        <v>Shazia</v>
      </c>
      <c r="X50" s="147"/>
      <c r="Y50" s="148"/>
      <c r="Z50" s="149" t="s">
        <v>476</v>
      </c>
      <c r="AA50" s="205"/>
      <c r="AB50" s="146">
        <v>2</v>
      </c>
    </row>
    <row r="51" spans="2:28" ht="15.75" thickBot="1" x14ac:dyDescent="0.3">
      <c r="B51" s="115" t="s">
        <v>702</v>
      </c>
      <c r="C51">
        <v>10000</v>
      </c>
      <c r="E51" t="s">
        <v>617</v>
      </c>
      <c r="F51">
        <v>5500</v>
      </c>
      <c r="L51">
        <v>1</v>
      </c>
      <c r="M51">
        <v>1</v>
      </c>
      <c r="N51" s="175"/>
      <c r="O51" s="177" t="s">
        <v>48</v>
      </c>
      <c r="P51" s="119" t="s">
        <v>48</v>
      </c>
      <c r="Q51" s="174">
        <f t="shared" si="9"/>
        <v>1</v>
      </c>
      <c r="R51" s="174">
        <v>1</v>
      </c>
      <c r="S51" s="174"/>
      <c r="T51" t="str">
        <f t="shared" si="8"/>
        <v/>
      </c>
      <c r="X51" s="147"/>
      <c r="Y51" s="148" t="s">
        <v>470</v>
      </c>
      <c r="Z51" s="149" t="s">
        <v>477</v>
      </c>
      <c r="AA51" s="205"/>
      <c r="AB51" s="146">
        <v>1</v>
      </c>
    </row>
    <row r="52" spans="2:28" ht="15.75" thickBot="1" x14ac:dyDescent="0.3">
      <c r="B52" s="115" t="s">
        <v>703</v>
      </c>
      <c r="C52">
        <v>10000</v>
      </c>
      <c r="E52" t="s">
        <v>618</v>
      </c>
      <c r="F52">
        <v>5500</v>
      </c>
      <c r="N52" s="175"/>
      <c r="O52" s="178"/>
      <c r="P52" s="119" t="s">
        <v>49</v>
      </c>
      <c r="Q52" s="174">
        <f t="shared" si="9"/>
        <v>1</v>
      </c>
      <c r="R52" s="174">
        <v>1</v>
      </c>
      <c r="S52" s="174">
        <v>1</v>
      </c>
      <c r="T52" t="str">
        <f t="shared" si="8"/>
        <v>Jimmy</v>
      </c>
      <c r="X52" s="147"/>
      <c r="Y52" s="148"/>
      <c r="Z52" s="149" t="s">
        <v>478</v>
      </c>
      <c r="AA52" s="205"/>
      <c r="AB52" s="146"/>
    </row>
    <row r="53" spans="2:28" ht="15.75" thickBot="1" x14ac:dyDescent="0.3">
      <c r="B53" s="115" t="s">
        <v>427</v>
      </c>
      <c r="C53">
        <v>320000</v>
      </c>
      <c r="E53" t="s">
        <v>621</v>
      </c>
      <c r="F53">
        <v>7000</v>
      </c>
      <c r="L53">
        <v>1</v>
      </c>
      <c r="M53">
        <v>1</v>
      </c>
      <c r="N53" s="175" t="s">
        <v>81</v>
      </c>
      <c r="O53" s="179" t="s">
        <v>82</v>
      </c>
      <c r="P53" s="119" t="s">
        <v>82</v>
      </c>
      <c r="Q53" s="174">
        <v>11</v>
      </c>
      <c r="R53" s="174">
        <v>11</v>
      </c>
      <c r="S53" s="174"/>
      <c r="T53" t="str">
        <f t="shared" si="8"/>
        <v/>
      </c>
      <c r="X53" s="147"/>
      <c r="Y53" s="148"/>
      <c r="Z53" s="149" t="s">
        <v>479</v>
      </c>
      <c r="AA53" s="205"/>
      <c r="AB53" s="146"/>
    </row>
    <row r="54" spans="2:28" ht="15.75" thickBot="1" x14ac:dyDescent="0.3">
      <c r="B54" s="115" t="s">
        <v>704</v>
      </c>
      <c r="C54">
        <v>40000</v>
      </c>
      <c r="E54" t="s">
        <v>623</v>
      </c>
      <c r="F54">
        <v>1200</v>
      </c>
      <c r="L54">
        <v>1</v>
      </c>
      <c r="M54">
        <v>1</v>
      </c>
      <c r="N54" s="175"/>
      <c r="O54" s="178" t="s">
        <v>101</v>
      </c>
      <c r="P54" s="119" t="s">
        <v>101</v>
      </c>
      <c r="Q54" s="174">
        <v>5</v>
      </c>
      <c r="R54" s="174">
        <v>5</v>
      </c>
      <c r="S54" s="174"/>
      <c r="T54" s="174"/>
      <c r="U54" t="str">
        <f t="shared" ref="U54:U66" si="10">IF(S54=1,P54,"")</f>
        <v/>
      </c>
      <c r="X54" s="147"/>
      <c r="Y54" s="148" t="s">
        <v>488</v>
      </c>
      <c r="Z54" s="149" t="s">
        <v>477</v>
      </c>
      <c r="AA54" s="205"/>
      <c r="AB54" s="146">
        <v>2</v>
      </c>
    </row>
    <row r="55" spans="2:28" ht="15.75" thickBot="1" x14ac:dyDescent="0.3">
      <c r="C55" s="1">
        <f>SUM(C41:C54)</f>
        <v>1088000</v>
      </c>
      <c r="F55" s="1">
        <f>SUM(F47:F54)</f>
        <v>35700</v>
      </c>
      <c r="L55">
        <v>1</v>
      </c>
      <c r="M55">
        <v>1</v>
      </c>
      <c r="N55" s="175"/>
      <c r="O55" s="178" t="s">
        <v>84</v>
      </c>
      <c r="P55" s="119" t="s">
        <v>84</v>
      </c>
      <c r="Q55" s="174">
        <v>6</v>
      </c>
      <c r="R55" s="174">
        <v>6</v>
      </c>
      <c r="S55" s="174"/>
      <c r="T55" s="174"/>
      <c r="U55" t="str">
        <f t="shared" si="10"/>
        <v/>
      </c>
      <c r="X55" s="147"/>
      <c r="Y55" s="148"/>
      <c r="Z55" s="149" t="s">
        <v>162</v>
      </c>
      <c r="AA55" s="205"/>
      <c r="AB55" s="146">
        <v>2</v>
      </c>
    </row>
    <row r="56" spans="2:28" ht="15.75" thickBot="1" x14ac:dyDescent="0.3">
      <c r="L56">
        <v>1</v>
      </c>
      <c r="M56">
        <v>1</v>
      </c>
      <c r="N56" s="175"/>
      <c r="O56" s="178" t="s">
        <v>52</v>
      </c>
      <c r="P56" s="119" t="s">
        <v>52</v>
      </c>
      <c r="Q56" s="174">
        <v>2</v>
      </c>
      <c r="R56" s="174">
        <v>2</v>
      </c>
      <c r="S56" s="174"/>
      <c r="T56" s="174"/>
      <c r="U56" t="str">
        <f t="shared" si="10"/>
        <v/>
      </c>
      <c r="X56" s="147"/>
      <c r="Y56" s="148"/>
      <c r="Z56" s="149" t="s">
        <v>489</v>
      </c>
      <c r="AA56" s="205"/>
      <c r="AB56" s="146">
        <v>2</v>
      </c>
    </row>
    <row r="57" spans="2:28" ht="15.75" thickBot="1" x14ac:dyDescent="0.3">
      <c r="L57">
        <v>1</v>
      </c>
      <c r="M57">
        <v>1</v>
      </c>
      <c r="N57" s="175"/>
      <c r="O57" s="178" t="s">
        <v>86</v>
      </c>
      <c r="P57" s="119" t="s">
        <v>86</v>
      </c>
      <c r="Q57" s="174">
        <v>7</v>
      </c>
      <c r="R57" s="174">
        <v>7</v>
      </c>
      <c r="S57" s="174"/>
      <c r="T57" s="174"/>
      <c r="U57" t="str">
        <f t="shared" si="10"/>
        <v/>
      </c>
      <c r="X57" s="147"/>
      <c r="Y57" s="148"/>
      <c r="Z57" s="149" t="s">
        <v>490</v>
      </c>
      <c r="AA57" s="205"/>
      <c r="AB57" s="146">
        <v>2</v>
      </c>
    </row>
    <row r="58" spans="2:28" ht="15.75" thickBot="1" x14ac:dyDescent="0.3">
      <c r="L58">
        <v>1</v>
      </c>
      <c r="M58">
        <v>1</v>
      </c>
      <c r="N58" s="175"/>
      <c r="O58" s="178" t="s">
        <v>88</v>
      </c>
      <c r="P58" s="119" t="s">
        <v>88</v>
      </c>
      <c r="Q58" s="174">
        <v>6</v>
      </c>
      <c r="R58" s="174">
        <v>6</v>
      </c>
      <c r="S58" s="174"/>
      <c r="T58" s="174"/>
      <c r="U58" t="str">
        <f t="shared" si="10"/>
        <v/>
      </c>
      <c r="X58" s="147"/>
      <c r="Y58" s="148"/>
      <c r="Z58" s="149" t="s">
        <v>491</v>
      </c>
      <c r="AA58" s="205"/>
      <c r="AB58" s="146">
        <v>1</v>
      </c>
    </row>
    <row r="59" spans="2:28" ht="15.75" thickBot="1" x14ac:dyDescent="0.3">
      <c r="L59">
        <v>1</v>
      </c>
      <c r="M59">
        <v>1</v>
      </c>
      <c r="N59" s="175"/>
      <c r="O59" s="178" t="s">
        <v>90</v>
      </c>
      <c r="P59" s="119" t="s">
        <v>90</v>
      </c>
      <c r="Q59" s="174">
        <v>2</v>
      </c>
      <c r="R59" s="174">
        <v>2</v>
      </c>
      <c r="S59" s="174"/>
      <c r="T59" s="174"/>
      <c r="U59" t="str">
        <f t="shared" si="10"/>
        <v/>
      </c>
      <c r="X59" s="147"/>
      <c r="Y59" s="148" t="s">
        <v>492</v>
      </c>
      <c r="Z59" s="149" t="s">
        <v>477</v>
      </c>
      <c r="AA59" s="205"/>
      <c r="AB59" s="146">
        <v>2</v>
      </c>
    </row>
    <row r="60" spans="2:28" ht="15.75" thickBot="1" x14ac:dyDescent="0.3">
      <c r="L60">
        <v>1</v>
      </c>
      <c r="M60">
        <v>1</v>
      </c>
      <c r="N60" s="175"/>
      <c r="O60" s="178" t="s">
        <v>92</v>
      </c>
      <c r="P60" s="119" t="s">
        <v>92</v>
      </c>
      <c r="Q60" s="174">
        <v>3</v>
      </c>
      <c r="R60" s="174">
        <v>3</v>
      </c>
      <c r="S60" s="174"/>
      <c r="T60" s="174"/>
      <c r="U60" t="str">
        <f t="shared" si="10"/>
        <v/>
      </c>
      <c r="X60" s="147"/>
      <c r="Y60" s="148"/>
      <c r="Z60" s="149"/>
      <c r="AA60" s="205"/>
      <c r="AB60" s="146"/>
    </row>
    <row r="61" spans="2:28" ht="15.75" thickBot="1" x14ac:dyDescent="0.3">
      <c r="L61">
        <v>1</v>
      </c>
      <c r="M61">
        <v>1</v>
      </c>
      <c r="N61" s="175" t="s">
        <v>121</v>
      </c>
      <c r="O61" s="178" t="s">
        <v>351</v>
      </c>
      <c r="P61" s="113" t="s">
        <v>119</v>
      </c>
      <c r="Q61" s="174">
        <v>4</v>
      </c>
      <c r="R61" s="174">
        <v>1</v>
      </c>
      <c r="S61" s="174"/>
      <c r="T61" s="174"/>
      <c r="U61" t="str">
        <f t="shared" si="10"/>
        <v/>
      </c>
      <c r="X61" s="147"/>
      <c r="Y61" s="148"/>
      <c r="Z61" s="149"/>
      <c r="AA61" s="205"/>
      <c r="AB61" s="146"/>
    </row>
    <row r="62" spans="2:28" ht="15.75" thickBot="1" x14ac:dyDescent="0.3">
      <c r="N62" s="175"/>
      <c r="O62" s="178"/>
      <c r="P62" s="113" t="s">
        <v>493</v>
      </c>
      <c r="Q62" s="174">
        <v>2</v>
      </c>
      <c r="R62" s="174">
        <v>1</v>
      </c>
      <c r="S62" s="174"/>
      <c r="T62" s="174"/>
      <c r="U62" t="str">
        <f t="shared" si="10"/>
        <v/>
      </c>
      <c r="X62" s="147"/>
      <c r="Y62" s="148"/>
      <c r="Z62" s="149"/>
      <c r="AA62" s="205"/>
      <c r="AB62" s="146"/>
    </row>
    <row r="63" spans="2:28" ht="15.75" thickBot="1" x14ac:dyDescent="0.3">
      <c r="M63">
        <v>1</v>
      </c>
      <c r="N63" s="175"/>
      <c r="O63" s="178" t="s">
        <v>501</v>
      </c>
      <c r="P63" s="113" t="s">
        <v>497</v>
      </c>
      <c r="Q63" s="174">
        <v>1</v>
      </c>
      <c r="R63" s="174"/>
      <c r="S63" s="174"/>
      <c r="T63" s="174"/>
      <c r="U63" t="str">
        <f t="shared" si="10"/>
        <v/>
      </c>
      <c r="X63" s="147"/>
      <c r="Y63" s="148"/>
      <c r="Z63" s="149"/>
      <c r="AA63" s="205"/>
      <c r="AB63" s="146"/>
    </row>
    <row r="64" spans="2:28" ht="15.75" thickBot="1" x14ac:dyDescent="0.3">
      <c r="N64" s="175"/>
      <c r="O64" s="178"/>
      <c r="P64" s="113" t="s">
        <v>494</v>
      </c>
      <c r="Q64" s="174">
        <v>1</v>
      </c>
      <c r="R64" s="174"/>
      <c r="S64" s="174"/>
      <c r="T64" s="174"/>
      <c r="U64" t="str">
        <f t="shared" si="10"/>
        <v/>
      </c>
      <c r="X64" s="147"/>
      <c r="Y64" s="148" t="s">
        <v>480</v>
      </c>
      <c r="Z64" s="149" t="s">
        <v>481</v>
      </c>
      <c r="AA64" s="205"/>
      <c r="AB64" s="146">
        <v>1</v>
      </c>
    </row>
    <row r="65" spans="12:28" ht="15.75" thickBot="1" x14ac:dyDescent="0.3">
      <c r="N65" s="175"/>
      <c r="O65" s="178"/>
      <c r="P65" s="113" t="s">
        <v>495</v>
      </c>
      <c r="Q65" s="174">
        <v>1</v>
      </c>
      <c r="R65" s="174"/>
      <c r="S65" s="174"/>
      <c r="T65" s="174"/>
      <c r="U65" t="str">
        <f t="shared" si="10"/>
        <v/>
      </c>
      <c r="X65" s="147"/>
      <c r="Y65" s="148"/>
      <c r="Z65" s="149" t="s">
        <v>482</v>
      </c>
      <c r="AA65" s="205"/>
      <c r="AB65" s="146">
        <v>4</v>
      </c>
    </row>
    <row r="66" spans="12:28" ht="15.75" thickBot="1" x14ac:dyDescent="0.3">
      <c r="N66" s="175"/>
      <c r="O66" s="178"/>
      <c r="P66" s="119" t="s">
        <v>496</v>
      </c>
      <c r="Q66" s="174">
        <v>1</v>
      </c>
      <c r="R66" s="174"/>
      <c r="S66" s="174"/>
      <c r="T66" s="174"/>
      <c r="U66" t="str">
        <f t="shared" si="10"/>
        <v/>
      </c>
      <c r="X66" s="147"/>
      <c r="Y66" s="148"/>
      <c r="Z66" s="149" t="s">
        <v>483</v>
      </c>
      <c r="AA66" s="205"/>
      <c r="AB66" s="146">
        <v>3</v>
      </c>
    </row>
    <row r="67" spans="12:28" ht="15.75" thickBot="1" x14ac:dyDescent="0.3">
      <c r="L67">
        <v>1</v>
      </c>
      <c r="M67">
        <v>1</v>
      </c>
      <c r="N67" s="175"/>
      <c r="O67" s="178" t="s">
        <v>118</v>
      </c>
      <c r="P67" s="119" t="s">
        <v>118</v>
      </c>
      <c r="Q67" s="174">
        <v>2</v>
      </c>
      <c r="R67" s="174">
        <v>1</v>
      </c>
      <c r="S67" s="174"/>
      <c r="T67" s="174"/>
      <c r="U67" t="str">
        <f>IF(S67=1,P67,"")</f>
        <v/>
      </c>
      <c r="X67" s="147"/>
      <c r="Y67" s="148" t="s">
        <v>484</v>
      </c>
      <c r="Z67" s="149" t="s">
        <v>349</v>
      </c>
      <c r="AA67" s="205"/>
      <c r="AB67" s="146">
        <v>4</v>
      </c>
    </row>
    <row r="68" spans="12:28" ht="15.75" thickBot="1" x14ac:dyDescent="0.3">
      <c r="N68" s="175"/>
      <c r="O68" s="178"/>
      <c r="P68" s="119" t="s">
        <v>498</v>
      </c>
      <c r="Q68" s="174">
        <v>2</v>
      </c>
      <c r="R68" s="174"/>
      <c r="S68" s="174"/>
      <c r="T68" s="174"/>
      <c r="U68" t="str">
        <f>IF(S68=1,P68,"")</f>
        <v/>
      </c>
      <c r="Y68" s="148"/>
      <c r="Z68" s="149" t="s">
        <v>485</v>
      </c>
      <c r="AA68" s="205"/>
      <c r="AB68" s="146">
        <v>4</v>
      </c>
    </row>
    <row r="69" spans="12:28" ht="15.75" thickBot="1" x14ac:dyDescent="0.3">
      <c r="L69">
        <v>1</v>
      </c>
      <c r="M69">
        <v>1</v>
      </c>
      <c r="N69" s="175"/>
      <c r="O69" s="178" t="s">
        <v>502</v>
      </c>
      <c r="P69" s="119" t="s">
        <v>499</v>
      </c>
      <c r="Q69" s="174">
        <v>2</v>
      </c>
      <c r="R69" s="174">
        <v>1</v>
      </c>
      <c r="S69" s="174"/>
      <c r="T69" s="174"/>
      <c r="U69" t="str">
        <f>IF(S69=1,P69,"")</f>
        <v/>
      </c>
      <c r="Y69" s="148"/>
      <c r="Z69" s="149" t="s">
        <v>486</v>
      </c>
      <c r="AA69" s="205"/>
      <c r="AB69" s="146">
        <v>4</v>
      </c>
    </row>
    <row r="70" spans="12:28" ht="15.75" thickBot="1" x14ac:dyDescent="0.3">
      <c r="N70" s="175"/>
      <c r="O70" s="178"/>
      <c r="P70" s="119" t="s">
        <v>500</v>
      </c>
      <c r="Q70" s="174">
        <v>1</v>
      </c>
      <c r="R70" s="174"/>
      <c r="S70" s="174"/>
      <c r="T70" s="174"/>
      <c r="U70" t="str">
        <f>IF(S70=1,P70,"")</f>
        <v/>
      </c>
      <c r="Y70" s="148"/>
      <c r="Z70" s="149" t="s">
        <v>487</v>
      </c>
      <c r="AA70" s="205"/>
      <c r="AB70" s="146">
        <v>3</v>
      </c>
    </row>
    <row r="71" spans="12:28" ht="15.75" thickBot="1" x14ac:dyDescent="0.3">
      <c r="N71" s="175"/>
      <c r="O71" s="178"/>
      <c r="P71" s="119" t="s">
        <v>79</v>
      </c>
      <c r="Q71" s="174">
        <v>1</v>
      </c>
      <c r="R71" s="174"/>
      <c r="S71" s="174"/>
      <c r="T71" s="174"/>
      <c r="U71" t="str">
        <f>IF(S71=1,P71,"")</f>
        <v/>
      </c>
      <c r="Y71" s="148" t="s">
        <v>488</v>
      </c>
      <c r="Z71" s="149"/>
      <c r="AA71" s="205"/>
      <c r="AB71" s="146"/>
    </row>
    <row r="72" spans="12:28" ht="15.75" thickBot="1" x14ac:dyDescent="0.3">
      <c r="L72">
        <v>1</v>
      </c>
      <c r="M72">
        <v>1</v>
      </c>
      <c r="N72" s="175"/>
      <c r="O72" s="178" t="s">
        <v>120</v>
      </c>
      <c r="P72" s="119" t="s">
        <v>504</v>
      </c>
      <c r="Q72" s="174">
        <v>4</v>
      </c>
      <c r="R72" s="174">
        <v>1</v>
      </c>
      <c r="S72" s="174"/>
      <c r="T72" s="174"/>
      <c r="Y72" s="148" t="s">
        <v>488</v>
      </c>
      <c r="Z72" s="149"/>
      <c r="AA72" s="205"/>
      <c r="AB72" s="146"/>
    </row>
    <row r="73" spans="12:28" ht="15.75" thickBot="1" x14ac:dyDescent="0.3">
      <c r="L73">
        <v>1</v>
      </c>
      <c r="M73">
        <v>1</v>
      </c>
      <c r="N73" s="175"/>
      <c r="O73" s="178" t="s">
        <v>503</v>
      </c>
      <c r="P73" s="119" t="s">
        <v>504</v>
      </c>
      <c r="Q73" s="174">
        <v>2</v>
      </c>
      <c r="R73" s="174">
        <v>1</v>
      </c>
      <c r="S73" s="174"/>
      <c r="T73" s="174"/>
      <c r="Y73" s="148" t="s">
        <v>488</v>
      </c>
      <c r="Z73" s="149"/>
      <c r="AA73" s="205"/>
      <c r="AB73" s="146"/>
    </row>
    <row r="74" spans="12:28" ht="15.75" thickBot="1" x14ac:dyDescent="0.3">
      <c r="L74">
        <v>1</v>
      </c>
      <c r="M74">
        <v>1</v>
      </c>
      <c r="N74" s="175"/>
      <c r="O74" s="178" t="s">
        <v>506</v>
      </c>
      <c r="P74" s="119" t="s">
        <v>505</v>
      </c>
      <c r="Q74" s="174">
        <v>2</v>
      </c>
      <c r="R74" s="174">
        <v>1</v>
      </c>
      <c r="S74" s="174"/>
      <c r="T74" s="174"/>
      <c r="Y74" s="148" t="s">
        <v>488</v>
      </c>
      <c r="Z74" s="149"/>
      <c r="AA74" s="205"/>
      <c r="AB74" s="146"/>
    </row>
    <row r="75" spans="12:28" ht="15.75" thickBot="1" x14ac:dyDescent="0.3">
      <c r="L75">
        <v>1</v>
      </c>
      <c r="M75">
        <v>1</v>
      </c>
      <c r="N75" s="175"/>
      <c r="O75" s="178" t="s">
        <v>347</v>
      </c>
      <c r="P75" s="119" t="s">
        <v>504</v>
      </c>
      <c r="Q75" s="174">
        <v>4</v>
      </c>
      <c r="R75" s="174">
        <v>1</v>
      </c>
      <c r="S75" s="174"/>
      <c r="T75" s="174"/>
      <c r="Y75" s="148" t="s">
        <v>488</v>
      </c>
      <c r="Z75" s="149"/>
      <c r="AA75" s="205"/>
      <c r="AB75" s="146"/>
    </row>
    <row r="76" spans="12:28" ht="15.75" thickBot="1" x14ac:dyDescent="0.3">
      <c r="L76">
        <v>1</v>
      </c>
      <c r="M76">
        <v>1</v>
      </c>
      <c r="N76" s="175"/>
      <c r="O76" s="178" t="s">
        <v>352</v>
      </c>
      <c r="P76" s="119" t="s">
        <v>504</v>
      </c>
      <c r="Q76" s="174">
        <v>2</v>
      </c>
      <c r="R76" s="174">
        <v>1</v>
      </c>
      <c r="S76" s="174"/>
      <c r="T76" s="174"/>
      <c r="Y76" s="148" t="s">
        <v>488</v>
      </c>
      <c r="Z76" s="149"/>
      <c r="AA76" s="205"/>
      <c r="AB76" s="146"/>
    </row>
    <row r="77" spans="12:28" ht="15.75" thickBot="1" x14ac:dyDescent="0.3">
      <c r="L77">
        <v>1</v>
      </c>
      <c r="M77">
        <v>1</v>
      </c>
      <c r="N77" s="175"/>
      <c r="O77" s="178" t="s">
        <v>507</v>
      </c>
      <c r="P77" s="119" t="s">
        <v>508</v>
      </c>
      <c r="Q77" s="174">
        <v>4</v>
      </c>
      <c r="R77" s="174">
        <v>3</v>
      </c>
      <c r="S77" s="174"/>
      <c r="T77" s="174"/>
    </row>
    <row r="78" spans="12:28" ht="15.75" thickBot="1" x14ac:dyDescent="0.3">
      <c r="L78">
        <v>1</v>
      </c>
      <c r="M78">
        <v>1</v>
      </c>
      <c r="N78" s="175"/>
      <c r="O78" s="178"/>
      <c r="P78" s="119" t="s">
        <v>509</v>
      </c>
      <c r="Q78" s="174">
        <v>4</v>
      </c>
      <c r="R78" s="174">
        <v>1</v>
      </c>
      <c r="S78" s="174"/>
      <c r="T78" s="174"/>
    </row>
    <row r="79" spans="12:28" ht="15.75" thickBot="1" x14ac:dyDescent="0.3">
      <c r="L79">
        <v>1</v>
      </c>
      <c r="M79">
        <v>1</v>
      </c>
      <c r="N79" s="175"/>
      <c r="O79" s="178"/>
      <c r="P79" s="119" t="s">
        <v>510</v>
      </c>
      <c r="Q79" s="174">
        <v>2</v>
      </c>
      <c r="R79" s="174"/>
      <c r="S79" s="174"/>
      <c r="T79" s="174"/>
    </row>
    <row r="80" spans="12:28" ht="15.75" thickBot="1" x14ac:dyDescent="0.3">
      <c r="M80">
        <v>1</v>
      </c>
      <c r="N80" s="175"/>
      <c r="O80" s="178"/>
      <c r="P80" s="119" t="s">
        <v>511</v>
      </c>
      <c r="Q80" s="174">
        <v>2</v>
      </c>
      <c r="R80" s="174"/>
      <c r="S80" s="174"/>
      <c r="T80" s="174"/>
    </row>
    <row r="81" spans="12:20" ht="15.75" thickBot="1" x14ac:dyDescent="0.3">
      <c r="L81">
        <v>1</v>
      </c>
      <c r="M81">
        <v>1</v>
      </c>
      <c r="N81" s="175"/>
      <c r="O81" s="178"/>
      <c r="P81" s="119" t="s">
        <v>348</v>
      </c>
      <c r="Q81" s="174">
        <v>3</v>
      </c>
      <c r="R81" s="174">
        <v>1</v>
      </c>
      <c r="S81" s="174"/>
      <c r="T81" s="174"/>
    </row>
    <row r="82" spans="12:20" ht="15.75" thickBot="1" x14ac:dyDescent="0.3">
      <c r="L82">
        <v>1</v>
      </c>
      <c r="M82">
        <v>1</v>
      </c>
      <c r="N82" s="175"/>
      <c r="O82" s="178"/>
      <c r="P82" s="119" t="s">
        <v>349</v>
      </c>
      <c r="Q82" s="174">
        <v>2</v>
      </c>
      <c r="R82" s="174">
        <v>1</v>
      </c>
      <c r="S82" s="174"/>
      <c r="T82" s="174"/>
    </row>
    <row r="83" spans="12:20" ht="15.75" thickBot="1" x14ac:dyDescent="0.3">
      <c r="L83">
        <v>1</v>
      </c>
      <c r="M83">
        <v>1</v>
      </c>
      <c r="N83" s="175"/>
      <c r="O83" s="178"/>
      <c r="P83" s="119" t="s">
        <v>512</v>
      </c>
      <c r="Q83" s="174">
        <v>2</v>
      </c>
      <c r="R83" s="174">
        <v>1</v>
      </c>
      <c r="S83" s="174"/>
      <c r="T83" s="174"/>
    </row>
    <row r="84" spans="12:20" ht="15.75" thickBot="1" x14ac:dyDescent="0.3">
      <c r="M84">
        <v>1</v>
      </c>
      <c r="N84" s="175"/>
      <c r="O84" s="178"/>
      <c r="P84" s="119" t="s">
        <v>513</v>
      </c>
      <c r="Q84" s="174">
        <v>2</v>
      </c>
      <c r="R84" s="174"/>
      <c r="S84" s="174"/>
      <c r="T84" s="174"/>
    </row>
    <row r="85" spans="12:20" ht="15.75" thickBot="1" x14ac:dyDescent="0.3">
      <c r="M85">
        <v>1</v>
      </c>
      <c r="N85" s="175"/>
      <c r="O85" s="178"/>
      <c r="P85" s="113" t="s">
        <v>514</v>
      </c>
      <c r="Q85" s="174">
        <v>2</v>
      </c>
      <c r="R85" s="174"/>
      <c r="S85" s="174"/>
      <c r="T85" s="174"/>
    </row>
    <row r="86" spans="12:20" ht="15.75" thickBot="1" x14ac:dyDescent="0.3">
      <c r="M86">
        <v>1</v>
      </c>
      <c r="N86" s="175"/>
      <c r="O86" s="178"/>
      <c r="P86" s="113" t="s">
        <v>515</v>
      </c>
      <c r="Q86" s="174">
        <v>2</v>
      </c>
      <c r="R86" s="174"/>
      <c r="S86" s="174"/>
      <c r="T86" s="174"/>
    </row>
    <row r="87" spans="12:20" ht="15.75" thickBot="1" x14ac:dyDescent="0.3">
      <c r="L87">
        <v>1</v>
      </c>
      <c r="M87">
        <v>1</v>
      </c>
      <c r="N87" s="175"/>
      <c r="O87" s="178" t="s">
        <v>116</v>
      </c>
      <c r="P87" s="119" t="s">
        <v>30</v>
      </c>
      <c r="Q87" s="174">
        <v>5</v>
      </c>
      <c r="R87" s="174">
        <v>2</v>
      </c>
      <c r="S87" s="174"/>
      <c r="T87" s="174"/>
    </row>
    <row r="88" spans="12:20" ht="15.75" thickBot="1" x14ac:dyDescent="0.3">
      <c r="M88">
        <v>1</v>
      </c>
      <c r="N88" s="175"/>
      <c r="O88" s="178"/>
      <c r="P88" s="119" t="s">
        <v>523</v>
      </c>
      <c r="Q88" s="174">
        <v>2</v>
      </c>
      <c r="R88" s="174"/>
      <c r="S88" s="174"/>
      <c r="T88" s="174"/>
    </row>
    <row r="89" spans="12:20" ht="15.75" thickBot="1" x14ac:dyDescent="0.3">
      <c r="L89">
        <v>1</v>
      </c>
      <c r="M89">
        <v>1</v>
      </c>
      <c r="N89" s="175" t="s">
        <v>521</v>
      </c>
      <c r="O89" s="178"/>
      <c r="P89" s="119" t="s">
        <v>516</v>
      </c>
      <c r="Q89" s="174">
        <v>2</v>
      </c>
      <c r="R89" s="174">
        <v>1</v>
      </c>
      <c r="S89" s="174"/>
      <c r="T89" s="174"/>
    </row>
    <row r="90" spans="12:20" ht="15.75" thickBot="1" x14ac:dyDescent="0.3">
      <c r="M90">
        <v>1</v>
      </c>
      <c r="N90" s="175"/>
      <c r="O90" s="178"/>
      <c r="P90" s="113" t="s">
        <v>517</v>
      </c>
      <c r="Q90" s="174">
        <v>1</v>
      </c>
      <c r="R90" s="174"/>
      <c r="S90" s="174"/>
      <c r="T90" s="174"/>
    </row>
    <row r="91" spans="12:20" ht="15.75" thickBot="1" x14ac:dyDescent="0.3">
      <c r="M91">
        <v>1</v>
      </c>
      <c r="N91" s="113"/>
      <c r="O91" s="178"/>
      <c r="P91" s="113" t="s">
        <v>518</v>
      </c>
      <c r="Q91" s="174">
        <v>2</v>
      </c>
      <c r="R91" s="174"/>
      <c r="S91" s="174"/>
      <c r="T91" s="174"/>
    </row>
    <row r="92" spans="12:20" ht="15.75" thickBot="1" x14ac:dyDescent="0.3">
      <c r="M92">
        <v>1</v>
      </c>
      <c r="N92" s="175"/>
      <c r="O92" s="178"/>
      <c r="P92" s="113" t="s">
        <v>519</v>
      </c>
      <c r="Q92" s="174">
        <v>1</v>
      </c>
      <c r="R92" s="174"/>
      <c r="S92" s="174"/>
      <c r="T92" s="174"/>
    </row>
    <row r="93" spans="12:20" ht="15.75" thickBot="1" x14ac:dyDescent="0.3">
      <c r="M93">
        <v>1</v>
      </c>
      <c r="N93" s="175"/>
      <c r="O93" s="178"/>
      <c r="P93" s="113" t="s">
        <v>520</v>
      </c>
      <c r="Q93" s="174">
        <v>6</v>
      </c>
      <c r="R93" s="174"/>
      <c r="S93" s="174"/>
      <c r="T93" s="174"/>
    </row>
    <row r="94" spans="12:20" ht="15.75" thickBot="1" x14ac:dyDescent="0.3">
      <c r="M94">
        <v>1</v>
      </c>
      <c r="N94" s="175" t="s">
        <v>94</v>
      </c>
      <c r="O94" s="178" t="s">
        <v>524</v>
      </c>
      <c r="P94" s="113" t="s">
        <v>525</v>
      </c>
      <c r="Q94" s="174">
        <v>4</v>
      </c>
      <c r="R94" s="174"/>
      <c r="S94" s="174"/>
      <c r="T94" s="174"/>
    </row>
    <row r="95" spans="12:20" ht="15.75" thickBot="1" x14ac:dyDescent="0.3">
      <c r="M95">
        <v>1</v>
      </c>
      <c r="N95" s="175"/>
      <c r="O95" s="178"/>
      <c r="P95" s="113" t="s">
        <v>526</v>
      </c>
      <c r="Q95" s="174">
        <v>2</v>
      </c>
      <c r="R95" s="174"/>
      <c r="S95" s="174"/>
      <c r="T95" s="174"/>
    </row>
    <row r="96" spans="12:20" ht="15.75" thickBot="1" x14ac:dyDescent="0.3">
      <c r="M96">
        <v>1</v>
      </c>
      <c r="N96" s="175"/>
      <c r="O96" s="178"/>
      <c r="P96" s="113" t="s">
        <v>527</v>
      </c>
      <c r="Q96" s="174">
        <v>4</v>
      </c>
      <c r="R96" s="174"/>
      <c r="S96" s="174"/>
      <c r="T96" s="174"/>
    </row>
    <row r="97" spans="12:20" ht="15.75" thickBot="1" x14ac:dyDescent="0.3">
      <c r="M97">
        <v>1</v>
      </c>
      <c r="N97" s="175"/>
      <c r="O97" s="178"/>
      <c r="P97" s="113" t="s">
        <v>528</v>
      </c>
      <c r="Q97" s="174">
        <v>2</v>
      </c>
      <c r="R97" s="174"/>
      <c r="S97" s="174"/>
      <c r="T97" s="174"/>
    </row>
    <row r="98" spans="12:20" ht="15.75" thickBot="1" x14ac:dyDescent="0.3">
      <c r="L98">
        <v>1</v>
      </c>
      <c r="M98">
        <v>1</v>
      </c>
      <c r="N98" s="175"/>
      <c r="O98" s="178"/>
      <c r="P98" s="113" t="s">
        <v>340</v>
      </c>
      <c r="Q98" s="174">
        <v>3</v>
      </c>
      <c r="R98" s="174"/>
      <c r="S98" s="174"/>
      <c r="T98" s="174"/>
    </row>
    <row r="99" spans="12:20" ht="15.75" thickBot="1" x14ac:dyDescent="0.3">
      <c r="L99">
        <v>1</v>
      </c>
      <c r="M99">
        <v>1</v>
      </c>
      <c r="N99" s="175"/>
      <c r="O99" s="178"/>
      <c r="P99" s="119" t="s">
        <v>341</v>
      </c>
      <c r="Q99" s="174">
        <v>3</v>
      </c>
      <c r="R99" s="174"/>
      <c r="S99" s="174"/>
      <c r="T99" s="174"/>
    </row>
    <row r="100" spans="12:20" ht="15.75" thickBot="1" x14ac:dyDescent="0.3">
      <c r="M100">
        <v>1</v>
      </c>
      <c r="N100" s="175"/>
      <c r="O100" s="178"/>
      <c r="P100" s="113" t="s">
        <v>529</v>
      </c>
      <c r="Q100" s="174">
        <v>2</v>
      </c>
      <c r="R100" s="174"/>
      <c r="S100" s="174"/>
      <c r="T100" s="174"/>
    </row>
    <row r="101" spans="12:20" ht="15.75" thickBot="1" x14ac:dyDescent="0.3">
      <c r="L101">
        <v>1</v>
      </c>
      <c r="M101">
        <v>1</v>
      </c>
      <c r="N101" s="175"/>
      <c r="O101" s="178"/>
      <c r="P101" s="113" t="s">
        <v>530</v>
      </c>
      <c r="Q101" s="174">
        <v>4</v>
      </c>
      <c r="R101" s="174"/>
      <c r="S101" s="174"/>
      <c r="T101" s="174"/>
    </row>
    <row r="102" spans="12:20" ht="15.75" thickBot="1" x14ac:dyDescent="0.3">
      <c r="M102">
        <v>1</v>
      </c>
      <c r="N102" s="175"/>
      <c r="O102" s="178"/>
      <c r="P102" s="113" t="s">
        <v>538</v>
      </c>
      <c r="Q102" s="174">
        <v>2</v>
      </c>
      <c r="R102" s="174"/>
      <c r="S102" s="174"/>
      <c r="T102" s="174"/>
    </row>
    <row r="103" spans="12:20" ht="15.75" thickBot="1" x14ac:dyDescent="0.3">
      <c r="M103">
        <v>1</v>
      </c>
      <c r="N103" s="175" t="s">
        <v>532</v>
      </c>
      <c r="O103" s="178"/>
      <c r="P103" s="113" t="s">
        <v>531</v>
      </c>
      <c r="Q103" s="174">
        <v>2</v>
      </c>
      <c r="R103" s="174"/>
      <c r="S103" s="174"/>
      <c r="T103" s="174"/>
    </row>
    <row r="104" spans="12:20" ht="15.75" thickBot="1" x14ac:dyDescent="0.3">
      <c r="M104">
        <v>1</v>
      </c>
      <c r="N104" s="175" t="s">
        <v>533</v>
      </c>
      <c r="O104" s="178"/>
      <c r="P104" s="113" t="s">
        <v>534</v>
      </c>
      <c r="Q104" s="174">
        <v>2</v>
      </c>
      <c r="R104" s="174"/>
      <c r="S104" s="174"/>
      <c r="T104" s="174"/>
    </row>
    <row r="105" spans="12:20" ht="15.75" thickBot="1" x14ac:dyDescent="0.3">
      <c r="M105">
        <v>1</v>
      </c>
      <c r="N105" s="175" t="s">
        <v>535</v>
      </c>
      <c r="O105" s="178"/>
      <c r="P105" s="113" t="s">
        <v>536</v>
      </c>
      <c r="Q105" s="174">
        <v>3</v>
      </c>
      <c r="R105" s="174"/>
      <c r="S105" s="174"/>
      <c r="T105" s="174"/>
    </row>
    <row r="106" spans="12:20" ht="15.75" thickBot="1" x14ac:dyDescent="0.3">
      <c r="M106">
        <v>1</v>
      </c>
      <c r="N106" s="175" t="s">
        <v>539</v>
      </c>
      <c r="O106" s="178"/>
      <c r="P106" s="113" t="s">
        <v>513</v>
      </c>
      <c r="Q106" s="174">
        <v>2</v>
      </c>
      <c r="R106" s="174"/>
      <c r="S106" s="174"/>
      <c r="T106" s="174"/>
    </row>
    <row r="107" spans="12:20" ht="15.75" thickBot="1" x14ac:dyDescent="0.3">
      <c r="M107">
        <v>1</v>
      </c>
      <c r="N107" s="175" t="s">
        <v>540</v>
      </c>
      <c r="O107" s="178"/>
      <c r="P107" s="113" t="s">
        <v>537</v>
      </c>
      <c r="Q107" s="174">
        <v>2</v>
      </c>
      <c r="R107" s="174"/>
      <c r="S107" s="174"/>
      <c r="T107" s="174"/>
    </row>
    <row r="108" spans="12:20" ht="15.75" thickBot="1" x14ac:dyDescent="0.3">
      <c r="M108">
        <v>1</v>
      </c>
      <c r="N108" s="175" t="s">
        <v>543</v>
      </c>
      <c r="O108" s="178" t="s">
        <v>544</v>
      </c>
      <c r="P108" s="113"/>
      <c r="Q108" s="174">
        <v>3</v>
      </c>
      <c r="R108" s="174"/>
      <c r="S108" s="174"/>
      <c r="T108" s="174"/>
    </row>
    <row r="109" spans="12:20" ht="15.75" thickBot="1" x14ac:dyDescent="0.3">
      <c r="L109">
        <v>1</v>
      </c>
      <c r="M109">
        <v>1</v>
      </c>
      <c r="N109" s="175"/>
      <c r="O109" s="178" t="s">
        <v>609</v>
      </c>
      <c r="P109" s="113" t="s">
        <v>95</v>
      </c>
      <c r="Q109" s="174">
        <v>5</v>
      </c>
      <c r="R109" s="174">
        <v>5</v>
      </c>
      <c r="S109" s="174"/>
      <c r="T109" s="174"/>
    </row>
    <row r="110" spans="12:20" ht="15.75" thickBot="1" x14ac:dyDescent="0.3">
      <c r="M110">
        <v>1</v>
      </c>
      <c r="N110" s="175"/>
      <c r="O110" s="178"/>
      <c r="P110" s="113" t="s">
        <v>349</v>
      </c>
      <c r="Q110" s="174">
        <v>4</v>
      </c>
      <c r="R110" s="174"/>
      <c r="S110" s="174"/>
      <c r="T110" s="174"/>
    </row>
    <row r="111" spans="12:20" ht="15.75" thickBot="1" x14ac:dyDescent="0.3">
      <c r="M111">
        <v>1</v>
      </c>
      <c r="N111" s="175"/>
      <c r="O111" s="178"/>
      <c r="P111" s="113" t="s">
        <v>610</v>
      </c>
      <c r="Q111" s="174">
        <v>5</v>
      </c>
      <c r="R111" s="174"/>
      <c r="S111" s="174"/>
      <c r="T111" s="174"/>
    </row>
    <row r="112" spans="12:20" ht="15.75" thickBot="1" x14ac:dyDescent="0.3">
      <c r="M112">
        <v>1</v>
      </c>
      <c r="N112" s="175"/>
      <c r="O112" s="178"/>
      <c r="P112" s="113"/>
      <c r="Q112" s="174">
        <v>8</v>
      </c>
      <c r="R112" s="174"/>
      <c r="S112" s="174"/>
      <c r="T112" s="174"/>
    </row>
    <row r="113" spans="12:20" ht="15.75" thickBot="1" x14ac:dyDescent="0.3">
      <c r="N113" s="175"/>
      <c r="O113" s="178"/>
      <c r="P113" s="113"/>
      <c r="Q113" s="174"/>
      <c r="R113" s="174"/>
      <c r="S113" s="174"/>
      <c r="T113" s="174"/>
    </row>
    <row r="114" spans="12:20" ht="15.75" thickBot="1" x14ac:dyDescent="0.3">
      <c r="M114">
        <v>1</v>
      </c>
      <c r="N114" s="175"/>
      <c r="O114" s="178" t="s">
        <v>545</v>
      </c>
      <c r="P114" s="113"/>
      <c r="Q114" s="174">
        <v>2</v>
      </c>
      <c r="R114" s="174"/>
      <c r="S114" s="174"/>
      <c r="T114" s="174"/>
    </row>
    <row r="115" spans="12:20" ht="15.75" thickBot="1" x14ac:dyDescent="0.3">
      <c r="M115">
        <v>1</v>
      </c>
      <c r="N115" s="175"/>
      <c r="O115" s="178" t="s">
        <v>546</v>
      </c>
      <c r="P115" s="113"/>
      <c r="Q115" s="174">
        <v>4</v>
      </c>
      <c r="R115" s="174"/>
      <c r="S115" s="174"/>
      <c r="T115" s="174"/>
    </row>
    <row r="116" spans="12:20" ht="15.75" thickBot="1" x14ac:dyDescent="0.3">
      <c r="M116">
        <v>2</v>
      </c>
      <c r="N116" s="175"/>
      <c r="O116" s="178" t="s">
        <v>548</v>
      </c>
      <c r="P116" s="113"/>
      <c r="Q116" s="174">
        <v>2</v>
      </c>
      <c r="R116" s="174"/>
      <c r="S116" s="174"/>
      <c r="T116" s="174"/>
    </row>
    <row r="117" spans="12:20" ht="15.75" thickBot="1" x14ac:dyDescent="0.3">
      <c r="M117">
        <v>1</v>
      </c>
      <c r="N117" s="175"/>
      <c r="O117" s="178" t="s">
        <v>549</v>
      </c>
      <c r="P117" s="113"/>
      <c r="Q117" s="174">
        <v>5</v>
      </c>
      <c r="R117" s="174"/>
      <c r="S117" s="174"/>
      <c r="T117" s="174"/>
    </row>
    <row r="118" spans="12:20" ht="15.75" thickBot="1" x14ac:dyDescent="0.3">
      <c r="M118">
        <v>1</v>
      </c>
      <c r="N118" s="175"/>
      <c r="O118" s="178"/>
      <c r="P118" s="113" t="s">
        <v>550</v>
      </c>
      <c r="Q118" s="174">
        <v>2</v>
      </c>
      <c r="R118" s="174"/>
      <c r="S118" s="174"/>
      <c r="T118" s="174"/>
    </row>
    <row r="119" spans="12:20" ht="15.75" thickBot="1" x14ac:dyDescent="0.3">
      <c r="M119">
        <v>1</v>
      </c>
      <c r="N119" s="175"/>
      <c r="O119" s="178" t="s">
        <v>551</v>
      </c>
      <c r="P119" s="113"/>
      <c r="Q119" s="174">
        <v>4</v>
      </c>
      <c r="R119" s="174"/>
      <c r="S119" s="174"/>
      <c r="T119" s="174"/>
    </row>
    <row r="120" spans="12:20" ht="15.75" thickBot="1" x14ac:dyDescent="0.3">
      <c r="M120">
        <v>1</v>
      </c>
      <c r="N120" s="175"/>
      <c r="O120" s="178" t="s">
        <v>552</v>
      </c>
      <c r="P120" s="202" t="s">
        <v>552</v>
      </c>
      <c r="Q120" s="174">
        <v>2</v>
      </c>
      <c r="R120" s="174"/>
      <c r="S120" s="174"/>
      <c r="T120" s="174"/>
    </row>
    <row r="121" spans="12:20" ht="15.75" thickBot="1" x14ac:dyDescent="0.3">
      <c r="M121">
        <v>1</v>
      </c>
      <c r="N121" s="175"/>
      <c r="O121" s="178" t="s">
        <v>553</v>
      </c>
      <c r="P121" s="202" t="s">
        <v>553</v>
      </c>
      <c r="Q121" s="174">
        <v>2</v>
      </c>
      <c r="R121" s="174"/>
      <c r="S121" s="174"/>
      <c r="T121" s="174"/>
    </row>
    <row r="122" spans="12:20" ht="15.75" thickBot="1" x14ac:dyDescent="0.3">
      <c r="L122">
        <v>1</v>
      </c>
      <c r="M122">
        <v>1</v>
      </c>
      <c r="N122" s="175" t="s">
        <v>554</v>
      </c>
      <c r="O122" s="178" t="s">
        <v>463</v>
      </c>
      <c r="P122" s="202" t="s">
        <v>555</v>
      </c>
      <c r="Q122" s="174">
        <v>4</v>
      </c>
      <c r="R122" s="174">
        <v>1</v>
      </c>
      <c r="S122" s="174"/>
      <c r="T122" s="174"/>
    </row>
    <row r="123" spans="12:20" ht="15.75" thickBot="1" x14ac:dyDescent="0.3">
      <c r="L123">
        <v>1</v>
      </c>
      <c r="M123">
        <v>1</v>
      </c>
      <c r="N123" s="175"/>
      <c r="O123" s="178"/>
      <c r="P123" s="202" t="s">
        <v>466</v>
      </c>
      <c r="Q123" s="174">
        <v>2</v>
      </c>
      <c r="R123" s="174"/>
      <c r="S123" s="174"/>
      <c r="T123" s="174"/>
    </row>
    <row r="124" spans="12:20" ht="15.75" thickBot="1" x14ac:dyDescent="0.3">
      <c r="M124">
        <v>1</v>
      </c>
      <c r="N124" s="175"/>
      <c r="O124" s="178"/>
      <c r="P124" s="202" t="s">
        <v>467</v>
      </c>
      <c r="Q124" s="174">
        <v>2</v>
      </c>
      <c r="R124" s="174"/>
      <c r="S124" s="174"/>
      <c r="T124" s="174"/>
    </row>
    <row r="125" spans="12:20" ht="15.75" thickBot="1" x14ac:dyDescent="0.3">
      <c r="M125">
        <v>1</v>
      </c>
      <c r="N125" s="175"/>
      <c r="O125" s="178"/>
      <c r="P125" s="202" t="s">
        <v>556</v>
      </c>
      <c r="Q125" s="174">
        <v>2</v>
      </c>
      <c r="R125" s="174"/>
      <c r="S125" s="174"/>
      <c r="T125" s="174"/>
    </row>
    <row r="126" spans="12:20" ht="15.75" thickBot="1" x14ac:dyDescent="0.3">
      <c r="L126">
        <v>1</v>
      </c>
      <c r="M126">
        <v>1</v>
      </c>
      <c r="N126" s="175" t="s">
        <v>572</v>
      </c>
      <c r="O126" s="178" t="s">
        <v>564</v>
      </c>
      <c r="P126" s="202" t="s">
        <v>562</v>
      </c>
      <c r="Q126" s="174">
        <v>2</v>
      </c>
      <c r="R126" s="174">
        <v>1</v>
      </c>
      <c r="S126" s="174"/>
      <c r="T126" s="174"/>
    </row>
    <row r="127" spans="12:20" ht="15.75" thickBot="1" x14ac:dyDescent="0.3">
      <c r="M127">
        <v>1</v>
      </c>
      <c r="N127" s="175"/>
      <c r="O127" s="178"/>
      <c r="P127" s="202" t="s">
        <v>557</v>
      </c>
      <c r="Q127" s="174">
        <v>3</v>
      </c>
      <c r="R127" s="174"/>
      <c r="S127" s="174"/>
      <c r="T127" s="174"/>
    </row>
    <row r="128" spans="12:20" ht="15.75" thickBot="1" x14ac:dyDescent="0.3">
      <c r="N128" s="175"/>
      <c r="O128" s="178"/>
      <c r="P128" s="202" t="s">
        <v>558</v>
      </c>
      <c r="Q128" s="174">
        <v>2</v>
      </c>
      <c r="R128" s="174"/>
      <c r="S128" s="174"/>
      <c r="T128" s="174"/>
    </row>
    <row r="129" spans="12:20" ht="15.75" thickBot="1" x14ac:dyDescent="0.3">
      <c r="N129" s="113"/>
      <c r="O129" s="178"/>
      <c r="P129" s="202" t="s">
        <v>559</v>
      </c>
      <c r="Q129" s="174">
        <v>2</v>
      </c>
      <c r="R129" s="174"/>
      <c r="S129" s="174"/>
      <c r="T129" s="174"/>
    </row>
    <row r="130" spans="12:20" ht="15.75" thickBot="1" x14ac:dyDescent="0.3">
      <c r="N130" s="175"/>
      <c r="O130" s="178"/>
      <c r="P130" s="202" t="s">
        <v>560</v>
      </c>
      <c r="Q130" s="174">
        <v>3</v>
      </c>
      <c r="R130" s="174"/>
      <c r="S130" s="174"/>
      <c r="T130" s="174"/>
    </row>
    <row r="131" spans="12:20" ht="15.75" thickBot="1" x14ac:dyDescent="0.3">
      <c r="N131" s="175"/>
      <c r="O131" s="178"/>
      <c r="P131" s="202" t="s">
        <v>561</v>
      </c>
      <c r="Q131" s="174">
        <v>3</v>
      </c>
      <c r="R131" s="174"/>
      <c r="S131" s="174"/>
      <c r="T131" s="174"/>
    </row>
    <row r="132" spans="12:20" ht="15.75" thickBot="1" x14ac:dyDescent="0.3">
      <c r="L132">
        <v>1</v>
      </c>
      <c r="M132">
        <v>1</v>
      </c>
      <c r="N132" s="175" t="s">
        <v>571</v>
      </c>
      <c r="O132" s="178" t="s">
        <v>563</v>
      </c>
      <c r="P132" s="113" t="s">
        <v>565</v>
      </c>
      <c r="Q132" s="174">
        <v>2</v>
      </c>
      <c r="R132" s="174">
        <v>1</v>
      </c>
      <c r="S132" s="174"/>
      <c r="T132" s="174"/>
    </row>
    <row r="133" spans="12:20" ht="15.75" thickBot="1" x14ac:dyDescent="0.3">
      <c r="N133" s="175"/>
      <c r="O133" s="178"/>
      <c r="P133" s="113" t="s">
        <v>566</v>
      </c>
      <c r="Q133" s="174">
        <v>3</v>
      </c>
      <c r="R133" s="174"/>
      <c r="S133" s="174"/>
      <c r="T133" s="174"/>
    </row>
    <row r="134" spans="12:20" ht="15.75" thickBot="1" x14ac:dyDescent="0.3">
      <c r="N134" s="175"/>
      <c r="O134" s="178"/>
      <c r="P134" s="113" t="s">
        <v>567</v>
      </c>
      <c r="Q134" s="174">
        <v>0</v>
      </c>
      <c r="R134" s="174"/>
      <c r="S134" s="174"/>
      <c r="T134" s="174"/>
    </row>
    <row r="135" spans="12:20" ht="15.75" thickBot="1" x14ac:dyDescent="0.3">
      <c r="N135" s="175"/>
      <c r="O135" s="178"/>
      <c r="P135" s="113" t="s">
        <v>568</v>
      </c>
      <c r="Q135" s="174">
        <v>5</v>
      </c>
      <c r="R135" s="174"/>
      <c r="S135" s="174"/>
      <c r="T135" s="174"/>
    </row>
    <row r="136" spans="12:20" ht="15.75" thickBot="1" x14ac:dyDescent="0.3">
      <c r="N136" s="175"/>
      <c r="O136" s="178"/>
      <c r="P136" s="113" t="s">
        <v>569</v>
      </c>
      <c r="Q136" s="174">
        <v>4</v>
      </c>
      <c r="R136" s="174"/>
      <c r="S136" s="174"/>
      <c r="T136" s="174"/>
    </row>
    <row r="137" spans="12:20" ht="15.75" thickBot="1" x14ac:dyDescent="0.3">
      <c r="N137" s="175"/>
      <c r="O137" s="178"/>
      <c r="P137" s="113" t="s">
        <v>570</v>
      </c>
      <c r="Q137" s="174">
        <v>3</v>
      </c>
      <c r="R137" s="174"/>
      <c r="S137" s="174"/>
      <c r="T137" s="174"/>
    </row>
    <row r="138" spans="12:20" ht="15.75" thickBot="1" x14ac:dyDescent="0.3">
      <c r="L138">
        <v>1</v>
      </c>
      <c r="M138">
        <v>1</v>
      </c>
      <c r="N138" s="175" t="s">
        <v>573</v>
      </c>
      <c r="O138" s="178" t="s">
        <v>574</v>
      </c>
      <c r="P138" s="113" t="s">
        <v>576</v>
      </c>
      <c r="Q138" s="174">
        <v>7</v>
      </c>
      <c r="R138" s="174">
        <v>2</v>
      </c>
      <c r="S138" s="174"/>
      <c r="T138" s="174"/>
    </row>
    <row r="139" spans="12:20" ht="15.75" thickBot="1" x14ac:dyDescent="0.3">
      <c r="M139">
        <v>1</v>
      </c>
      <c r="N139" s="175"/>
      <c r="O139" s="178" t="s">
        <v>575</v>
      </c>
      <c r="P139" s="113" t="s">
        <v>577</v>
      </c>
      <c r="Q139" s="174">
        <v>1</v>
      </c>
      <c r="R139" s="174"/>
      <c r="S139" s="174"/>
      <c r="T139" s="174"/>
    </row>
    <row r="140" spans="12:20" ht="15.75" thickBot="1" x14ac:dyDescent="0.3">
      <c r="L140">
        <v>1</v>
      </c>
      <c r="N140" s="175"/>
      <c r="O140" s="178"/>
      <c r="P140" s="113" t="s">
        <v>482</v>
      </c>
      <c r="Q140" s="174">
        <v>3</v>
      </c>
      <c r="R140" s="174">
        <v>1</v>
      </c>
      <c r="S140" s="174"/>
      <c r="T140" s="174"/>
    </row>
    <row r="141" spans="12:20" ht="15.75" thickBot="1" x14ac:dyDescent="0.3">
      <c r="L141">
        <v>1</v>
      </c>
      <c r="N141" s="175"/>
      <c r="O141" s="178"/>
      <c r="P141" s="113" t="s">
        <v>578</v>
      </c>
      <c r="Q141" s="174">
        <v>3</v>
      </c>
      <c r="R141" s="174">
        <v>1</v>
      </c>
      <c r="S141" s="174"/>
      <c r="T141" s="174"/>
    </row>
    <row r="142" spans="12:20" ht="15.75" thickBot="1" x14ac:dyDescent="0.3">
      <c r="L142">
        <v>1</v>
      </c>
      <c r="M142">
        <v>1</v>
      </c>
      <c r="N142" s="175"/>
      <c r="O142" s="178" t="s">
        <v>579</v>
      </c>
      <c r="P142" s="113" t="s">
        <v>349</v>
      </c>
      <c r="Q142" s="174">
        <v>4</v>
      </c>
      <c r="R142" s="174">
        <v>1</v>
      </c>
      <c r="S142" s="174"/>
      <c r="T142" s="174"/>
    </row>
    <row r="143" spans="12:20" ht="15.75" thickBot="1" x14ac:dyDescent="0.3">
      <c r="N143" s="175"/>
      <c r="O143" s="178"/>
      <c r="P143" s="113" t="s">
        <v>486</v>
      </c>
      <c r="Q143" s="174">
        <v>3</v>
      </c>
      <c r="R143" s="174"/>
      <c r="S143" s="174"/>
      <c r="T143" s="174"/>
    </row>
    <row r="144" spans="12:20" ht="15.75" thickBot="1" x14ac:dyDescent="0.3">
      <c r="N144" s="175"/>
      <c r="O144" s="178"/>
      <c r="P144" s="113" t="s">
        <v>485</v>
      </c>
      <c r="Q144" s="174">
        <v>3</v>
      </c>
      <c r="R144" s="174"/>
      <c r="S144" s="174"/>
      <c r="T144" s="174"/>
    </row>
    <row r="145" spans="12:20" ht="15.75" thickBot="1" x14ac:dyDescent="0.3">
      <c r="N145" s="175"/>
      <c r="O145" s="178"/>
      <c r="P145" s="113" t="s">
        <v>487</v>
      </c>
      <c r="Q145" s="174">
        <v>3</v>
      </c>
      <c r="R145" s="174"/>
      <c r="S145" s="174"/>
      <c r="T145" s="174"/>
    </row>
    <row r="146" spans="12:20" ht="15.75" thickBot="1" x14ac:dyDescent="0.3">
      <c r="M146">
        <v>1</v>
      </c>
      <c r="N146" s="175"/>
      <c r="O146" s="178" t="s">
        <v>580</v>
      </c>
      <c r="P146" s="202" t="s">
        <v>580</v>
      </c>
      <c r="Q146" s="174">
        <v>2</v>
      </c>
      <c r="R146" s="174"/>
      <c r="S146" s="174"/>
      <c r="T146" s="174"/>
    </row>
    <row r="147" spans="12:20" ht="15.75" thickBot="1" x14ac:dyDescent="0.3">
      <c r="M147">
        <v>1</v>
      </c>
      <c r="N147" s="175"/>
      <c r="O147" s="178" t="s">
        <v>581</v>
      </c>
      <c r="P147" s="202" t="s">
        <v>581</v>
      </c>
      <c r="Q147" s="174">
        <v>2</v>
      </c>
      <c r="R147" s="174"/>
      <c r="S147" s="174"/>
      <c r="T147" s="174"/>
    </row>
    <row r="148" spans="12:20" ht="15.75" thickBot="1" x14ac:dyDescent="0.3">
      <c r="L148">
        <v>1</v>
      </c>
      <c r="M148">
        <v>1</v>
      </c>
      <c r="N148" s="175"/>
      <c r="O148" s="178" t="s">
        <v>582</v>
      </c>
      <c r="P148" s="202" t="s">
        <v>582</v>
      </c>
      <c r="Q148" s="174">
        <v>5</v>
      </c>
      <c r="R148" s="174">
        <v>1</v>
      </c>
      <c r="S148" s="174"/>
      <c r="T148" s="174"/>
    </row>
    <row r="149" spans="12:20" ht="15.75" thickBot="1" x14ac:dyDescent="0.3">
      <c r="L149">
        <v>1</v>
      </c>
      <c r="M149">
        <v>1</v>
      </c>
      <c r="N149" s="175"/>
      <c r="O149" s="178" t="s">
        <v>583</v>
      </c>
      <c r="P149" s="202" t="s">
        <v>583</v>
      </c>
      <c r="Q149" s="174">
        <v>2</v>
      </c>
      <c r="R149" s="174">
        <v>1</v>
      </c>
      <c r="S149" s="174"/>
      <c r="T149" s="174"/>
    </row>
    <row r="150" spans="12:20" ht="15.75" thickBot="1" x14ac:dyDescent="0.3">
      <c r="L150">
        <v>1</v>
      </c>
      <c r="M150">
        <v>1</v>
      </c>
      <c r="N150" s="175"/>
      <c r="O150" s="178" t="s">
        <v>488</v>
      </c>
      <c r="P150" s="202" t="s">
        <v>488</v>
      </c>
      <c r="Q150" s="174">
        <v>5</v>
      </c>
      <c r="R150" s="174">
        <v>1</v>
      </c>
      <c r="S150" s="174"/>
      <c r="T150" s="174"/>
    </row>
    <row r="151" spans="12:20" ht="15.75" thickBot="1" x14ac:dyDescent="0.3">
      <c r="M151">
        <v>1</v>
      </c>
      <c r="N151" s="175"/>
      <c r="O151" s="178"/>
      <c r="P151" s="202" t="s">
        <v>489</v>
      </c>
      <c r="Q151" s="174">
        <v>2</v>
      </c>
      <c r="R151" s="174"/>
      <c r="S151" s="174"/>
      <c r="T151" s="174"/>
    </row>
    <row r="152" spans="12:20" ht="15.75" thickBot="1" x14ac:dyDescent="0.3">
      <c r="M152">
        <v>1</v>
      </c>
      <c r="N152" s="175"/>
      <c r="O152" s="178"/>
      <c r="P152" s="202" t="s">
        <v>490</v>
      </c>
      <c r="Q152" s="174">
        <v>2</v>
      </c>
      <c r="R152" s="174"/>
      <c r="S152" s="174"/>
      <c r="T152" s="174"/>
    </row>
    <row r="153" spans="12:20" ht="15.75" thickBot="1" x14ac:dyDescent="0.3">
      <c r="M153">
        <v>1</v>
      </c>
      <c r="N153" s="113"/>
      <c r="O153" s="178" t="s">
        <v>584</v>
      </c>
      <c r="P153" s="202"/>
      <c r="Q153" s="174">
        <v>1</v>
      </c>
      <c r="R153" s="174"/>
      <c r="S153" s="174"/>
      <c r="T153" s="174"/>
    </row>
    <row r="154" spans="12:20" ht="15.75" thickBot="1" x14ac:dyDescent="0.3">
      <c r="M154">
        <v>1</v>
      </c>
      <c r="N154" s="175"/>
      <c r="O154" s="178" t="s">
        <v>585</v>
      </c>
      <c r="P154" s="202" t="s">
        <v>476</v>
      </c>
      <c r="Q154" s="174">
        <v>1</v>
      </c>
      <c r="R154" s="174"/>
      <c r="S154" s="174"/>
      <c r="T154" s="174"/>
    </row>
    <row r="155" spans="12:20" ht="15.75" thickBot="1" x14ac:dyDescent="0.3">
      <c r="M155">
        <v>1</v>
      </c>
      <c r="N155" s="175"/>
      <c r="O155" s="178"/>
      <c r="P155" s="202" t="s">
        <v>586</v>
      </c>
      <c r="Q155" s="174">
        <v>1</v>
      </c>
      <c r="R155" s="174"/>
      <c r="S155" s="174"/>
      <c r="T155" s="174"/>
    </row>
    <row r="156" spans="12:20" ht="15.75" thickBot="1" x14ac:dyDescent="0.3">
      <c r="M156">
        <v>1</v>
      </c>
      <c r="N156" s="175"/>
      <c r="O156" s="178"/>
      <c r="P156" s="202" t="s">
        <v>587</v>
      </c>
      <c r="Q156" s="174">
        <v>1</v>
      </c>
      <c r="R156" s="174"/>
      <c r="S156" s="174"/>
      <c r="T156" s="174"/>
    </row>
    <row r="157" spans="12:20" ht="15.75" thickBot="1" x14ac:dyDescent="0.3">
      <c r="M157">
        <v>1</v>
      </c>
      <c r="N157" s="175"/>
      <c r="O157" s="178"/>
      <c r="P157" s="202" t="s">
        <v>588</v>
      </c>
      <c r="Q157" s="174">
        <v>1</v>
      </c>
      <c r="R157" s="174"/>
      <c r="S157" s="174"/>
      <c r="T157" s="174"/>
    </row>
    <row r="158" spans="12:20" ht="15.75" thickBot="1" x14ac:dyDescent="0.3">
      <c r="N158" s="113"/>
      <c r="O158" s="178" t="s">
        <v>589</v>
      </c>
      <c r="P158" s="203" t="s">
        <v>475</v>
      </c>
      <c r="Q158" s="174"/>
      <c r="R158" s="174"/>
      <c r="S158" s="174"/>
      <c r="T158" s="174"/>
    </row>
    <row r="159" spans="12:20" ht="15.75" thickBot="1" x14ac:dyDescent="0.3">
      <c r="N159" s="113"/>
      <c r="O159" s="178"/>
      <c r="P159" s="203" t="s">
        <v>476</v>
      </c>
      <c r="Q159" s="174"/>
      <c r="R159" s="174"/>
      <c r="S159" s="174"/>
      <c r="T159" s="174"/>
    </row>
    <row r="160" spans="12:20" ht="15.75" thickBot="1" x14ac:dyDescent="0.3">
      <c r="N160" s="113"/>
      <c r="O160" s="178"/>
      <c r="P160" s="203" t="s">
        <v>474</v>
      </c>
      <c r="Q160" s="174"/>
      <c r="R160" s="174"/>
      <c r="S160" s="174"/>
      <c r="T160" s="174"/>
    </row>
    <row r="161" spans="12:20" ht="15.75" thickBot="1" x14ac:dyDescent="0.3">
      <c r="M161">
        <v>1</v>
      </c>
      <c r="N161" s="113"/>
      <c r="O161" s="178"/>
      <c r="P161" s="203" t="s">
        <v>473</v>
      </c>
      <c r="Q161" s="174"/>
      <c r="R161" s="174"/>
      <c r="S161" s="174"/>
      <c r="T161" s="174"/>
    </row>
    <row r="162" spans="12:20" ht="15.75" thickBot="1" x14ac:dyDescent="0.3">
      <c r="M162">
        <v>1</v>
      </c>
      <c r="N162" s="113"/>
      <c r="O162" s="178"/>
      <c r="P162" s="202" t="s">
        <v>77</v>
      </c>
      <c r="Q162" s="174"/>
      <c r="R162" s="174"/>
      <c r="S162" s="174"/>
      <c r="T162" s="174"/>
    </row>
    <row r="163" spans="12:20" ht="15.75" thickBot="1" x14ac:dyDescent="0.3">
      <c r="M163">
        <v>1</v>
      </c>
      <c r="N163" s="113"/>
      <c r="O163" s="178"/>
      <c r="P163" s="202" t="s">
        <v>590</v>
      </c>
      <c r="Q163" s="174"/>
      <c r="R163" s="174"/>
      <c r="S163" s="174"/>
      <c r="T163" s="174"/>
    </row>
    <row r="164" spans="12:20" ht="15.75" thickBot="1" x14ac:dyDescent="0.3">
      <c r="M164">
        <v>1</v>
      </c>
      <c r="N164" s="175" t="s">
        <v>522</v>
      </c>
      <c r="O164" s="178" t="s">
        <v>136</v>
      </c>
      <c r="P164" s="113" t="s">
        <v>136</v>
      </c>
      <c r="Q164" s="174">
        <v>4</v>
      </c>
      <c r="R164" s="174"/>
      <c r="S164" s="174"/>
      <c r="T164" s="174"/>
    </row>
    <row r="165" spans="12:20" ht="15.75" thickBot="1" x14ac:dyDescent="0.3">
      <c r="M165">
        <v>1</v>
      </c>
      <c r="N165" s="175"/>
      <c r="O165" s="178" t="s">
        <v>541</v>
      </c>
      <c r="P165" s="113" t="s">
        <v>138</v>
      </c>
      <c r="Q165" s="174">
        <v>2</v>
      </c>
      <c r="R165" s="174"/>
      <c r="S165" s="174"/>
      <c r="T165" s="174"/>
    </row>
    <row r="166" spans="12:20" ht="15.75" thickBot="1" x14ac:dyDescent="0.3">
      <c r="M166">
        <v>1</v>
      </c>
      <c r="N166" s="175"/>
      <c r="O166" s="178" t="s">
        <v>542</v>
      </c>
      <c r="P166" s="113" t="s">
        <v>40</v>
      </c>
      <c r="Q166" s="174">
        <f>COUNTA(P166)</f>
        <v>1</v>
      </c>
      <c r="R166" s="174"/>
      <c r="S166" s="174"/>
      <c r="T166" s="174"/>
    </row>
    <row r="167" spans="12:20" ht="15.75" thickBot="1" x14ac:dyDescent="0.3">
      <c r="N167" s="175" t="s">
        <v>126</v>
      </c>
      <c r="O167" s="178"/>
      <c r="P167" s="113"/>
      <c r="Q167" s="174"/>
      <c r="R167" s="174"/>
      <c r="S167" s="174"/>
      <c r="T167" s="174"/>
    </row>
    <row r="168" spans="12:20" ht="15.75" thickBot="1" x14ac:dyDescent="0.3">
      <c r="M168">
        <v>1</v>
      </c>
      <c r="N168" s="175"/>
      <c r="O168" s="178" t="s">
        <v>154</v>
      </c>
      <c r="P168" s="113" t="s">
        <v>143</v>
      </c>
      <c r="Q168" s="174">
        <v>4</v>
      </c>
      <c r="R168" s="174"/>
      <c r="S168" s="174"/>
      <c r="T168" s="174"/>
    </row>
    <row r="169" spans="12:20" ht="15.75" thickBot="1" x14ac:dyDescent="0.3">
      <c r="N169" s="175"/>
      <c r="O169" s="178" t="s">
        <v>547</v>
      </c>
      <c r="P169" s="113" t="s">
        <v>143</v>
      </c>
      <c r="Q169" s="174">
        <v>2</v>
      </c>
      <c r="R169" s="174"/>
      <c r="S169" s="174"/>
      <c r="T169" s="174"/>
    </row>
    <row r="170" spans="12:20" ht="15.75" thickBot="1" x14ac:dyDescent="0.3">
      <c r="L170">
        <v>1</v>
      </c>
      <c r="M170">
        <v>1</v>
      </c>
      <c r="N170" s="175" t="s">
        <v>146</v>
      </c>
      <c r="O170" s="178" t="s">
        <v>98</v>
      </c>
      <c r="P170" s="113"/>
      <c r="Q170" s="174">
        <v>3</v>
      </c>
      <c r="R170" s="174">
        <v>1</v>
      </c>
      <c r="S170" s="174"/>
      <c r="T170" s="174"/>
    </row>
    <row r="171" spans="12:20" ht="15.75" thickBot="1" x14ac:dyDescent="0.3">
      <c r="L171">
        <v>1</v>
      </c>
      <c r="M171">
        <v>1</v>
      </c>
      <c r="N171" s="175"/>
      <c r="O171" s="178" t="s">
        <v>99</v>
      </c>
      <c r="P171" s="113"/>
      <c r="Q171" s="174">
        <v>3</v>
      </c>
      <c r="R171" s="174">
        <v>1</v>
      </c>
      <c r="S171" s="174"/>
      <c r="T171" s="174"/>
    </row>
    <row r="172" spans="12:20" ht="15.75" thickBot="1" x14ac:dyDescent="0.3">
      <c r="L172">
        <v>1</v>
      </c>
      <c r="M172">
        <v>1</v>
      </c>
      <c r="N172" s="175"/>
      <c r="O172" s="178" t="s">
        <v>100</v>
      </c>
      <c r="P172" s="113"/>
      <c r="Q172" s="174">
        <v>2</v>
      </c>
      <c r="R172" s="174">
        <v>1</v>
      </c>
      <c r="S172" s="174"/>
      <c r="T172" s="174"/>
    </row>
    <row r="173" spans="12:20" ht="15.75" thickBot="1" x14ac:dyDescent="0.3">
      <c r="L173">
        <v>1</v>
      </c>
      <c r="M173">
        <v>1</v>
      </c>
      <c r="N173" s="175"/>
      <c r="O173" s="178" t="s">
        <v>451</v>
      </c>
      <c r="P173" s="113"/>
      <c r="Q173" s="174">
        <v>5</v>
      </c>
      <c r="R173" s="174">
        <v>1</v>
      </c>
      <c r="S173" s="174"/>
      <c r="T173" s="174"/>
    </row>
    <row r="174" spans="12:20" ht="15.75" thickBot="1" x14ac:dyDescent="0.3">
      <c r="L174">
        <v>1</v>
      </c>
      <c r="M174">
        <v>1</v>
      </c>
      <c r="N174" s="175"/>
      <c r="O174" s="178" t="s">
        <v>450</v>
      </c>
      <c r="P174" s="113"/>
      <c r="Q174" s="174">
        <v>2</v>
      </c>
      <c r="R174" s="174">
        <v>1</v>
      </c>
      <c r="S174" s="174"/>
      <c r="T174" s="174"/>
    </row>
    <row r="175" spans="12:20" ht="15.75" thickBot="1" x14ac:dyDescent="0.3">
      <c r="L175">
        <v>1</v>
      </c>
      <c r="M175">
        <v>1</v>
      </c>
      <c r="N175" s="175"/>
      <c r="O175" s="178" t="s">
        <v>591</v>
      </c>
      <c r="P175" s="113"/>
      <c r="Q175" s="174">
        <v>1</v>
      </c>
      <c r="R175" s="174">
        <v>1</v>
      </c>
      <c r="S175" s="174"/>
      <c r="T175" s="174"/>
    </row>
    <row r="176" spans="12:20" ht="15.75" thickBot="1" x14ac:dyDescent="0.3">
      <c r="L176">
        <v>1</v>
      </c>
      <c r="M176">
        <v>1</v>
      </c>
      <c r="N176" s="175"/>
      <c r="O176" s="178" t="s">
        <v>592</v>
      </c>
      <c r="P176" s="113"/>
      <c r="Q176" s="174">
        <v>1</v>
      </c>
      <c r="R176" s="174">
        <v>1</v>
      </c>
      <c r="S176" s="174"/>
      <c r="T176" s="174"/>
    </row>
    <row r="177" spans="12:20" ht="15.75" thickBot="1" x14ac:dyDescent="0.3">
      <c r="L177">
        <v>1</v>
      </c>
      <c r="M177">
        <v>1</v>
      </c>
      <c r="N177" s="175"/>
      <c r="O177" s="178" t="s">
        <v>87</v>
      </c>
      <c r="P177" s="113"/>
      <c r="Q177" s="174">
        <v>1</v>
      </c>
      <c r="R177" s="174">
        <v>1</v>
      </c>
      <c r="S177" s="174"/>
      <c r="T177" s="174"/>
    </row>
    <row r="178" spans="12:20" ht="15.75" thickBot="1" x14ac:dyDescent="0.3">
      <c r="L178">
        <v>1</v>
      </c>
      <c r="M178">
        <v>1</v>
      </c>
      <c r="N178" s="175"/>
      <c r="O178" s="178"/>
      <c r="P178" s="113" t="s">
        <v>99</v>
      </c>
      <c r="Q178" s="174">
        <v>3</v>
      </c>
      <c r="R178" s="174">
        <v>1</v>
      </c>
      <c r="S178" s="174"/>
      <c r="T178" s="174"/>
    </row>
    <row r="179" spans="12:20" ht="15.75" thickBot="1" x14ac:dyDescent="0.3">
      <c r="L179">
        <v>1</v>
      </c>
      <c r="M179">
        <v>1</v>
      </c>
      <c r="N179" s="175"/>
      <c r="O179" s="178"/>
      <c r="P179" s="113" t="s">
        <v>593</v>
      </c>
      <c r="Q179" s="174">
        <v>4</v>
      </c>
      <c r="R179" s="174">
        <v>1</v>
      </c>
      <c r="S179" s="174"/>
      <c r="T179" s="174"/>
    </row>
    <row r="180" spans="12:20" ht="15.75" thickBot="1" x14ac:dyDescent="0.3">
      <c r="L180">
        <v>1</v>
      </c>
      <c r="M180">
        <v>1</v>
      </c>
      <c r="N180" s="175"/>
      <c r="O180" s="178"/>
      <c r="P180" s="113" t="s">
        <v>120</v>
      </c>
      <c r="Q180" s="174">
        <v>1</v>
      </c>
      <c r="R180" s="174"/>
      <c r="S180" s="174"/>
      <c r="T180" s="174"/>
    </row>
    <row r="181" spans="12:20" ht="15.75" thickBot="1" x14ac:dyDescent="0.3">
      <c r="M181">
        <v>1</v>
      </c>
      <c r="N181" s="175"/>
      <c r="O181" s="178"/>
      <c r="P181" s="113" t="s">
        <v>594</v>
      </c>
      <c r="Q181" s="174">
        <v>2</v>
      </c>
      <c r="R181" s="174"/>
      <c r="S181" s="174"/>
      <c r="T181" s="174"/>
    </row>
    <row r="182" spans="12:20" ht="15.75" thickBot="1" x14ac:dyDescent="0.3">
      <c r="N182" s="175"/>
      <c r="O182" s="178"/>
      <c r="P182" s="113" t="s">
        <v>595</v>
      </c>
      <c r="Q182" s="174">
        <v>2</v>
      </c>
      <c r="R182" s="174"/>
      <c r="S182" s="174"/>
      <c r="T182" s="174"/>
    </row>
    <row r="183" spans="12:20" ht="15.75" thickBot="1" x14ac:dyDescent="0.3">
      <c r="N183" s="175"/>
      <c r="O183" s="178"/>
      <c r="P183" s="113" t="s">
        <v>608</v>
      </c>
      <c r="Q183" s="174">
        <v>1</v>
      </c>
      <c r="R183" s="174"/>
      <c r="S183" s="174"/>
      <c r="T183" s="174"/>
    </row>
    <row r="184" spans="12:20" ht="15.75" thickBot="1" x14ac:dyDescent="0.3">
      <c r="N184" s="175"/>
      <c r="O184" s="178"/>
      <c r="P184" s="113" t="s">
        <v>38</v>
      </c>
      <c r="Q184" s="174">
        <v>1</v>
      </c>
      <c r="R184" s="174"/>
      <c r="S184" s="174"/>
      <c r="T184" s="174"/>
    </row>
    <row r="185" spans="12:20" ht="15.75" thickBot="1" x14ac:dyDescent="0.3">
      <c r="N185" s="175" t="s">
        <v>151</v>
      </c>
      <c r="O185" s="178"/>
      <c r="P185" s="113" t="s">
        <v>596</v>
      </c>
      <c r="Q185" s="174"/>
      <c r="R185" s="174">
        <v>1</v>
      </c>
      <c r="S185" s="174"/>
      <c r="T185" s="174"/>
    </row>
    <row r="186" spans="12:20" ht="15.75" thickBot="1" x14ac:dyDescent="0.3">
      <c r="N186" s="175"/>
      <c r="O186" s="178"/>
      <c r="P186" s="113" t="s">
        <v>597</v>
      </c>
      <c r="Q186" s="174"/>
      <c r="R186" s="174">
        <v>1</v>
      </c>
      <c r="S186" s="174"/>
      <c r="T186" s="174"/>
    </row>
    <row r="187" spans="12:20" ht="15.75" thickBot="1" x14ac:dyDescent="0.3">
      <c r="N187" s="175"/>
      <c r="O187" s="178"/>
      <c r="P187" s="113" t="s">
        <v>77</v>
      </c>
      <c r="Q187" s="174"/>
      <c r="R187" s="174">
        <v>1</v>
      </c>
      <c r="S187" s="174"/>
      <c r="T187" s="174"/>
    </row>
    <row r="188" spans="12:20" ht="15.75" thickBot="1" x14ac:dyDescent="0.3">
      <c r="N188" s="175"/>
      <c r="O188" s="178"/>
      <c r="P188" s="113" t="s">
        <v>598</v>
      </c>
      <c r="Q188" s="174"/>
      <c r="R188" s="174">
        <v>1</v>
      </c>
      <c r="S188" s="174"/>
      <c r="T188" s="174"/>
    </row>
    <row r="189" spans="12:20" ht="15.75" thickBot="1" x14ac:dyDescent="0.3">
      <c r="N189" s="175"/>
      <c r="O189" s="178"/>
      <c r="P189" s="113" t="s">
        <v>36</v>
      </c>
      <c r="Q189" s="174"/>
      <c r="R189" s="174">
        <v>1</v>
      </c>
      <c r="S189" s="174"/>
      <c r="T189" s="174"/>
    </row>
    <row r="190" spans="12:20" ht="15.75" thickBot="1" x14ac:dyDescent="0.3">
      <c r="N190" s="175"/>
      <c r="O190" s="178"/>
      <c r="P190" s="113" t="s">
        <v>557</v>
      </c>
      <c r="Q190" s="174"/>
      <c r="R190" s="174">
        <v>1</v>
      </c>
      <c r="S190" s="174"/>
      <c r="T190" s="174"/>
    </row>
    <row r="191" spans="12:20" ht="15.75" thickBot="1" x14ac:dyDescent="0.3">
      <c r="N191" s="175"/>
      <c r="O191" s="178"/>
      <c r="P191" s="113" t="s">
        <v>599</v>
      </c>
      <c r="Q191" s="174"/>
      <c r="R191" s="174">
        <v>1</v>
      </c>
      <c r="S191" s="174"/>
      <c r="T191" s="174"/>
    </row>
    <row r="192" spans="12:20" ht="15.75" thickBot="1" x14ac:dyDescent="0.3">
      <c r="N192" s="175"/>
      <c r="O192" s="178"/>
      <c r="P192" s="113" t="s">
        <v>122</v>
      </c>
      <c r="Q192" s="174"/>
      <c r="R192" s="174">
        <v>1</v>
      </c>
      <c r="S192" s="174"/>
      <c r="T192" s="174"/>
    </row>
    <row r="193" spans="12:20" ht="15.75" thickBot="1" x14ac:dyDescent="0.3">
      <c r="N193" s="175"/>
      <c r="O193" s="178"/>
      <c r="P193" s="113" t="s">
        <v>123</v>
      </c>
      <c r="Q193" s="174"/>
      <c r="R193" s="174">
        <v>1</v>
      </c>
      <c r="S193" s="174"/>
      <c r="T193" s="174"/>
    </row>
    <row r="194" spans="12:20" ht="15.75" thickBot="1" x14ac:dyDescent="0.3">
      <c r="N194" s="175"/>
      <c r="O194" s="178"/>
      <c r="P194" s="113" t="s">
        <v>600</v>
      </c>
      <c r="Q194" s="174"/>
      <c r="R194" s="174">
        <v>1</v>
      </c>
      <c r="S194" s="174"/>
      <c r="T194" s="174"/>
    </row>
    <row r="195" spans="12:20" ht="15.75" thickBot="1" x14ac:dyDescent="0.3">
      <c r="M195">
        <v>10</v>
      </c>
      <c r="N195" s="175"/>
      <c r="O195" s="178"/>
      <c r="P195" s="113" t="s">
        <v>602</v>
      </c>
      <c r="Q195" s="174"/>
      <c r="R195" s="174">
        <v>1</v>
      </c>
      <c r="S195" s="174"/>
      <c r="T195" s="174"/>
    </row>
    <row r="196" spans="12:20" ht="15.75" thickBot="1" x14ac:dyDescent="0.3">
      <c r="L196">
        <v>15</v>
      </c>
      <c r="M196">
        <v>70</v>
      </c>
      <c r="N196" s="175" t="s">
        <v>601</v>
      </c>
      <c r="O196" s="178"/>
      <c r="P196" s="175" t="s">
        <v>601</v>
      </c>
      <c r="Q196" s="174">
        <v>225</v>
      </c>
      <c r="R196" s="174"/>
      <c r="S196" s="174"/>
      <c r="T196" s="174"/>
    </row>
    <row r="197" spans="12:20" ht="15.75" thickBot="1" x14ac:dyDescent="0.3">
      <c r="N197" s="175" t="s">
        <v>413</v>
      </c>
      <c r="O197" s="178"/>
      <c r="P197" s="113"/>
      <c r="Q197" s="174">
        <v>80</v>
      </c>
      <c r="R197" s="174"/>
      <c r="S197" s="174"/>
      <c r="T197" s="174"/>
    </row>
    <row r="198" spans="12:20" ht="15.75" thickBot="1" x14ac:dyDescent="0.3">
      <c r="N198" s="175"/>
      <c r="O198" s="178"/>
      <c r="P198" s="114" t="s">
        <v>642</v>
      </c>
      <c r="Q198" s="174">
        <v>0</v>
      </c>
      <c r="R198" s="174">
        <v>8</v>
      </c>
      <c r="S198" s="174"/>
      <c r="T198" s="174"/>
    </row>
    <row r="199" spans="12:20" ht="15.75" thickBot="1" x14ac:dyDescent="0.3">
      <c r="N199" s="175" t="s">
        <v>145</v>
      </c>
      <c r="O199" s="178" t="s">
        <v>350</v>
      </c>
      <c r="P199" s="114"/>
      <c r="Q199" s="174">
        <v>30</v>
      </c>
      <c r="R199" s="174"/>
      <c r="S199" s="174"/>
      <c r="T199" s="174"/>
    </row>
    <row r="200" spans="12:20" x14ac:dyDescent="0.25">
      <c r="L200" s="144">
        <f>SUM(L3:L199)</f>
        <v>70</v>
      </c>
      <c r="M200" s="144">
        <f>SUM(M3:M199)</f>
        <v>188</v>
      </c>
      <c r="N200" s="144" t="s">
        <v>185</v>
      </c>
      <c r="O200" s="143"/>
      <c r="P200" s="144"/>
      <c r="Q200" s="181">
        <f>SUM(Q3:Q199)</f>
        <v>728</v>
      </c>
      <c r="R200" s="144">
        <f>SUM(R3:R199)</f>
        <v>156</v>
      </c>
      <c r="S200" s="144">
        <f>SUM(S3:S199)</f>
        <v>27</v>
      </c>
      <c r="T200" s="144">
        <f>SUM(T3:T199)</f>
        <v>0</v>
      </c>
    </row>
    <row r="201" spans="12:20" x14ac:dyDescent="0.25">
      <c r="M201">
        <v>220</v>
      </c>
    </row>
    <row r="203" spans="12:20" x14ac:dyDescent="0.25">
      <c r="M203">
        <v>200</v>
      </c>
    </row>
    <row r="204" spans="12:20" x14ac:dyDescent="0.25">
      <c r="M204">
        <v>70</v>
      </c>
    </row>
  </sheetData>
  <autoFilter ref="N2:R111" xr:uid="{00000000-0001-0000-0900-000000000000}"/>
  <mergeCells count="1">
    <mergeCell ref="AJ9:AJ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AD7F-F36F-46D4-ADC8-5221D489AAC0}">
  <dimension ref="B1:Q40"/>
  <sheetViews>
    <sheetView tabSelected="1" workbookViewId="0">
      <selection activeCell="L13" sqref="L13"/>
    </sheetView>
  </sheetViews>
  <sheetFormatPr defaultRowHeight="15" x14ac:dyDescent="0.25"/>
  <cols>
    <col min="2" max="2" width="24" bestFit="1" customWidth="1"/>
    <col min="6" max="6" width="9.140625" style="1"/>
    <col min="9" max="9" width="16.85546875" style="1" bestFit="1" customWidth="1"/>
    <col min="12" max="12" width="11.42578125" customWidth="1"/>
    <col min="13" max="13" width="15.5703125" bestFit="1" customWidth="1"/>
  </cols>
  <sheetData>
    <row r="1" spans="2:17" x14ac:dyDescent="0.25">
      <c r="B1" s="35" t="s">
        <v>160</v>
      </c>
      <c r="C1" s="1">
        <v>50000</v>
      </c>
      <c r="I1" s="1" t="s">
        <v>722</v>
      </c>
      <c r="J1">
        <v>10000</v>
      </c>
      <c r="K1" s="212">
        <v>10000</v>
      </c>
      <c r="M1" s="211" t="str">
        <f>B4</f>
        <v>Bariyaaan bataai</v>
      </c>
      <c r="N1" s="211"/>
      <c r="O1" s="211"/>
      <c r="P1" s="211"/>
      <c r="Q1" s="211"/>
    </row>
    <row r="2" spans="2:17" x14ac:dyDescent="0.25">
      <c r="B2" s="35" t="s">
        <v>161</v>
      </c>
      <c r="C2">
        <v>100000</v>
      </c>
      <c r="I2" s="1" t="s">
        <v>431</v>
      </c>
      <c r="J2">
        <v>35000</v>
      </c>
      <c r="K2" s="212">
        <v>35000</v>
      </c>
      <c r="M2" s="34" t="s">
        <v>184</v>
      </c>
      <c r="N2" s="34" t="s">
        <v>25</v>
      </c>
      <c r="O2" s="34" t="s">
        <v>26</v>
      </c>
      <c r="P2" s="34" t="s">
        <v>185</v>
      </c>
    </row>
    <row r="3" spans="2:17" x14ac:dyDescent="0.25">
      <c r="B3" s="35" t="s">
        <v>413</v>
      </c>
      <c r="C3">
        <v>300000</v>
      </c>
      <c r="F3" s="1" t="s">
        <v>712</v>
      </c>
      <c r="G3">
        <v>230000</v>
      </c>
      <c r="I3" s="1" t="s">
        <v>413</v>
      </c>
      <c r="J3">
        <v>520000</v>
      </c>
      <c r="K3" s="212">
        <v>520000</v>
      </c>
      <c r="M3" s="35" t="s">
        <v>95</v>
      </c>
      <c r="N3">
        <v>1</v>
      </c>
      <c r="O3">
        <v>2100</v>
      </c>
      <c r="P3">
        <f>PRODUCT(N3,O3)</f>
        <v>2100</v>
      </c>
      <c r="Q3" s="212">
        <v>1100</v>
      </c>
    </row>
    <row r="4" spans="2:17" x14ac:dyDescent="0.25">
      <c r="B4" s="35" t="s">
        <v>719</v>
      </c>
      <c r="C4">
        <f>P13</f>
        <v>25000</v>
      </c>
      <c r="F4" s="1" t="s">
        <v>713</v>
      </c>
      <c r="G4">
        <v>200000</v>
      </c>
      <c r="I4" s="1" t="s">
        <v>723</v>
      </c>
      <c r="J4">
        <v>25000</v>
      </c>
      <c r="K4" s="212">
        <v>25000</v>
      </c>
      <c r="M4" s="35" t="s">
        <v>172</v>
      </c>
      <c r="N4">
        <v>1</v>
      </c>
      <c r="O4">
        <v>3000</v>
      </c>
      <c r="P4">
        <f t="shared" ref="P4:P11" si="0">PRODUCT(N4,O4)</f>
        <v>3000</v>
      </c>
      <c r="Q4" s="212">
        <v>2200</v>
      </c>
    </row>
    <row r="5" spans="2:17" x14ac:dyDescent="0.25">
      <c r="B5" s="35" t="s">
        <v>720</v>
      </c>
      <c r="C5">
        <v>50000</v>
      </c>
      <c r="F5" s="1" t="s">
        <v>716</v>
      </c>
      <c r="G5">
        <v>90000</v>
      </c>
      <c r="I5" s="1" t="s">
        <v>721</v>
      </c>
      <c r="J5">
        <v>20000</v>
      </c>
      <c r="K5" s="212">
        <v>20000</v>
      </c>
      <c r="M5" s="35" t="s">
        <v>102</v>
      </c>
      <c r="N5">
        <v>1</v>
      </c>
      <c r="O5">
        <v>2500</v>
      </c>
      <c r="P5">
        <f t="shared" si="0"/>
        <v>2500</v>
      </c>
      <c r="Q5" s="212">
        <v>1600</v>
      </c>
    </row>
    <row r="6" spans="2:17" x14ac:dyDescent="0.25">
      <c r="B6" s="35" t="s">
        <v>208</v>
      </c>
      <c r="C6">
        <v>25000</v>
      </c>
      <c r="F6" s="1" t="s">
        <v>447</v>
      </c>
      <c r="G6">
        <v>0</v>
      </c>
      <c r="K6" s="212"/>
      <c r="M6" s="35" t="s">
        <v>173</v>
      </c>
      <c r="N6">
        <v>1</v>
      </c>
      <c r="O6">
        <v>3000</v>
      </c>
      <c r="P6">
        <f t="shared" si="0"/>
        <v>3000</v>
      </c>
      <c r="Q6" s="212">
        <v>3000</v>
      </c>
    </row>
    <row r="7" spans="2:17" x14ac:dyDescent="0.25">
      <c r="B7" s="35" t="s">
        <v>721</v>
      </c>
      <c r="C7">
        <v>20000</v>
      </c>
      <c r="I7" s="1" t="s">
        <v>427</v>
      </c>
      <c r="J7">
        <v>220000</v>
      </c>
      <c r="K7" s="212">
        <v>220000</v>
      </c>
      <c r="M7" s="35" t="s">
        <v>174</v>
      </c>
      <c r="N7">
        <v>2</v>
      </c>
      <c r="O7">
        <v>1800</v>
      </c>
      <c r="P7">
        <f t="shared" si="0"/>
        <v>3600</v>
      </c>
      <c r="Q7" s="212">
        <v>3800</v>
      </c>
    </row>
    <row r="8" spans="2:17" x14ac:dyDescent="0.25">
      <c r="B8" s="35" t="s">
        <v>431</v>
      </c>
      <c r="C8">
        <v>50000</v>
      </c>
      <c r="I8" s="30" t="s">
        <v>719</v>
      </c>
      <c r="J8">
        <f>P13</f>
        <v>25000</v>
      </c>
      <c r="K8" s="212"/>
      <c r="L8" s="212"/>
      <c r="M8" s="35" t="s">
        <v>175</v>
      </c>
      <c r="N8">
        <v>3</v>
      </c>
      <c r="O8">
        <v>1800</v>
      </c>
      <c r="P8">
        <f t="shared" si="0"/>
        <v>5400</v>
      </c>
      <c r="Q8" s="212">
        <v>5700</v>
      </c>
    </row>
    <row r="9" spans="2:17" x14ac:dyDescent="0.25">
      <c r="B9" s="35" t="s">
        <v>427</v>
      </c>
      <c r="C9">
        <v>225000</v>
      </c>
      <c r="F9" s="1" t="s">
        <v>714</v>
      </c>
      <c r="G9" s="1">
        <f>SUM(G3:G8)</f>
        <v>520000</v>
      </c>
      <c r="I9" s="30" t="s">
        <v>720</v>
      </c>
      <c r="J9">
        <v>50000</v>
      </c>
      <c r="K9" s="212">
        <v>8000</v>
      </c>
      <c r="M9" s="35" t="s">
        <v>176</v>
      </c>
      <c r="N9">
        <v>1</v>
      </c>
      <c r="O9">
        <v>1800</v>
      </c>
      <c r="P9">
        <f t="shared" si="0"/>
        <v>1800</v>
      </c>
      <c r="Q9" s="212">
        <v>1900</v>
      </c>
    </row>
    <row r="10" spans="2:17" x14ac:dyDescent="0.25">
      <c r="B10" s="35" t="s">
        <v>718</v>
      </c>
      <c r="C10">
        <v>25000</v>
      </c>
      <c r="I10" s="30" t="s">
        <v>208</v>
      </c>
      <c r="J10">
        <v>25000</v>
      </c>
      <c r="K10" s="212">
        <v>25000</v>
      </c>
      <c r="M10" s="35" t="s">
        <v>177</v>
      </c>
      <c r="N10">
        <v>1</v>
      </c>
      <c r="O10">
        <v>1800</v>
      </c>
      <c r="P10">
        <f t="shared" si="0"/>
        <v>1800</v>
      </c>
      <c r="Q10" s="212">
        <v>1900</v>
      </c>
    </row>
    <row r="11" spans="2:17" x14ac:dyDescent="0.25">
      <c r="B11" s="35" t="s">
        <v>201</v>
      </c>
      <c r="C11">
        <v>15000</v>
      </c>
      <c r="I11" s="30" t="s">
        <v>718</v>
      </c>
      <c r="J11">
        <v>25000</v>
      </c>
      <c r="K11" s="212">
        <v>3000</v>
      </c>
      <c r="M11" s="35" t="s">
        <v>178</v>
      </c>
      <c r="N11">
        <v>1</v>
      </c>
      <c r="O11">
        <v>1800</v>
      </c>
      <c r="P11">
        <f t="shared" si="0"/>
        <v>1800</v>
      </c>
      <c r="Q11" s="212">
        <v>1900</v>
      </c>
    </row>
    <row r="12" spans="2:17" x14ac:dyDescent="0.25">
      <c r="B12" s="35" t="s">
        <v>202</v>
      </c>
      <c r="C12">
        <v>15000</v>
      </c>
      <c r="I12" s="30" t="s">
        <v>724</v>
      </c>
      <c r="J12">
        <v>60000</v>
      </c>
      <c r="K12" s="212">
        <v>20000</v>
      </c>
      <c r="L12">
        <v>80000</v>
      </c>
    </row>
    <row r="13" spans="2:17" x14ac:dyDescent="0.25">
      <c r="B13" s="35" t="s">
        <v>717</v>
      </c>
      <c r="C13">
        <v>15000</v>
      </c>
      <c r="I13" s="30" t="s">
        <v>725</v>
      </c>
      <c r="J13">
        <v>50000</v>
      </c>
      <c r="K13" s="212">
        <v>40000</v>
      </c>
      <c r="P13" s="1">
        <f>SUM(P3:P12)</f>
        <v>25000</v>
      </c>
      <c r="Q13" s="212">
        <f>SUM(Q3:Q12)</f>
        <v>23100</v>
      </c>
    </row>
    <row r="14" spans="2:17" x14ac:dyDescent="0.25">
      <c r="B14" s="35" t="s">
        <v>203</v>
      </c>
      <c r="C14">
        <v>15000</v>
      </c>
      <c r="F14" s="1" t="s">
        <v>715</v>
      </c>
      <c r="G14">
        <f>C18-G9</f>
        <v>435000</v>
      </c>
      <c r="I14" s="30"/>
    </row>
    <row r="15" spans="2:17" x14ac:dyDescent="0.25">
      <c r="B15" s="35" t="s">
        <v>168</v>
      </c>
      <c r="C15" s="1">
        <v>12000</v>
      </c>
      <c r="I15" s="30" t="s">
        <v>726</v>
      </c>
      <c r="J15" s="193">
        <f>SUM(J1:J13)</f>
        <v>1065000</v>
      </c>
      <c r="K15" s="193">
        <f>SUM(K1:K13)</f>
        <v>926000</v>
      </c>
    </row>
    <row r="16" spans="2:17" x14ac:dyDescent="0.25">
      <c r="B16" s="35" t="s">
        <v>199</v>
      </c>
      <c r="C16">
        <v>8000</v>
      </c>
      <c r="I16" s="30" t="s">
        <v>727</v>
      </c>
      <c r="J16" t="str">
        <f>IMSUB(1065000,875000)</f>
        <v>190000</v>
      </c>
    </row>
    <row r="17" spans="2:3" x14ac:dyDescent="0.25">
      <c r="B17" s="35" t="s">
        <v>200</v>
      </c>
      <c r="C17">
        <v>5000</v>
      </c>
    </row>
    <row r="18" spans="2:3" x14ac:dyDescent="0.25">
      <c r="C18" s="193">
        <f>SUM(C1:C17)</f>
        <v>955000</v>
      </c>
    </row>
    <row r="20" spans="2:3" x14ac:dyDescent="0.25">
      <c r="B20" s="1"/>
    </row>
    <row r="21" spans="2:3" x14ac:dyDescent="0.25">
      <c r="B21" s="206" t="s">
        <v>730</v>
      </c>
    </row>
    <row r="22" spans="2:3" x14ac:dyDescent="0.25">
      <c r="B22" t="s">
        <v>731</v>
      </c>
      <c r="C22">
        <v>75</v>
      </c>
    </row>
    <row r="23" spans="2:3" x14ac:dyDescent="0.25">
      <c r="B23" t="s">
        <v>732</v>
      </c>
      <c r="C23">
        <v>35</v>
      </c>
    </row>
    <row r="24" spans="2:3" x14ac:dyDescent="0.25">
      <c r="B24" t="s">
        <v>733</v>
      </c>
      <c r="C24">
        <v>30</v>
      </c>
    </row>
    <row r="25" spans="2:3" x14ac:dyDescent="0.25">
      <c r="B25" t="s">
        <v>734</v>
      </c>
      <c r="C25">
        <v>40</v>
      </c>
    </row>
    <row r="26" spans="2:3" x14ac:dyDescent="0.25">
      <c r="B26" t="s">
        <v>735</v>
      </c>
      <c r="C26">
        <v>250</v>
      </c>
    </row>
    <row r="40" spans="3:3" x14ac:dyDescent="0.25">
      <c r="C40">
        <v>100000</v>
      </c>
    </row>
  </sheetData>
  <mergeCells count="1">
    <mergeCell ref="M1:Q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B725-ABC3-4609-87D6-4B3221435A41}">
  <dimension ref="H2:L17"/>
  <sheetViews>
    <sheetView zoomScale="96" workbookViewId="0">
      <selection activeCell="N11" sqref="N11"/>
    </sheetView>
  </sheetViews>
  <sheetFormatPr defaultRowHeight="15" x14ac:dyDescent="0.25"/>
  <sheetData>
    <row r="2" spans="8:12" x14ac:dyDescent="0.25">
      <c r="H2" s="213" t="s">
        <v>742</v>
      </c>
      <c r="I2" s="1" t="s">
        <v>736</v>
      </c>
      <c r="K2" t="s">
        <v>755</v>
      </c>
      <c r="L2" s="213" t="s">
        <v>759</v>
      </c>
    </row>
    <row r="3" spans="8:12" x14ac:dyDescent="0.25">
      <c r="I3" s="1" t="s">
        <v>737</v>
      </c>
      <c r="K3" t="s">
        <v>756</v>
      </c>
    </row>
    <row r="4" spans="8:12" x14ac:dyDescent="0.25">
      <c r="I4" s="1" t="s">
        <v>738</v>
      </c>
      <c r="K4" t="s">
        <v>745</v>
      </c>
    </row>
    <row r="5" spans="8:12" x14ac:dyDescent="0.25">
      <c r="H5" s="213" t="s">
        <v>743</v>
      </c>
      <c r="I5" s="1" t="s">
        <v>739</v>
      </c>
      <c r="K5" t="s">
        <v>746</v>
      </c>
    </row>
    <row r="6" spans="8:12" x14ac:dyDescent="0.25">
      <c r="I6" s="1" t="s">
        <v>740</v>
      </c>
      <c r="K6" t="s">
        <v>747</v>
      </c>
    </row>
    <row r="7" spans="8:12" x14ac:dyDescent="0.25">
      <c r="I7" s="1" t="s">
        <v>741</v>
      </c>
      <c r="K7" t="s">
        <v>753</v>
      </c>
    </row>
    <row r="8" spans="8:12" x14ac:dyDescent="0.25">
      <c r="I8" s="1" t="s">
        <v>744</v>
      </c>
      <c r="K8" t="s">
        <v>750</v>
      </c>
    </row>
    <row r="9" spans="8:12" x14ac:dyDescent="0.25">
      <c r="I9" t="s">
        <v>752</v>
      </c>
    </row>
    <row r="11" spans="8:12" x14ac:dyDescent="0.25">
      <c r="H11" s="213" t="s">
        <v>760</v>
      </c>
      <c r="I11" t="s">
        <v>748</v>
      </c>
      <c r="K11" t="s">
        <v>765</v>
      </c>
    </row>
    <row r="12" spans="8:12" x14ac:dyDescent="0.25">
      <c r="I12" t="s">
        <v>749</v>
      </c>
      <c r="K12" t="s">
        <v>762</v>
      </c>
    </row>
    <row r="13" spans="8:12" x14ac:dyDescent="0.25">
      <c r="I13" t="s">
        <v>754</v>
      </c>
      <c r="K13" t="s">
        <v>761</v>
      </c>
    </row>
    <row r="14" spans="8:12" x14ac:dyDescent="0.25">
      <c r="I14" t="s">
        <v>751</v>
      </c>
      <c r="K14" t="s">
        <v>766</v>
      </c>
    </row>
    <row r="15" spans="8:12" x14ac:dyDescent="0.25">
      <c r="I15" t="s">
        <v>757</v>
      </c>
      <c r="J15" t="s">
        <v>763</v>
      </c>
    </row>
    <row r="16" spans="8:12" x14ac:dyDescent="0.25">
      <c r="I16" t="s">
        <v>758</v>
      </c>
    </row>
    <row r="17" spans="9:9" x14ac:dyDescent="0.25">
      <c r="I17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Ramzan rashan</vt:lpstr>
      <vt:lpstr>List </vt:lpstr>
      <vt:lpstr>Expenses</vt:lpstr>
      <vt:lpstr>kashmir</vt:lpstr>
      <vt:lpstr>VegFood</vt:lpstr>
      <vt:lpstr>Sheet1</vt:lpstr>
      <vt:lpstr>Sheet2</vt:lpstr>
      <vt:lpstr>Sal0823</vt:lpstr>
      <vt:lpstr>BaraatAhad</vt:lpstr>
      <vt:lpstr>Walima</vt:lpstr>
      <vt:lpstr>Rukhsatti</vt:lpstr>
      <vt:lpstr>Baagha 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Ahad Zafar</cp:lastModifiedBy>
  <dcterms:created xsi:type="dcterms:W3CDTF">2021-06-18T13:03:41Z</dcterms:created>
  <dcterms:modified xsi:type="dcterms:W3CDTF">2024-09-22T07:09:43Z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6251adc5-dfd7-4431-9673-78cac574637e</vt:lpwstr>
  </property>
  <property fmtid="{D5CDD505-2E9C-101B-9397-08002B2CF9AE}" pid="3" name="ConnectionInfosStorage">
    <vt:lpwstr>WorkbookXmlParts</vt:lpwstr>
  </property>
  <property fmtid="{D5CDD505-2E9C-101B-9397-08002B2CF9AE}" pid="4" name="MSIP_Label_a0819fa7-4367-4500-ba88-dd630d977609_Enabled">
    <vt:lpwstr>true</vt:lpwstr>
  </property>
  <property fmtid="{D5CDD505-2E9C-101B-9397-08002B2CF9AE}" pid="5" name="MSIP_Label_a0819fa7-4367-4500-ba88-dd630d977609_SetDate">
    <vt:lpwstr>2023-04-10T07:18:19Z</vt:lpwstr>
  </property>
  <property fmtid="{D5CDD505-2E9C-101B-9397-08002B2CF9AE}" pid="6" name="MSIP_Label_a0819fa7-4367-4500-ba88-dd630d977609_Method">
    <vt:lpwstr>Standard</vt:lpwstr>
  </property>
  <property fmtid="{D5CDD505-2E9C-101B-9397-08002B2CF9AE}" pid="7" name="MSIP_Label_a0819fa7-4367-4500-ba88-dd630d977609_Name">
    <vt:lpwstr>a0819fa7-4367-4500-ba88-dd630d977609</vt:lpwstr>
  </property>
  <property fmtid="{D5CDD505-2E9C-101B-9397-08002B2CF9AE}" pid="8" name="MSIP_Label_a0819fa7-4367-4500-ba88-dd630d977609_SiteId">
    <vt:lpwstr>63ce7d59-2f3e-42cd-a8cc-be764cff5eb6</vt:lpwstr>
  </property>
  <property fmtid="{D5CDD505-2E9C-101B-9397-08002B2CF9AE}" pid="9" name="MSIP_Label_a0819fa7-4367-4500-ba88-dd630d977609_ActionId">
    <vt:lpwstr>720b6dbd-a164-47ef-8ce2-bc338d87b26d</vt:lpwstr>
  </property>
  <property fmtid="{D5CDD505-2E9C-101B-9397-08002B2CF9AE}" pid="10" name="MSIP_Label_a0819fa7-4367-4500-ba88-dd630d977609_ContentBits">
    <vt:lpwstr>0</vt:lpwstr>
  </property>
</Properties>
</file>