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defaultThemeVersion="124226"/>
  <mc:AlternateContent xmlns:mc="http://schemas.openxmlformats.org/markup-compatibility/2006">
    <mc:Choice Requires="x15">
      <x15ac:absPath xmlns:x15ac="http://schemas.microsoft.com/office/spreadsheetml/2010/11/ac" url="https://myoffice.accenture.com/personal/v_a_vijayalakshmi_accenture_com/Documents/Desktop/"/>
    </mc:Choice>
  </mc:AlternateContent>
  <xr:revisionPtr revIDLastSave="0" documentId="8_{FE3DE199-9A67-4E99-B66B-33566AAA9237}" xr6:coauthVersionLast="46" xr6:coauthVersionMax="46" xr10:uidLastSave="{00000000-0000-0000-0000-000000000000}"/>
  <workbookProtection workbookPassword="C9A4" lockStructure="1"/>
  <bookViews>
    <workbookView xWindow="-110" yWindow="-110" windowWidth="19420" windowHeight="10420" xr2:uid="{00000000-000D-0000-FFFF-FFFF00000000}"/>
  </bookViews>
  <sheets>
    <sheet name="Comp Plan - Group III" sheetId="10" r:id="rId1"/>
  </sheets>
  <definedNames>
    <definedName name="Basic_Salary">'Comp Plan - Group III'!$C$17</definedName>
    <definedName name="_xlnm.Print_Area" localSheetId="0">'Comp Plan - Group III'!$A$1:$G$44</definedName>
  </definedNames>
  <calcPr calcId="191029"/>
  <customWorkbookViews>
    <customWorkbookView name="Krish - Personal View" guid="{F28CEAB7-930F-4B5A-ADD4-3A5C6043D44B}" mergeInterval="0" personalView="1" maximized="1" windowWidth="1020" windowHeight="582" activeSheetId="3"/>
    <customWorkbookView name="NAG - Personal View" guid="{4510F0A0-C507-11D7-B36C-444553540001}" mergeInterval="0" personalView="1" maximized="1" windowWidth="796" windowHeight="464" activeSheetId="2"/>
    <customWorkbookView name="sdeans - Personal View" guid="{F4756213-3E9E-460C-A866-DDFDDC1EA367}" mergeInterval="0" personalView="1" maximized="1" windowWidth="1020" windowHeight="632" activeSheetId="1"/>
    <customWorkbookView name="Sarabjit Singh - Personal View" guid="{BCA9AF2A-0A33-4F5B-95C0-C4C5513C4493}" mergeInterval="0" personalView="1" maximized="1" windowWidth="796" windowHeight="411" activeSheetId="1"/>
    <customWorkbookView name="sg160950 - Personal View" guid="{5C32901D-C5FA-461B-9F2F-A5A5CDFE5089}" mergeInterval="0" personalView="1" maximized="1" windowWidth="1020" windowHeight="580" activeSheetId="1"/>
    <customWorkbookView name="Sanjay Gupta - Personal View" guid="{DDBE2734-C9D9-43B1-8EBE-892F7B772190}" mergeInterval="0" personalView="1" maximized="1" windowWidth="1020" windowHeight="580" activeSheetId="1" showComments="commIndAndComment"/>
    <customWorkbookView name="Andersen Consulting - Personal View" guid="{3BD16AD2-0521-4B2F-8215-9485D7FA5517}" mergeInterval="0" personalView="1" maximized="1" windowWidth="796" windowHeight="411" activeSheetId="1"/>
    <customWorkbookView name="Saurav Bose - Personal View" guid="{04375013-5106-4F0F-8F21-CE8EFFF7E116}" mergeInterval="0" personalView="1" maximized="1" windowWidth="1020" windowHeight="632" activeSheetId="1"/>
    <customWorkbookView name="sanjays - Personal View" guid="{C377E074-F2D8-4F11-B95B-E91721B7E531}" mergeInterval="0" personalView="1" maximized="1" windowWidth="796" windowHeight="464" activeSheetId="1"/>
    <customWorkbookView name="girishn - Personal View" guid="{A1D6969B-0900-48C8-B61F-7627702339BD}" mergeInterval="0" personalView="1" maximized="1" windowWidth="1020" windowHeight="631"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0" l="1"/>
  <c r="B12" i="10"/>
  <c r="F21" i="10" l="1"/>
  <c r="E21" i="10"/>
  <c r="B10" i="10" l="1"/>
  <c r="C11" i="10" l="1"/>
  <c r="C29" i="10"/>
  <c r="D29" i="10" s="1"/>
  <c r="G25" i="10"/>
  <c r="D23" i="10"/>
  <c r="L6" i="10" l="1"/>
  <c r="C17" i="10"/>
  <c r="C21" i="10" l="1"/>
  <c r="D21" i="10" s="1"/>
  <c r="C20" i="10"/>
  <c r="D11" i="10"/>
  <c r="D17" i="10" s="1"/>
  <c r="D20" i="10" l="1"/>
  <c r="F17" i="10"/>
  <c r="F18" i="10" s="1"/>
  <c r="C18" i="10" s="1"/>
  <c r="C25" i="10" l="1"/>
  <c r="F19" i="10"/>
  <c r="F20" i="10" s="1"/>
  <c r="C19" i="10" l="1"/>
  <c r="C27" i="10"/>
  <c r="D18" i="10"/>
  <c r="C22" i="10"/>
  <c r="B14" i="10" l="1"/>
  <c r="B47" i="10" s="1"/>
  <c r="C28" i="10"/>
  <c r="D22" i="10"/>
  <c r="D19" i="10"/>
  <c r="E22" i="10"/>
  <c r="E27" i="10"/>
  <c r="D25" i="10"/>
  <c r="B46" i="10" l="1"/>
  <c r="B45" i="10"/>
  <c r="B48" i="10"/>
  <c r="D27" i="10"/>
  <c r="D28" i="10" s="1"/>
  <c r="C30" i="10"/>
  <c r="D30" i="10" l="1"/>
  <c r="C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pratibha.katoch</author>
    <author>srinivas.peesapati</author>
  </authors>
  <commentList>
    <comment ref="B20" authorId="0" shapeId="0" xr:uid="{00000000-0006-0000-0000-000001000000}">
      <text>
        <r>
          <rPr>
            <sz val="8"/>
            <color indexed="81"/>
            <rFont val="Tahoma"/>
            <family val="2"/>
          </rPr>
          <t>Please select PF from the drop down</t>
        </r>
      </text>
    </comment>
    <comment ref="B27" authorId="1" shapeId="0" xr:uid="{00000000-0006-0000-0000-000002000000}">
      <text>
        <r>
          <rPr>
            <sz val="8"/>
            <color indexed="81"/>
            <rFont val="Tahoma"/>
            <family val="2"/>
          </rPr>
          <t xml:space="preserve">
In Lieu of reimbursements.</t>
        </r>
      </text>
    </comment>
  </commentList>
</comments>
</file>

<file path=xl/sharedStrings.xml><?xml version="1.0" encoding="utf-8"?>
<sst xmlns="http://schemas.openxmlformats.org/spreadsheetml/2006/main" count="51" uniqueCount="45">
  <si>
    <t>Name</t>
  </si>
  <si>
    <t>Monthly</t>
  </si>
  <si>
    <t>House Rent Allowance</t>
  </si>
  <si>
    <t>Basic Salary</t>
  </si>
  <si>
    <t>Emp Code</t>
  </si>
  <si>
    <t>Yearly</t>
  </si>
  <si>
    <t>Reimbursements</t>
  </si>
  <si>
    <t>Level</t>
  </si>
  <si>
    <t>Breakup of Reimbursements :-</t>
  </si>
  <si>
    <t>LTA</t>
  </si>
  <si>
    <t>Statutory Bonus</t>
  </si>
  <si>
    <t>Meal Allowance</t>
  </si>
  <si>
    <t xml:space="preserve">The gross annual fixed compensation below is based on your employment for a twelve (12) month period and will be prorated depending on the effective start date of your employment. </t>
  </si>
  <si>
    <t>Explanation</t>
  </si>
  <si>
    <t>Total Fixed Pay</t>
  </si>
  <si>
    <t>Total Fixed Pay Less Bonus (structured into allowances below)</t>
  </si>
  <si>
    <t>Provident Fund mentioned above refers to Company's Contribution to Provident Fund</t>
  </si>
  <si>
    <t>No calculations above take into account the effect of income tax.</t>
  </si>
  <si>
    <t>Level 10</t>
  </si>
  <si>
    <t>Level 11</t>
  </si>
  <si>
    <t>Level 12</t>
  </si>
  <si>
    <t>Level 13</t>
  </si>
  <si>
    <t>Adhoc Allowances</t>
  </si>
  <si>
    <t>Miscellaneous Allowances</t>
  </si>
  <si>
    <t>Transport allowance will be taxable for employees who avail of company transport.</t>
  </si>
  <si>
    <t>Reimbursements not availed off can be cashed under the head "Miscellaneous Allowance".</t>
  </si>
  <si>
    <t>Y</t>
  </si>
  <si>
    <t>F</t>
  </si>
  <si>
    <t>N</t>
  </si>
  <si>
    <t>- If the monthly Basic is &lt; 15000, then PF is mandatory;
- If the monthly Basic is &gt;= 15000, then you will have options of 'Yes', 'Fixed' &amp; 'No' to choose from;
- If PF account already exists from previous employment, then options are 'Yes' &amp; 'Fixed'</t>
  </si>
  <si>
    <t>Cells in yellow to be populated by the recruiter/candidate</t>
  </si>
  <si>
    <t>Meal Allowance will be provided in the form of Digital Meal Voucher from Bank to receive monthly load on the card. Employee should opt for the meal allowance and no retrospective eligibility allowed.</t>
  </si>
  <si>
    <r>
      <t>Provident (</t>
    </r>
    <r>
      <rPr>
        <b/>
        <sz val="8"/>
        <color rgb="FFFF0000"/>
        <rFont val="Book Antiqua"/>
        <family val="1"/>
      </rPr>
      <t>Y</t>
    </r>
    <r>
      <rPr>
        <sz val="8"/>
        <rFont val="Book Antiqua"/>
        <family val="1"/>
      </rPr>
      <t>-Yes/</t>
    </r>
    <r>
      <rPr>
        <b/>
        <sz val="8"/>
        <color rgb="FFFF0000"/>
        <rFont val="Book Antiqua"/>
        <family val="1"/>
      </rPr>
      <t>N</t>
    </r>
    <r>
      <rPr>
        <sz val="8"/>
        <rFont val="Book Antiqua"/>
        <family val="1"/>
      </rPr>
      <t>-No/</t>
    </r>
    <r>
      <rPr>
        <b/>
        <sz val="8"/>
        <color rgb="FFFF0000"/>
        <rFont val="Book Antiqua"/>
        <family val="1"/>
      </rPr>
      <t>F</t>
    </r>
    <r>
      <rPr>
        <sz val="8"/>
        <rFont val="Book Antiqua"/>
        <family val="1"/>
      </rPr>
      <t>-Fixed)</t>
    </r>
  </si>
  <si>
    <t>NPS Percentage</t>
  </si>
  <si>
    <t>COMPENSATION  PLAN - FY19 - Pay Group III</t>
  </si>
  <si>
    <t>Any difference between (Monthly Total X 12) and Yearly Total will be adjusted in the salary paid in the last month of the Financial Year.</t>
  </si>
  <si>
    <t>Reimbursements will be paid out based on amounts booked on the website and are subject to submission of bills.</t>
  </si>
  <si>
    <t>Paid as Salary on monthly basis.</t>
  </si>
  <si>
    <t>Amounts should be entered by the employee
Reimbursements mentioned above are as per eligibility, employee has an option to choose the amounts and balance will be reallocated to Miscellaneous allowances.</t>
  </si>
  <si>
    <t>Cells in yellow need to be populated.</t>
  </si>
  <si>
    <t>Variable Bonus Potential</t>
  </si>
  <si>
    <t>Total Earning Potential</t>
  </si>
  <si>
    <t>ESIC Eligibility</t>
  </si>
  <si>
    <t>PoBA Eligibility</t>
  </si>
  <si>
    <t>Ahad Zafar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</si>
</sst>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_);_(* \(#,##0\);_(* &quot;-&quot;??_);_(@_)"/>
    <numFmt numFmtId="165" formatCode="#,##0.000"/>
    <numFmt numFmtId="166" formatCode="#,##0.0000000"/>
    <numFmt numFmtId="167" formatCode="#,##0.00000000"/>
    <numFmt numFmtId="168" formatCode="#,##0.00000000000000"/>
    <numFmt numFmtId="169" formatCode="#,##0.0000000000000000"/>
    <numFmt numFmtId="170" formatCode="#,##0.00000000000000000"/>
    <numFmt numFmtId="171" formatCode="#,##0.000000000000000000"/>
    <numFmt numFmtId="172" formatCode="#,##0.0"/>
  </numFmts>
  <fonts count="21" x14ac:knownFonts="1">
    <font>
      <sz val="11"/>
      <name val="Book Antiqua"/>
    </font>
    <font>
      <sz val="11"/>
      <name val="Book Antiqua"/>
      <family val="1"/>
    </font>
    <font>
      <b/>
      <u/>
      <sz val="8"/>
      <name val="Book Antiqua"/>
      <family val="1"/>
    </font>
    <font>
      <sz val="8"/>
      <name val="Book Antiqua"/>
      <family val="1"/>
    </font>
    <font>
      <b/>
      <sz val="8"/>
      <name val="Book Antiqua"/>
      <family val="1"/>
    </font>
    <font>
      <sz val="8"/>
      <name val="Book Antiqua"/>
      <family val="1"/>
    </font>
    <font>
      <sz val="8"/>
      <color indexed="9"/>
      <name val="Book Antiqua"/>
      <family val="1"/>
    </font>
    <font>
      <sz val="8"/>
      <color indexed="81"/>
      <name val="Tahoma"/>
      <family val="2"/>
    </font>
    <font>
      <sz val="10"/>
      <color indexed="8"/>
      <name val="Book Antiqua"/>
      <family val="1"/>
    </font>
    <font>
      <b/>
      <sz val="10"/>
      <name val="Book Antiqua"/>
      <family val="1"/>
    </font>
    <font>
      <sz val="10"/>
      <name val="Book Antiqua"/>
      <family val="1"/>
    </font>
    <font>
      <sz val="8"/>
      <color theme="0"/>
      <name val="Book Antiqua"/>
      <family val="1"/>
    </font>
    <font>
      <b/>
      <sz val="8"/>
      <color theme="0"/>
      <name val="Book Antiqua"/>
      <family val="1"/>
    </font>
    <font>
      <sz val="8"/>
      <color rgb="FFFF0000"/>
      <name val="Book Antiqua"/>
      <family val="1"/>
    </font>
    <font>
      <sz val="11"/>
      <color theme="0"/>
      <name val="Book Antiqua"/>
      <family val="1"/>
    </font>
    <font>
      <sz val="10"/>
      <color indexed="9"/>
      <name val="Book Antiqua"/>
      <family val="1"/>
    </font>
    <font>
      <b/>
      <sz val="8"/>
      <color indexed="10"/>
      <name val="Book Antiqua"/>
      <family val="1"/>
    </font>
    <font>
      <sz val="9"/>
      <name val="Book Antiqua"/>
      <family val="1"/>
    </font>
    <font>
      <b/>
      <sz val="8"/>
      <color rgb="FFFF0000"/>
      <name val="Book Antiqua"/>
      <family val="1"/>
    </font>
    <font>
      <sz val="8"/>
      <color theme="1"/>
      <name val="Book Antiqua"/>
      <family val="1"/>
    </font>
    <font>
      <b/>
      <sz val="8"/>
      <color theme="1"/>
      <name val="Book Antiqua"/>
      <family val="1"/>
    </font>
  </fonts>
  <fills count="14">
    <fill>
      <patternFill patternType="none"/>
    </fill>
    <fill>
      <patternFill patternType="gray125"/>
    </fill>
    <fill>
      <patternFill patternType="solid">
        <fgColor indexed="51"/>
        <bgColor indexed="64"/>
      </patternFill>
    </fill>
    <fill>
      <patternFill patternType="solid">
        <fgColor indexed="42"/>
        <bgColor indexed="64"/>
      </patternFill>
    </fill>
    <fill>
      <patternFill patternType="solid">
        <fgColor indexed="40"/>
        <bgColor indexed="64"/>
      </patternFill>
    </fill>
    <fill>
      <patternFill patternType="solid">
        <fgColor indexed="45"/>
        <bgColor indexed="64"/>
      </patternFill>
    </fill>
    <fill>
      <patternFill patternType="solid">
        <fgColor indexed="11"/>
        <bgColor indexed="64"/>
      </patternFill>
    </fill>
    <fill>
      <patternFill patternType="solid">
        <fgColor indexed="43"/>
        <bgColor indexed="64"/>
      </patternFill>
    </fill>
    <fill>
      <patternFill patternType="solid">
        <fgColor indexed="50"/>
        <bgColor indexed="64"/>
      </patternFill>
    </fill>
    <fill>
      <patternFill patternType="solid">
        <fgColor theme="0" tint="-0.249977111117893"/>
        <bgColor indexed="64"/>
      </patternFill>
    </fill>
    <fill>
      <patternFill patternType="solid">
        <fgColor rgb="FFFFFF66"/>
        <bgColor indexed="64"/>
      </patternFill>
    </fill>
    <fill>
      <patternFill patternType="solid">
        <fgColor indexed="49"/>
        <bgColor indexed="64"/>
      </patternFill>
    </fill>
    <fill>
      <patternFill patternType="solid">
        <fgColor rgb="FF92D050"/>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15">
    <xf numFmtId="0" fontId="0" fillId="0" borderId="0" xfId="0"/>
    <xf numFmtId="3" fontId="3" fillId="0" borderId="0" xfId="0" applyNumberFormat="1" applyFont="1" applyProtection="1"/>
    <xf numFmtId="0" fontId="3" fillId="0" borderId="0" xfId="0" applyFont="1" applyProtection="1"/>
    <xf numFmtId="3" fontId="2" fillId="0" borderId="0" xfId="0" applyNumberFormat="1" applyFont="1" applyProtection="1"/>
    <xf numFmtId="3" fontId="4" fillId="0" borderId="0" xfId="0" applyNumberFormat="1" applyFont="1" applyAlignment="1" applyProtection="1">
      <alignment horizontal="left"/>
    </xf>
    <xf numFmtId="3" fontId="5" fillId="0" borderId="0" xfId="0" applyNumberFormat="1" applyFont="1"/>
    <xf numFmtId="3" fontId="4" fillId="0" borderId="0" xfId="0" applyNumberFormat="1" applyFont="1" applyProtection="1"/>
    <xf numFmtId="0" fontId="4" fillId="0" borderId="0" xfId="0" applyFont="1" applyProtection="1"/>
    <xf numFmtId="3" fontId="3" fillId="0" borderId="0" xfId="0" applyNumberFormat="1" applyFont="1" applyProtection="1">
      <protection hidden="1"/>
    </xf>
    <xf numFmtId="3" fontId="6" fillId="0" borderId="0" xfId="0" applyNumberFormat="1" applyFont="1" applyProtection="1">
      <protection hidden="1"/>
    </xf>
    <xf numFmtId="164" fontId="4" fillId="5" borderId="1" xfId="1" applyNumberFormat="1" applyFont="1" applyFill="1" applyBorder="1" applyAlignment="1" applyProtection="1">
      <alignment horizontal="center" vertical="center" wrapText="1"/>
      <protection hidden="1"/>
    </xf>
    <xf numFmtId="164" fontId="4" fillId="5" borderId="1" xfId="1" applyNumberFormat="1" applyFont="1" applyFill="1" applyBorder="1" applyAlignment="1" applyProtection="1">
      <alignment horizontal="center" wrapText="1"/>
      <protection hidden="1"/>
    </xf>
    <xf numFmtId="3" fontId="6" fillId="0" borderId="0" xfId="0" applyNumberFormat="1" applyFont="1" applyProtection="1"/>
    <xf numFmtId="0" fontId="3" fillId="0" borderId="0" xfId="0" applyFont="1" applyProtection="1">
      <protection hidden="1"/>
    </xf>
    <xf numFmtId="0" fontId="6" fillId="0" borderId="0" xfId="0" applyFont="1" applyProtection="1"/>
    <xf numFmtId="164" fontId="3" fillId="0" borderId="0" xfId="1" applyNumberFormat="1" applyFont="1" applyProtection="1">
      <protection hidden="1"/>
    </xf>
    <xf numFmtId="3" fontId="3" fillId="0" borderId="1" xfId="0" applyNumberFormat="1" applyFont="1" applyFill="1" applyBorder="1" applyAlignment="1" applyProtection="1">
      <alignment wrapText="1"/>
      <protection hidden="1"/>
    </xf>
    <xf numFmtId="3" fontId="3" fillId="0" borderId="0" xfId="0" applyNumberFormat="1" applyFont="1" applyFill="1" applyProtection="1"/>
    <xf numFmtId="3" fontId="6" fillId="0" borderId="0" xfId="0" applyNumberFormat="1" applyFont="1" applyFill="1" applyProtection="1"/>
    <xf numFmtId="3" fontId="11" fillId="0" borderId="0" xfId="0" applyNumberFormat="1" applyFont="1" applyProtection="1">
      <protection hidden="1"/>
    </xf>
    <xf numFmtId="3" fontId="11" fillId="0" borderId="0" xfId="0" applyNumberFormat="1" applyFont="1" applyProtection="1"/>
    <xf numFmtId="3" fontId="3" fillId="7" borderId="1" xfId="0" applyNumberFormat="1" applyFont="1" applyFill="1" applyBorder="1" applyAlignment="1" applyProtection="1">
      <alignment horizontal="center"/>
      <protection locked="0"/>
    </xf>
    <xf numFmtId="0" fontId="3" fillId="7" borderId="1" xfId="1" applyNumberFormat="1" applyFont="1" applyFill="1" applyBorder="1" applyAlignment="1" applyProtection="1">
      <alignment horizontal="center"/>
      <protection locked="0"/>
    </xf>
    <xf numFmtId="3" fontId="12" fillId="0" borderId="0" xfId="0" applyNumberFormat="1" applyFont="1" applyProtection="1">
      <protection hidden="1"/>
    </xf>
    <xf numFmtId="3" fontId="13" fillId="0" borderId="0" xfId="0" applyNumberFormat="1" applyFont="1" applyProtection="1">
      <protection hidden="1"/>
    </xf>
    <xf numFmtId="3" fontId="13" fillId="0" borderId="0" xfId="0" applyNumberFormat="1" applyFont="1" applyProtection="1"/>
    <xf numFmtId="3" fontId="13" fillId="0" borderId="0" xfId="0" applyNumberFormat="1" applyFont="1" applyFill="1" applyProtection="1"/>
    <xf numFmtId="0" fontId="13" fillId="0" borderId="0" xfId="0" applyFont="1" applyProtection="1">
      <protection hidden="1"/>
    </xf>
    <xf numFmtId="3" fontId="13" fillId="0" borderId="0" xfId="0" applyNumberFormat="1" applyFont="1"/>
    <xf numFmtId="169" fontId="13" fillId="0" borderId="0" xfId="0" applyNumberFormat="1" applyFont="1" applyProtection="1"/>
    <xf numFmtId="167" fontId="13" fillId="0" borderId="0" xfId="0" applyNumberFormat="1" applyFont="1" applyProtection="1"/>
    <xf numFmtId="171" fontId="13" fillId="0" borderId="0" xfId="0" applyNumberFormat="1" applyFont="1" applyProtection="1"/>
    <xf numFmtId="166" fontId="13" fillId="0" borderId="0" xfId="0" applyNumberFormat="1" applyFont="1" applyProtection="1"/>
    <xf numFmtId="168" fontId="13" fillId="0" borderId="0" xfId="0" applyNumberFormat="1" applyFont="1" applyProtection="1"/>
    <xf numFmtId="170" fontId="13" fillId="0" borderId="0" xfId="0" applyNumberFormat="1" applyFont="1" applyProtection="1"/>
    <xf numFmtId="0" fontId="11" fillId="0" borderId="0" xfId="0" applyFont="1" applyProtection="1">
      <protection hidden="1"/>
    </xf>
    <xf numFmtId="0" fontId="14" fillId="0" borderId="0" xfId="0" applyFont="1" applyProtection="1">
      <protection hidden="1"/>
    </xf>
    <xf numFmtId="164" fontId="11" fillId="0" borderId="0" xfId="1" applyNumberFormat="1" applyFont="1" applyProtection="1">
      <protection hidden="1"/>
    </xf>
    <xf numFmtId="0" fontId="11" fillId="0" borderId="0" xfId="1" applyNumberFormat="1" applyFont="1" applyFill="1" applyBorder="1" applyAlignment="1" applyProtection="1">
      <alignment horizontal="center"/>
      <protection hidden="1"/>
    </xf>
    <xf numFmtId="0" fontId="11" fillId="0" borderId="0" xfId="0" applyFont="1" applyProtection="1"/>
    <xf numFmtId="164" fontId="11" fillId="0" borderId="0" xfId="1" quotePrefix="1" applyNumberFormat="1" applyFont="1" applyAlignment="1" applyProtection="1">
      <alignment horizontal="center"/>
      <protection hidden="1"/>
    </xf>
    <xf numFmtId="3" fontId="11" fillId="0" borderId="0" xfId="0" applyNumberFormat="1" applyFont="1" applyFill="1" applyProtection="1"/>
    <xf numFmtId="165" fontId="11" fillId="0" borderId="0" xfId="0" applyNumberFormat="1" applyFont="1"/>
    <xf numFmtId="3" fontId="11" fillId="0" borderId="0" xfId="0" applyNumberFormat="1" applyFont="1"/>
    <xf numFmtId="165" fontId="11" fillId="0" borderId="0" xfId="0" applyNumberFormat="1" applyFont="1" applyProtection="1"/>
    <xf numFmtId="4" fontId="11" fillId="0" borderId="0" xfId="0" applyNumberFormat="1" applyFont="1" applyProtection="1"/>
    <xf numFmtId="3" fontId="3" fillId="2" borderId="1" xfId="0" applyNumberFormat="1" applyFont="1" applyFill="1" applyBorder="1" applyAlignment="1" applyProtection="1">
      <alignment horizontal="center"/>
      <protection hidden="1"/>
    </xf>
    <xf numFmtId="0" fontId="3" fillId="0" borderId="0" xfId="1" applyNumberFormat="1" applyFont="1" applyFill="1" applyBorder="1" applyAlignment="1" applyProtection="1">
      <alignment horizontal="center"/>
      <protection hidden="1"/>
    </xf>
    <xf numFmtId="164" fontId="1" fillId="0" borderId="0" xfId="0" quotePrefix="1" applyNumberFormat="1" applyFont="1" applyProtection="1">
      <protection hidden="1"/>
    </xf>
    <xf numFmtId="3" fontId="3" fillId="7" borderId="1" xfId="1" applyNumberFormat="1" applyFont="1" applyFill="1" applyBorder="1" applyAlignment="1" applyProtection="1">
      <alignment horizontal="center" vertical="center"/>
      <protection locked="0"/>
    </xf>
    <xf numFmtId="3" fontId="3" fillId="3" borderId="1" xfId="0" applyNumberFormat="1" applyFont="1" applyFill="1" applyBorder="1" applyAlignment="1" applyProtection="1">
      <alignment vertical="center" wrapText="1"/>
      <protection hidden="1"/>
    </xf>
    <xf numFmtId="3" fontId="11" fillId="0" borderId="0" xfId="0" applyNumberFormat="1" applyFont="1" applyAlignment="1" applyProtection="1">
      <alignment vertical="center"/>
      <protection hidden="1"/>
    </xf>
    <xf numFmtId="3" fontId="3" fillId="4" borderId="1" xfId="0" applyNumberFormat="1" applyFont="1" applyFill="1" applyBorder="1" applyAlignment="1" applyProtection="1">
      <alignment vertical="center" wrapText="1"/>
      <protection hidden="1"/>
    </xf>
    <xf numFmtId="3" fontId="3" fillId="6" borderId="4" xfId="0" applyNumberFormat="1" applyFont="1" applyFill="1" applyBorder="1" applyAlignment="1" applyProtection="1">
      <alignment vertical="center" wrapText="1"/>
      <protection hidden="1"/>
    </xf>
    <xf numFmtId="3" fontId="3" fillId="3" borderId="2" xfId="0" applyNumberFormat="1" applyFont="1" applyFill="1" applyBorder="1" applyAlignment="1" applyProtection="1">
      <alignment vertical="center" wrapText="1"/>
      <protection hidden="1"/>
    </xf>
    <xf numFmtId="3" fontId="4" fillId="5" borderId="1" xfId="0" applyNumberFormat="1" applyFont="1" applyFill="1" applyBorder="1" applyAlignment="1" applyProtection="1">
      <alignment vertical="center"/>
      <protection hidden="1"/>
    </xf>
    <xf numFmtId="3" fontId="4" fillId="5" borderId="4" xfId="0" applyNumberFormat="1" applyFont="1" applyFill="1" applyBorder="1" applyAlignment="1" applyProtection="1">
      <alignment vertical="center"/>
      <protection hidden="1"/>
    </xf>
    <xf numFmtId="3" fontId="3" fillId="4" borderId="1" xfId="1" applyNumberFormat="1" applyFont="1" applyFill="1" applyBorder="1" applyAlignment="1" applyProtection="1">
      <alignment horizontal="center" vertical="center"/>
      <protection hidden="1"/>
    </xf>
    <xf numFmtId="3" fontId="3" fillId="2" borderId="1" xfId="1" applyNumberFormat="1" applyFont="1" applyFill="1" applyBorder="1" applyAlignment="1" applyProtection="1">
      <alignment horizontal="center" vertical="center"/>
      <protection hidden="1"/>
    </xf>
    <xf numFmtId="3" fontId="3" fillId="3" borderId="1" xfId="1" applyNumberFormat="1" applyFont="1" applyFill="1" applyBorder="1" applyAlignment="1" applyProtection="1">
      <alignment horizontal="center" vertical="center"/>
      <protection hidden="1"/>
    </xf>
    <xf numFmtId="3" fontId="3" fillId="2" borderId="1" xfId="0" applyNumberFormat="1" applyFont="1" applyFill="1" applyBorder="1" applyAlignment="1" applyProtection="1">
      <alignment horizontal="center" vertical="center"/>
      <protection locked="0"/>
    </xf>
    <xf numFmtId="3" fontId="3" fillId="3" borderId="2" xfId="1" applyNumberFormat="1" applyFont="1" applyFill="1" applyBorder="1" applyAlignment="1" applyProtection="1">
      <alignment horizontal="center" vertical="center"/>
      <protection hidden="1"/>
    </xf>
    <xf numFmtId="3" fontId="3" fillId="6" borderId="5" xfId="0" applyNumberFormat="1" applyFont="1" applyFill="1" applyBorder="1" applyAlignment="1" applyProtection="1">
      <alignment horizontal="center" vertical="center" wrapText="1"/>
      <protection hidden="1"/>
    </xf>
    <xf numFmtId="3" fontId="3" fillId="0" borderId="0" xfId="0" applyNumberFormat="1" applyFont="1" applyAlignment="1" applyProtection="1">
      <alignment horizontal="center"/>
      <protection hidden="1"/>
    </xf>
    <xf numFmtId="3" fontId="4" fillId="5" borderId="1" xfId="1" applyNumberFormat="1" applyFont="1" applyFill="1" applyBorder="1" applyAlignment="1" applyProtection="1">
      <alignment horizontal="center" vertical="center"/>
      <protection hidden="1"/>
    </xf>
    <xf numFmtId="164" fontId="15" fillId="0" borderId="0" xfId="0" quotePrefix="1" applyNumberFormat="1" applyFont="1" applyProtection="1">
      <protection hidden="1"/>
    </xf>
    <xf numFmtId="3" fontId="3" fillId="11" borderId="4" xfId="0" applyNumberFormat="1" applyFont="1" applyFill="1" applyBorder="1" applyAlignment="1" applyProtection="1">
      <alignment vertical="center" wrapText="1"/>
      <protection hidden="1"/>
    </xf>
    <xf numFmtId="164" fontId="3" fillId="11" borderId="6" xfId="1" applyNumberFormat="1" applyFont="1" applyFill="1" applyBorder="1" applyAlignment="1" applyProtection="1">
      <alignment horizontal="right"/>
      <protection hidden="1"/>
    </xf>
    <xf numFmtId="164" fontId="3" fillId="11" borderId="5" xfId="1" applyNumberFormat="1" applyFont="1" applyFill="1" applyBorder="1" applyProtection="1">
      <protection hidden="1"/>
    </xf>
    <xf numFmtId="3" fontId="16" fillId="0" borderId="0" xfId="0" applyNumberFormat="1" applyFont="1" applyProtection="1">
      <protection hidden="1"/>
    </xf>
    <xf numFmtId="3" fontId="3" fillId="4" borderId="4" xfId="0" applyNumberFormat="1" applyFont="1" applyFill="1" applyBorder="1" applyAlignment="1" applyProtection="1">
      <alignment horizontal="center" vertical="center" wrapText="1"/>
      <protection hidden="1"/>
    </xf>
    <xf numFmtId="3" fontId="12" fillId="0" borderId="0" xfId="0" applyNumberFormat="1" applyFont="1" applyAlignment="1" applyProtection="1">
      <alignment horizontal="center" vertical="center"/>
      <protection hidden="1"/>
    </xf>
    <xf numFmtId="3" fontId="3" fillId="0" borderId="0" xfId="0" applyNumberFormat="1" applyFont="1" applyAlignment="1" applyProtection="1">
      <alignment horizontal="center" vertical="center"/>
      <protection hidden="1"/>
    </xf>
    <xf numFmtId="3" fontId="4" fillId="12" borderId="1" xfId="0" applyNumberFormat="1" applyFont="1" applyFill="1" applyBorder="1" applyAlignment="1" applyProtection="1">
      <alignment horizontal="center"/>
    </xf>
    <xf numFmtId="3" fontId="3" fillId="2" borderId="2" xfId="1" applyNumberFormat="1" applyFont="1" applyFill="1" applyBorder="1" applyAlignment="1" applyProtection="1">
      <alignment horizontal="center" vertical="center"/>
      <protection hidden="1"/>
    </xf>
    <xf numFmtId="3" fontId="17" fillId="2" borderId="1" xfId="0" applyNumberFormat="1" applyFont="1" applyFill="1" applyBorder="1" applyAlignment="1" applyProtection="1">
      <alignment horizontal="center"/>
      <protection hidden="1"/>
    </xf>
    <xf numFmtId="172" fontId="3" fillId="13" borderId="1" xfId="0" applyNumberFormat="1" applyFont="1" applyFill="1" applyBorder="1" applyAlignment="1" applyProtection="1">
      <alignment horizontal="center" vertical="center"/>
      <protection locked="0"/>
    </xf>
    <xf numFmtId="3" fontId="19" fillId="0" borderId="0" xfId="0" applyNumberFormat="1" applyFont="1" applyProtection="1">
      <protection hidden="1"/>
    </xf>
    <xf numFmtId="3" fontId="20" fillId="0" borderId="0" xfId="0" applyNumberFormat="1" applyFont="1" applyProtection="1"/>
    <xf numFmtId="3" fontId="19" fillId="7" borderId="1" xfId="1" applyNumberFormat="1" applyFont="1" applyFill="1" applyBorder="1" applyAlignment="1" applyProtection="1">
      <alignment horizontal="center" vertical="center" wrapText="1"/>
      <protection locked="0"/>
    </xf>
    <xf numFmtId="3" fontId="19" fillId="0" borderId="3" xfId="0" applyNumberFormat="1" applyFont="1" applyFill="1" applyBorder="1" applyAlignment="1" applyProtection="1">
      <alignment horizontal="center" vertical="center" wrapText="1"/>
      <protection hidden="1"/>
    </xf>
    <xf numFmtId="3" fontId="20" fillId="0" borderId="0" xfId="0" applyNumberFormat="1" applyFont="1" applyAlignment="1" applyProtection="1">
      <alignment wrapText="1"/>
    </xf>
    <xf numFmtId="3" fontId="19" fillId="0" borderId="1" xfId="0" applyNumberFormat="1" applyFont="1" applyFill="1" applyBorder="1" applyAlignment="1" applyProtection="1">
      <alignment horizontal="center" vertical="center" wrapText="1"/>
      <protection hidden="1"/>
    </xf>
    <xf numFmtId="164" fontId="3" fillId="0" borderId="0" xfId="1" applyNumberFormat="1" applyFont="1" applyBorder="1" applyAlignment="1" applyProtection="1">
      <alignment horizontal="center" vertical="center" wrapText="1"/>
      <protection hidden="1"/>
    </xf>
    <xf numFmtId="3" fontId="10" fillId="7" borderId="1" xfId="0" applyNumberFormat="1" applyFont="1" applyFill="1" applyBorder="1" applyAlignment="1" applyProtection="1">
      <alignment horizontal="left" wrapText="1"/>
    </xf>
    <xf numFmtId="3" fontId="9" fillId="8" borderId="1" xfId="0" applyNumberFormat="1" applyFont="1" applyFill="1" applyBorder="1" applyAlignment="1" applyProtection="1">
      <alignment horizontal="center" wrapText="1"/>
      <protection locked="0"/>
    </xf>
    <xf numFmtId="3" fontId="9" fillId="8" borderId="1" xfId="0" applyNumberFormat="1" applyFont="1" applyFill="1" applyBorder="1" applyAlignment="1" applyProtection="1">
      <alignment horizontal="center"/>
      <protection locked="0"/>
    </xf>
    <xf numFmtId="0" fontId="8" fillId="0" borderId="1" xfId="0" applyFont="1" applyBorder="1" applyAlignment="1">
      <alignment horizontal="left" vertical="center" wrapText="1"/>
    </xf>
    <xf numFmtId="3" fontId="9" fillId="10" borderId="4" xfId="0" applyNumberFormat="1" applyFont="1" applyFill="1" applyBorder="1" applyAlignment="1" applyProtection="1">
      <alignment horizontal="left" wrapText="1"/>
      <protection hidden="1"/>
    </xf>
    <xf numFmtId="3" fontId="9" fillId="10" borderId="7" xfId="0" applyNumberFormat="1" applyFont="1" applyFill="1" applyBorder="1" applyAlignment="1" applyProtection="1">
      <alignment horizontal="left" wrapText="1"/>
      <protection hidden="1"/>
    </xf>
    <xf numFmtId="3" fontId="9" fillId="10" borderId="5" xfId="0" applyNumberFormat="1" applyFont="1" applyFill="1" applyBorder="1" applyAlignment="1" applyProtection="1">
      <alignment horizontal="left" wrapText="1"/>
      <protection hidden="1"/>
    </xf>
    <xf numFmtId="3" fontId="9" fillId="0" borderId="1" xfId="0" applyNumberFormat="1" applyFont="1" applyBorder="1" applyAlignment="1" applyProtection="1">
      <alignment horizontal="left"/>
    </xf>
    <xf numFmtId="164" fontId="3" fillId="0" borderId="4" xfId="1" applyNumberFormat="1" applyFont="1" applyBorder="1" applyAlignment="1" applyProtection="1">
      <alignment horizontal="center" vertical="center" wrapText="1"/>
      <protection hidden="1"/>
    </xf>
    <xf numFmtId="164" fontId="3" fillId="0" borderId="7" xfId="1" applyNumberFormat="1" applyFont="1" applyBorder="1" applyAlignment="1" applyProtection="1">
      <alignment horizontal="center" vertical="center" wrapText="1"/>
      <protection hidden="1"/>
    </xf>
    <xf numFmtId="164" fontId="3" fillId="0" borderId="5" xfId="1" applyNumberFormat="1" applyFont="1" applyBorder="1" applyAlignment="1" applyProtection="1">
      <alignment horizontal="center" vertical="center" wrapText="1"/>
      <protection hidden="1"/>
    </xf>
    <xf numFmtId="3" fontId="10" fillId="0" borderId="9" xfId="0" applyNumberFormat="1" applyFont="1" applyFill="1" applyBorder="1" applyAlignment="1" applyProtection="1">
      <alignment horizontal="left" vertical="top" wrapText="1"/>
    </xf>
    <xf numFmtId="3" fontId="10" fillId="0" borderId="8" xfId="0" applyNumberFormat="1" applyFont="1" applyFill="1" applyBorder="1" applyAlignment="1" applyProtection="1">
      <alignment horizontal="left" vertical="top" wrapText="1"/>
    </xf>
    <xf numFmtId="3" fontId="10" fillId="0" borderId="10" xfId="0" applyNumberFormat="1" applyFont="1" applyFill="1" applyBorder="1" applyAlignment="1" applyProtection="1">
      <alignment horizontal="left" vertical="top" wrapText="1"/>
    </xf>
    <xf numFmtId="3" fontId="10" fillId="0" borderId="11" xfId="0" applyNumberFormat="1" applyFont="1" applyFill="1" applyBorder="1" applyAlignment="1" applyProtection="1">
      <alignment horizontal="left" vertical="top" wrapText="1"/>
    </xf>
    <xf numFmtId="3" fontId="10" fillId="0" borderId="0" xfId="0" applyNumberFormat="1" applyFont="1" applyFill="1" applyBorder="1" applyAlignment="1" applyProtection="1">
      <alignment horizontal="left" vertical="top" wrapText="1"/>
    </xf>
    <xf numFmtId="3" fontId="10" fillId="0" borderId="12" xfId="0" applyNumberFormat="1" applyFont="1" applyFill="1" applyBorder="1" applyAlignment="1" applyProtection="1">
      <alignment horizontal="left" vertical="top" wrapText="1"/>
    </xf>
    <xf numFmtId="3" fontId="10" fillId="0" borderId="13" xfId="0" applyNumberFormat="1" applyFont="1" applyFill="1" applyBorder="1" applyAlignment="1" applyProtection="1">
      <alignment horizontal="left" vertical="top" wrapText="1"/>
    </xf>
    <xf numFmtId="3" fontId="10" fillId="0" borderId="6" xfId="0" applyNumberFormat="1" applyFont="1" applyFill="1" applyBorder="1" applyAlignment="1" applyProtection="1">
      <alignment horizontal="left" vertical="top" wrapText="1"/>
    </xf>
    <xf numFmtId="3" fontId="10" fillId="0" borderId="14" xfId="0" applyNumberFormat="1" applyFont="1" applyFill="1" applyBorder="1" applyAlignment="1" applyProtection="1">
      <alignment horizontal="left" vertical="top" wrapText="1"/>
    </xf>
    <xf numFmtId="3" fontId="10" fillId="3" borderId="1" xfId="0" applyNumberFormat="1" applyFont="1" applyFill="1" applyBorder="1" applyAlignment="1" applyProtection="1">
      <alignment horizontal="left" wrapText="1"/>
    </xf>
    <xf numFmtId="3" fontId="10" fillId="2" borderId="1" xfId="0" applyNumberFormat="1" applyFont="1" applyFill="1" applyBorder="1" applyAlignment="1" applyProtection="1">
      <alignment horizontal="left" wrapText="1"/>
    </xf>
    <xf numFmtId="3" fontId="10" fillId="4" borderId="1" xfId="0" applyNumberFormat="1" applyFont="1" applyFill="1" applyBorder="1" applyAlignment="1" applyProtection="1">
      <alignment horizontal="left" wrapText="1"/>
    </xf>
    <xf numFmtId="3" fontId="10" fillId="9" borderId="9" xfId="0" applyNumberFormat="1" applyFont="1" applyFill="1" applyBorder="1" applyAlignment="1" applyProtection="1">
      <alignment horizontal="left" wrapText="1"/>
    </xf>
    <xf numFmtId="3" fontId="10" fillId="9" borderId="8" xfId="0" applyNumberFormat="1" applyFont="1" applyFill="1" applyBorder="1" applyAlignment="1" applyProtection="1">
      <alignment horizontal="left" wrapText="1"/>
    </xf>
    <xf numFmtId="3" fontId="10" fillId="9" borderId="10" xfId="0" applyNumberFormat="1" applyFont="1" applyFill="1" applyBorder="1" applyAlignment="1" applyProtection="1">
      <alignment horizontal="left" wrapText="1"/>
    </xf>
    <xf numFmtId="3" fontId="10" fillId="6" borderId="1" xfId="0" applyNumberFormat="1" applyFont="1" applyFill="1" applyBorder="1" applyAlignment="1" applyProtection="1">
      <alignment horizontal="left" wrapText="1"/>
    </xf>
    <xf numFmtId="3" fontId="10" fillId="9" borderId="4" xfId="0" applyNumberFormat="1" applyFont="1" applyFill="1" applyBorder="1" applyAlignment="1" applyProtection="1">
      <alignment horizontal="left" wrapText="1"/>
    </xf>
    <xf numFmtId="3" fontId="10" fillId="9" borderId="7" xfId="0" applyNumberFormat="1" applyFont="1" applyFill="1" applyBorder="1" applyAlignment="1" applyProtection="1">
      <alignment horizontal="left" wrapText="1"/>
    </xf>
    <xf numFmtId="3" fontId="10" fillId="9" borderId="5" xfId="0" applyNumberFormat="1" applyFont="1" applyFill="1" applyBorder="1" applyAlignment="1" applyProtection="1">
      <alignment horizontal="left" wrapText="1"/>
    </xf>
    <xf numFmtId="3" fontId="10" fillId="2" borderId="1" xfId="0" quotePrefix="1" applyNumberFormat="1" applyFont="1" applyFill="1" applyBorder="1" applyAlignment="1" applyProtection="1">
      <alignment horizontal="left" wrapText="1"/>
    </xf>
  </cellXfs>
  <cellStyles count="2">
    <cellStyle name="Comma" xfId="1" builtinId="3"/>
    <cellStyle name="Normal" xfId="0" builtinId="0"/>
  </cellStyles>
  <dxfs count="0"/>
  <tableStyles count="0" defaultTableStyle="TableStyleMedium9"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
  <sheetViews>
    <sheetView showGridLines="0" tabSelected="1" topLeftCell="A4" workbookViewId="0">
      <selection activeCell="B5" sqref="B5"/>
    </sheetView>
  </sheetViews>
  <sheetFormatPr defaultColWidth="9" defaultRowHeight="10.5" zeroHeight="1" x14ac:dyDescent="0.25"/>
  <cols>
    <col min="1" max="1" width="29.08984375" style="1" customWidth="1"/>
    <col min="2" max="2" width="19.90625" style="1" customWidth="1"/>
    <col min="3" max="3" width="10" style="1" customWidth="1"/>
    <col min="4" max="4" width="8.90625" style="1" customWidth="1"/>
    <col min="5" max="5" width="9.81640625" style="1" bestFit="1" customWidth="1"/>
    <col min="6" max="6" width="7.81640625" style="1" customWidth="1"/>
    <col min="7" max="7" width="11.6328125" style="1" customWidth="1"/>
    <col min="8" max="8" width="9" style="25"/>
    <col min="9" max="9" width="16.36328125" style="25" bestFit="1" customWidth="1"/>
    <col min="10" max="10" width="14.90625" style="25" bestFit="1" customWidth="1"/>
    <col min="11" max="12" width="9" style="20"/>
    <col min="13" max="16384" width="9" style="1"/>
  </cols>
  <sheetData>
    <row r="1" spans="1:17" ht="16.5" customHeight="1" x14ac:dyDescent="0.3">
      <c r="A1" s="85" t="s">
        <v>34</v>
      </c>
      <c r="B1" s="86"/>
      <c r="C1" s="86"/>
      <c r="D1" s="86"/>
      <c r="E1" s="86"/>
      <c r="F1" s="86"/>
      <c r="I1" s="24"/>
      <c r="M1" s="12"/>
    </row>
    <row r="2" spans="1:17" s="17" customFormat="1" ht="30.75" customHeight="1" x14ac:dyDescent="0.25">
      <c r="A2" s="87" t="s">
        <v>12</v>
      </c>
      <c r="B2" s="87"/>
      <c r="C2" s="87"/>
      <c r="D2" s="87"/>
      <c r="E2" s="87"/>
      <c r="F2" s="87"/>
      <c r="H2" s="26"/>
      <c r="I2" s="24"/>
      <c r="J2" s="26"/>
      <c r="K2" s="41"/>
      <c r="L2" s="41"/>
      <c r="M2" s="18"/>
    </row>
    <row r="3" spans="1:17" s="17" customFormat="1" ht="16.5" customHeight="1" x14ac:dyDescent="0.3">
      <c r="A3" s="88" t="s">
        <v>30</v>
      </c>
      <c r="B3" s="89"/>
      <c r="C3" s="89"/>
      <c r="D3" s="89"/>
      <c r="E3" s="89"/>
      <c r="F3" s="90"/>
      <c r="H3" s="26"/>
      <c r="I3" s="24"/>
      <c r="J3" s="26"/>
      <c r="K3" s="41"/>
      <c r="L3" s="41"/>
      <c r="M3" s="18"/>
    </row>
    <row r="4" spans="1:17" s="2" customFormat="1" ht="14.5" x14ac:dyDescent="0.35">
      <c r="C4" s="13"/>
      <c r="D4" s="8"/>
      <c r="E4" s="13"/>
      <c r="F4" s="36"/>
      <c r="G4" s="35"/>
      <c r="H4" s="35"/>
      <c r="I4" s="24"/>
      <c r="J4" s="27"/>
      <c r="K4" s="35">
        <v>1</v>
      </c>
      <c r="L4" s="37">
        <v>0</v>
      </c>
      <c r="M4" s="14"/>
    </row>
    <row r="5" spans="1:17" ht="11" x14ac:dyDescent="0.3">
      <c r="A5" s="4" t="s">
        <v>0</v>
      </c>
      <c r="B5" s="21" t="s">
        <v>44</v>
      </c>
      <c r="C5" s="19"/>
      <c r="D5" s="19"/>
      <c r="E5" s="8"/>
      <c r="F5" s="19"/>
      <c r="G5" s="19"/>
      <c r="H5" s="19"/>
      <c r="I5" s="19" t="s">
        <v>18</v>
      </c>
      <c r="J5" s="19"/>
      <c r="K5" s="19">
        <v>2</v>
      </c>
      <c r="L5" s="37">
        <v>6000</v>
      </c>
      <c r="M5" s="20"/>
      <c r="N5" s="20"/>
      <c r="O5" s="20"/>
      <c r="P5" s="20"/>
      <c r="Q5" s="20"/>
    </row>
    <row r="6" spans="1:17" s="2" customFormat="1" ht="13.5" customHeight="1" x14ac:dyDescent="0.35">
      <c r="A6" s="7" t="s">
        <v>4</v>
      </c>
      <c r="B6" s="22"/>
      <c r="C6" s="38"/>
      <c r="D6" s="47"/>
      <c r="E6" s="13"/>
      <c r="F6" s="13"/>
      <c r="G6" s="48"/>
      <c r="H6" s="13"/>
      <c r="I6" s="19" t="s">
        <v>19</v>
      </c>
      <c r="J6" s="35"/>
      <c r="K6" s="35">
        <v>3</v>
      </c>
      <c r="L6" s="37">
        <f>IF(B10&gt;=59040,12000,0)</f>
        <v>12000</v>
      </c>
      <c r="M6" s="39"/>
      <c r="N6" s="39"/>
      <c r="O6" s="39"/>
      <c r="P6" s="39"/>
      <c r="Q6" s="39"/>
    </row>
    <row r="7" spans="1:17" ht="11" x14ac:dyDescent="0.3">
      <c r="A7" s="6" t="s">
        <v>7</v>
      </c>
      <c r="B7" s="49" t="s">
        <v>19</v>
      </c>
      <c r="C7" s="40"/>
      <c r="D7" s="37"/>
      <c r="E7" s="35" t="s">
        <v>26</v>
      </c>
      <c r="F7" s="13"/>
      <c r="G7" s="8"/>
      <c r="H7" s="8"/>
      <c r="I7" s="19" t="s">
        <v>20</v>
      </c>
      <c r="J7" s="19"/>
      <c r="K7" s="19"/>
      <c r="L7" s="19"/>
      <c r="M7" s="20"/>
      <c r="N7" s="20"/>
      <c r="O7" s="20"/>
      <c r="P7" s="20"/>
      <c r="Q7" s="20"/>
    </row>
    <row r="8" spans="1:17" ht="11" x14ac:dyDescent="0.3">
      <c r="A8" s="78" t="s">
        <v>14</v>
      </c>
      <c r="B8" s="79">
        <v>850000</v>
      </c>
      <c r="C8" s="40"/>
      <c r="D8" s="37"/>
      <c r="E8" s="19" t="s">
        <v>27</v>
      </c>
      <c r="F8" s="8"/>
      <c r="G8" s="8"/>
      <c r="H8" s="8"/>
      <c r="I8" s="19" t="s">
        <v>21</v>
      </c>
      <c r="J8" s="19"/>
      <c r="K8" s="19"/>
      <c r="L8" s="19"/>
      <c r="M8" s="20"/>
      <c r="N8" s="20"/>
      <c r="O8" s="20"/>
      <c r="P8" s="20"/>
      <c r="Q8" s="20"/>
    </row>
    <row r="9" spans="1:17" ht="18" hidden="1" customHeight="1" x14ac:dyDescent="0.3">
      <c r="A9" s="78" t="s">
        <v>10</v>
      </c>
      <c r="B9" s="80">
        <v>0</v>
      </c>
      <c r="C9" s="40"/>
      <c r="D9" s="37"/>
      <c r="E9" s="19" t="s">
        <v>28</v>
      </c>
      <c r="F9" s="8"/>
      <c r="G9" s="8"/>
      <c r="H9" s="8"/>
      <c r="I9" s="19"/>
      <c r="J9" s="19"/>
      <c r="K9" s="19"/>
      <c r="L9" s="19"/>
      <c r="M9" s="20"/>
      <c r="N9" s="20"/>
      <c r="O9" s="20"/>
      <c r="P9" s="20"/>
      <c r="Q9" s="20"/>
    </row>
    <row r="10" spans="1:17" ht="18" hidden="1" customHeight="1" x14ac:dyDescent="0.3">
      <c r="A10" s="81" t="s">
        <v>15</v>
      </c>
      <c r="B10" s="82">
        <f>B8-B9</f>
        <v>850000</v>
      </c>
      <c r="C10" s="37"/>
      <c r="D10" s="37"/>
      <c r="E10" s="8"/>
      <c r="F10" s="8"/>
      <c r="G10" s="8"/>
      <c r="H10" s="8"/>
      <c r="I10" s="19"/>
      <c r="J10" s="19"/>
      <c r="K10" s="19"/>
      <c r="M10" s="20"/>
      <c r="N10" s="20"/>
      <c r="O10" s="20"/>
      <c r="P10" s="20"/>
      <c r="Q10" s="20"/>
    </row>
    <row r="11" spans="1:17" ht="24" customHeight="1" x14ac:dyDescent="0.3">
      <c r="A11" s="81" t="s">
        <v>40</v>
      </c>
      <c r="B11" s="82"/>
      <c r="C11" s="19">
        <f>IF((B10*0.35)&gt;=180000,B10*0.35,MAX(MIN((B10/1.62),180000),42000))</f>
        <v>297500</v>
      </c>
      <c r="D11" s="19">
        <f>+C17/12</f>
        <v>24791.666666666668</v>
      </c>
      <c r="E11" s="19"/>
      <c r="F11" s="19"/>
      <c r="G11" s="19"/>
      <c r="H11" s="19"/>
      <c r="I11" s="20"/>
      <c r="J11" s="19"/>
      <c r="K11" s="19"/>
      <c r="M11" s="20"/>
      <c r="N11" s="20"/>
      <c r="O11" s="20"/>
      <c r="P11" s="20"/>
      <c r="Q11" s="20"/>
    </row>
    <row r="12" spans="1:17" ht="11" x14ac:dyDescent="0.3">
      <c r="A12" s="81" t="s">
        <v>41</v>
      </c>
      <c r="B12" s="82">
        <f>B11+B8</f>
        <v>850000</v>
      </c>
      <c r="C12" s="77"/>
      <c r="D12" s="77"/>
      <c r="E12" s="19"/>
      <c r="F12" s="19"/>
      <c r="G12" s="19"/>
      <c r="H12" s="19"/>
      <c r="I12" s="20"/>
      <c r="J12" s="19"/>
      <c r="K12" s="19"/>
      <c r="M12" s="20"/>
      <c r="N12" s="20"/>
      <c r="O12" s="20"/>
      <c r="P12" s="20"/>
      <c r="Q12" s="20"/>
    </row>
    <row r="13" spans="1:17" ht="11" x14ac:dyDescent="0.3">
      <c r="A13" s="73" t="s">
        <v>42</v>
      </c>
      <c r="B13" s="73" t="str">
        <f>IF(B8&lt;=272165,"Yes","No")</f>
        <v>No</v>
      </c>
      <c r="C13" s="92" t="str">
        <f>IF(B13="Yes", "Submit copy of ESIC card/declaration form on DOJ", " ")</f>
        <v xml:space="preserve"> </v>
      </c>
      <c r="D13" s="93"/>
      <c r="E13" s="93"/>
      <c r="F13" s="94"/>
      <c r="G13" s="19"/>
      <c r="H13" s="19"/>
      <c r="I13" s="20"/>
      <c r="J13" s="19"/>
      <c r="K13" s="19"/>
      <c r="M13" s="20"/>
      <c r="N13" s="20"/>
      <c r="O13" s="20"/>
      <c r="P13" s="20"/>
      <c r="Q13" s="20"/>
    </row>
    <row r="14" spans="1:17" ht="11" x14ac:dyDescent="0.3">
      <c r="A14" s="73" t="s">
        <v>43</v>
      </c>
      <c r="B14" s="73" t="str">
        <f>IF((Basic_Salary+C18+C22+C27)&lt;=252001,"Yes","No")</f>
        <v>No</v>
      </c>
      <c r="C14" s="83"/>
      <c r="D14" s="83"/>
      <c r="E14" s="83"/>
      <c r="F14" s="83"/>
      <c r="G14" s="19"/>
      <c r="H14" s="19"/>
      <c r="I14" s="20"/>
      <c r="J14" s="19"/>
      <c r="K14" s="19"/>
      <c r="M14" s="20"/>
      <c r="N14" s="20"/>
      <c r="O14" s="20"/>
      <c r="P14" s="20"/>
      <c r="Q14" s="20"/>
    </row>
    <row r="15" spans="1:17" ht="11" x14ac:dyDescent="0.3">
      <c r="A15" s="3"/>
      <c r="B15" s="3"/>
      <c r="C15" s="19"/>
      <c r="D15" s="19"/>
      <c r="E15" s="19"/>
      <c r="F15" s="19"/>
      <c r="G15" s="19"/>
      <c r="H15" s="19"/>
      <c r="I15" s="20"/>
      <c r="J15" s="19"/>
      <c r="K15" s="19"/>
      <c r="M15" s="20"/>
      <c r="N15" s="20"/>
      <c r="O15" s="20"/>
      <c r="P15" s="20"/>
      <c r="Q15" s="20"/>
    </row>
    <row r="16" spans="1:17" ht="11" x14ac:dyDescent="0.3">
      <c r="C16" s="10" t="s">
        <v>5</v>
      </c>
      <c r="D16" s="11" t="s">
        <v>1</v>
      </c>
      <c r="E16" s="19"/>
      <c r="F16" s="19"/>
      <c r="G16" s="19"/>
      <c r="H16" s="19"/>
      <c r="J16" s="24"/>
      <c r="K16" s="19"/>
      <c r="M16" s="12"/>
    </row>
    <row r="17" spans="1:13" x14ac:dyDescent="0.25">
      <c r="A17" s="2"/>
      <c r="B17" s="50" t="s">
        <v>3</v>
      </c>
      <c r="C17" s="59">
        <f>IF(C11-ROUNDDOWN(C11,-1)&lt;3,FLOOR(C11,5),IF(C11-ROUNDDOWN(C11,-1)&lt;5,FLOOR(C11,5)+5,IF(C11-ROUNDDOWN(C11,-1) &lt;=7,FLOOR(C11,5),FLOOR(C11,5)+5)))</f>
        <v>297500</v>
      </c>
      <c r="D17" s="59">
        <f>IF((C17/12)-ROUNDDOWN(D11,-1)&lt;3,FLOOR(D11,5),IF(D11-ROUNDDOWN(D11,-1)&lt;5,FLOOR(D11,5)+5,IF(D11-ROUNDDOWN(D11,-1) &lt;=7,FLOOR(D11,5),FLOOR(D11,5)+5)))</f>
        <v>24790</v>
      </c>
      <c r="E17" s="51"/>
      <c r="F17" s="51">
        <f>C17+C20+C23+C21</f>
        <v>333200</v>
      </c>
      <c r="G17" s="19"/>
      <c r="H17" s="19"/>
      <c r="J17" s="24"/>
      <c r="K17" s="19"/>
      <c r="M17" s="12"/>
    </row>
    <row r="18" spans="1:13" x14ac:dyDescent="0.25">
      <c r="B18" s="50" t="s">
        <v>2</v>
      </c>
      <c r="C18" s="59">
        <f>IF(B10&gt;=F18,+C17*0.5,MAX((+B10-C17-C20-C23-C21),0))</f>
        <v>148750</v>
      </c>
      <c r="D18" s="59">
        <f t="shared" ref="D18:D23" si="0">+C18/12</f>
        <v>12395.833333333334</v>
      </c>
      <c r="E18" s="51"/>
      <c r="F18" s="51">
        <f>F17+(C17*0.5)</f>
        <v>481950</v>
      </c>
      <c r="G18" s="19"/>
      <c r="H18" s="19"/>
      <c r="I18" s="24"/>
      <c r="J18" s="24"/>
      <c r="K18" s="19"/>
    </row>
    <row r="19" spans="1:13" hidden="1" x14ac:dyDescent="0.25">
      <c r="B19" s="52" t="s">
        <v>6</v>
      </c>
      <c r="C19" s="57">
        <f>(IF(B10&gt;=F19,40000,MAX((+B10-C17-C20-C18-C23),0)))</f>
        <v>40000</v>
      </c>
      <c r="D19" s="57">
        <f t="shared" si="0"/>
        <v>3333.3333333333335</v>
      </c>
      <c r="E19" s="51"/>
      <c r="F19" s="51">
        <f>F18+40000</f>
        <v>521950</v>
      </c>
      <c r="G19" s="19"/>
      <c r="H19" s="19"/>
      <c r="J19" s="24"/>
      <c r="K19" s="19"/>
    </row>
    <row r="20" spans="1:13" ht="13" x14ac:dyDescent="0.3">
      <c r="A20" s="46" t="s">
        <v>32</v>
      </c>
      <c r="B20" s="60" t="s">
        <v>26</v>
      </c>
      <c r="C20" s="58">
        <f>IF(B20=E7,+C17*0.12,IF(B20=E8,1800*12,0))</f>
        <v>35700</v>
      </c>
      <c r="D20" s="58">
        <f t="shared" si="0"/>
        <v>2975</v>
      </c>
      <c r="E20" s="8"/>
      <c r="F20" s="65">
        <f>(IF(B10&gt;=F19,40000,MAX((+B10-C17-C20-C18-C23-C21),0)))</f>
        <v>40000</v>
      </c>
      <c r="G20" s="19"/>
      <c r="H20" s="19"/>
      <c r="J20" s="24"/>
      <c r="K20" s="19"/>
    </row>
    <row r="21" spans="1:13" ht="13" x14ac:dyDescent="0.3">
      <c r="A21" s="75" t="s">
        <v>33</v>
      </c>
      <c r="B21" s="76"/>
      <c r="C21" s="74">
        <f>ROUND(Basic_Salary*IF(B21&gt;0,MIN(B21,10),0)%,0)</f>
        <v>0</v>
      </c>
      <c r="D21" s="58">
        <f t="shared" si="0"/>
        <v>0</v>
      </c>
      <c r="E21" s="19">
        <f>IF(B8&gt;=300000,0.1,0)</f>
        <v>0.1</v>
      </c>
      <c r="F21" s="65">
        <f>IF(B8&gt;=300000,10,0)</f>
        <v>10</v>
      </c>
      <c r="G21" s="19"/>
      <c r="H21" s="19"/>
      <c r="J21" s="24"/>
      <c r="K21" s="19"/>
    </row>
    <row r="22" spans="1:13" ht="11" x14ac:dyDescent="0.3">
      <c r="A22" s="6"/>
      <c r="B22" s="50" t="s">
        <v>22</v>
      </c>
      <c r="C22" s="61">
        <f>IF(B10&gt;F19,(B10-F19),0)</f>
        <v>328050</v>
      </c>
      <c r="D22" s="59">
        <f t="shared" si="0"/>
        <v>27337.5</v>
      </c>
      <c r="E22" s="23" t="str">
        <f>IF(C19&lt;0,"Reimbursement eligibilty
 is a negaive amount, 
pl correct the same",".")</f>
        <v>.</v>
      </c>
      <c r="F22" s="9"/>
      <c r="G22" s="19"/>
      <c r="H22" s="19"/>
      <c r="I22" s="24"/>
      <c r="J22" s="24"/>
      <c r="K22" s="19"/>
    </row>
    <row r="23" spans="1:13" ht="11" x14ac:dyDescent="0.3">
      <c r="A23" s="6"/>
      <c r="B23" s="53" t="s">
        <v>11</v>
      </c>
      <c r="C23" s="49">
        <v>0</v>
      </c>
      <c r="D23" s="62">
        <f t="shared" si="0"/>
        <v>0</v>
      </c>
      <c r="E23" s="8"/>
      <c r="F23" s="8"/>
      <c r="G23" s="24"/>
      <c r="H23" s="24"/>
      <c r="I23" s="24"/>
      <c r="J23" s="24"/>
      <c r="K23" s="19"/>
    </row>
    <row r="24" spans="1:13" ht="21" x14ac:dyDescent="0.3">
      <c r="B24" s="66" t="s">
        <v>8</v>
      </c>
      <c r="C24" s="67"/>
      <c r="D24" s="68"/>
      <c r="E24" s="69"/>
      <c r="F24" s="8"/>
      <c r="G24" s="24"/>
      <c r="H24" s="24"/>
      <c r="I24" s="24"/>
      <c r="J24" s="24"/>
      <c r="K24" s="19"/>
    </row>
    <row r="25" spans="1:13" x14ac:dyDescent="0.25">
      <c r="B25" s="52" t="s">
        <v>9</v>
      </c>
      <c r="C25" s="57">
        <f>MIN(40000,MAX(B10-Basic_Salary-C18-C20-C23-C21,0))</f>
        <v>40000</v>
      </c>
      <c r="D25" s="59">
        <f>C25/12</f>
        <v>3333.3333333333335</v>
      </c>
      <c r="E25" s="70" t="s">
        <v>9</v>
      </c>
      <c r="F25" s="49">
        <v>1</v>
      </c>
      <c r="G25" s="9">
        <f>F25/12</f>
        <v>8.3333333333333329E-2</v>
      </c>
      <c r="H25" s="24"/>
      <c r="I25" s="24"/>
      <c r="J25" s="24"/>
      <c r="K25" s="19"/>
    </row>
    <row r="26" spans="1:13" x14ac:dyDescent="0.25">
      <c r="A26" s="20">
        <v>0</v>
      </c>
      <c r="B26" s="16"/>
      <c r="C26" s="16"/>
      <c r="D26" s="16"/>
      <c r="E26" s="8"/>
      <c r="F26" s="8"/>
      <c r="G26" s="8"/>
      <c r="H26" s="24"/>
      <c r="I26" s="24"/>
      <c r="J26" s="24"/>
      <c r="K26" s="19"/>
    </row>
    <row r="27" spans="1:13" ht="15.75" customHeight="1" x14ac:dyDescent="0.25">
      <c r="A27" s="20">
        <v>13200</v>
      </c>
      <c r="B27" s="54" t="s">
        <v>23</v>
      </c>
      <c r="C27" s="61">
        <f>IF(C25-F25&lt;12,0,ROUND(C25-F25,0))</f>
        <v>39999</v>
      </c>
      <c r="D27" s="61">
        <f>C27/12</f>
        <v>3333.25</v>
      </c>
      <c r="E27" s="71" t="str">
        <f>IF(C19&lt;0,"There is no sufficient amount for allocating towards additional special allowance",".")</f>
        <v>.</v>
      </c>
      <c r="F27" s="8"/>
      <c r="G27" s="8"/>
      <c r="H27" s="24"/>
      <c r="I27" s="24"/>
      <c r="J27" s="24"/>
      <c r="K27" s="19"/>
    </row>
    <row r="28" spans="1:13" s="5" customFormat="1" ht="11" x14ac:dyDescent="0.25">
      <c r="A28" s="20">
        <v>26400</v>
      </c>
      <c r="B28" s="56" t="s">
        <v>14</v>
      </c>
      <c r="C28" s="64">
        <f>C17+C18+C20+C22+C23+F25+C27+C21</f>
        <v>850000</v>
      </c>
      <c r="D28" s="64">
        <f>D17+D18+D20+D22+D23+G25+D27</f>
        <v>70831.666666666672</v>
      </c>
      <c r="E28" s="72"/>
      <c r="F28" s="1"/>
      <c r="G28" s="1"/>
      <c r="H28" s="25"/>
      <c r="I28" s="25"/>
      <c r="J28" s="28"/>
      <c r="K28" s="42"/>
      <c r="L28" s="43"/>
    </row>
    <row r="29" spans="1:13" s="5" customFormat="1" ht="11" hidden="1" x14ac:dyDescent="0.25">
      <c r="A29" s="1"/>
      <c r="B29" s="55" t="s">
        <v>10</v>
      </c>
      <c r="C29" s="64">
        <f>B9</f>
        <v>0</v>
      </c>
      <c r="D29" s="64">
        <f>C29/12</f>
        <v>0</v>
      </c>
      <c r="E29" s="72"/>
      <c r="F29" s="1"/>
      <c r="G29" s="1"/>
      <c r="H29" s="25"/>
      <c r="I29" s="25"/>
      <c r="J29" s="28"/>
      <c r="K29" s="42"/>
      <c r="L29" s="43"/>
    </row>
    <row r="30" spans="1:13" s="5" customFormat="1" ht="11" hidden="1" x14ac:dyDescent="0.25">
      <c r="A30" s="1"/>
      <c r="B30" s="56" t="s">
        <v>14</v>
      </c>
      <c r="C30" s="64">
        <f>C29+C28</f>
        <v>850000</v>
      </c>
      <c r="D30" s="64">
        <f>D29+D28</f>
        <v>70831.666666666672</v>
      </c>
      <c r="E30" s="63"/>
      <c r="F30" s="1"/>
      <c r="G30" s="1"/>
      <c r="H30" s="25"/>
      <c r="I30" s="25"/>
      <c r="J30" s="28"/>
      <c r="K30" s="42"/>
      <c r="L30" s="43"/>
    </row>
    <row r="31" spans="1:13" x14ac:dyDescent="0.25">
      <c r="B31" s="8"/>
      <c r="C31" s="15"/>
      <c r="E31" s="8"/>
      <c r="K31" s="44"/>
    </row>
    <row r="32" spans="1:13" hidden="1" x14ac:dyDescent="0.25">
      <c r="E32" s="8"/>
    </row>
    <row r="33" spans="2:11" ht="13" x14ac:dyDescent="0.3">
      <c r="B33" s="91" t="s">
        <v>13</v>
      </c>
      <c r="C33" s="91"/>
      <c r="D33" s="91"/>
      <c r="E33" s="91"/>
      <c r="F33" s="91"/>
      <c r="G33" s="91"/>
    </row>
    <row r="34" spans="2:11" ht="16.5" customHeight="1" x14ac:dyDescent="0.3">
      <c r="B34" s="84" t="s">
        <v>39</v>
      </c>
      <c r="C34" s="84"/>
      <c r="D34" s="84"/>
      <c r="E34" s="84"/>
      <c r="F34" s="84"/>
      <c r="G34" s="84"/>
      <c r="J34" s="29"/>
    </row>
    <row r="35" spans="2:11" ht="54" customHeight="1" x14ac:dyDescent="0.3">
      <c r="B35" s="84" t="s">
        <v>38</v>
      </c>
      <c r="C35" s="84"/>
      <c r="D35" s="84"/>
      <c r="E35" s="84"/>
      <c r="F35" s="84"/>
      <c r="G35" s="84"/>
      <c r="J35" s="30"/>
    </row>
    <row r="36" spans="2:11" ht="17.25" customHeight="1" x14ac:dyDescent="0.3">
      <c r="B36" s="104" t="s">
        <v>37</v>
      </c>
      <c r="C36" s="104"/>
      <c r="D36" s="104"/>
      <c r="E36" s="104"/>
      <c r="F36" s="104"/>
      <c r="G36" s="104"/>
    </row>
    <row r="37" spans="2:11" ht="28.5" customHeight="1" x14ac:dyDescent="0.3">
      <c r="B37" s="105" t="s">
        <v>16</v>
      </c>
      <c r="C37" s="105"/>
      <c r="D37" s="105"/>
      <c r="E37" s="105"/>
      <c r="F37" s="105"/>
      <c r="G37" s="105"/>
      <c r="J37" s="30"/>
      <c r="K37" s="45"/>
    </row>
    <row r="38" spans="2:11" ht="57" customHeight="1" x14ac:dyDescent="0.3">
      <c r="B38" s="114" t="s">
        <v>29</v>
      </c>
      <c r="C38" s="105"/>
      <c r="D38" s="105"/>
      <c r="E38" s="105"/>
      <c r="F38" s="105"/>
      <c r="G38" s="105"/>
      <c r="J38" s="30"/>
      <c r="K38" s="45"/>
    </row>
    <row r="39" spans="2:11" ht="27.75" customHeight="1" x14ac:dyDescent="0.3">
      <c r="B39" s="106" t="s">
        <v>36</v>
      </c>
      <c r="C39" s="106"/>
      <c r="D39" s="106"/>
      <c r="E39" s="106"/>
      <c r="F39" s="106"/>
      <c r="G39" s="106"/>
      <c r="I39" s="31"/>
      <c r="J39" s="32"/>
    </row>
    <row r="40" spans="2:11" ht="44.25" customHeight="1" x14ac:dyDescent="0.3">
      <c r="B40" s="110" t="s">
        <v>31</v>
      </c>
      <c r="C40" s="110"/>
      <c r="D40" s="110"/>
      <c r="E40" s="110"/>
      <c r="F40" s="110"/>
      <c r="G40" s="110"/>
    </row>
    <row r="41" spans="2:11" ht="13" x14ac:dyDescent="0.3">
      <c r="B41" s="111" t="s">
        <v>17</v>
      </c>
      <c r="C41" s="112"/>
      <c r="D41" s="112"/>
      <c r="E41" s="112"/>
      <c r="F41" s="112"/>
      <c r="G41" s="113"/>
      <c r="I41" s="33"/>
    </row>
    <row r="42" spans="2:11" ht="25.25" customHeight="1" x14ac:dyDescent="0.3">
      <c r="B42" s="111" t="s">
        <v>24</v>
      </c>
      <c r="C42" s="112"/>
      <c r="D42" s="112"/>
      <c r="E42" s="112"/>
      <c r="F42" s="112"/>
      <c r="G42" s="113"/>
    </row>
    <row r="43" spans="2:11" ht="27.65" customHeight="1" x14ac:dyDescent="0.3">
      <c r="B43" s="111" t="s">
        <v>25</v>
      </c>
      <c r="C43" s="112"/>
      <c r="D43" s="112"/>
      <c r="E43" s="112"/>
      <c r="F43" s="112"/>
      <c r="G43" s="113"/>
      <c r="I43" s="34"/>
    </row>
    <row r="44" spans="2:11" ht="26.4" customHeight="1" x14ac:dyDescent="0.3">
      <c r="B44" s="107" t="s">
        <v>35</v>
      </c>
      <c r="C44" s="108"/>
      <c r="D44" s="108"/>
      <c r="E44" s="108"/>
      <c r="F44" s="108"/>
      <c r="G44" s="109"/>
    </row>
    <row r="45" spans="2:11" ht="27.75" customHeight="1" x14ac:dyDescent="0.25">
      <c r="B45" s="95" t="str">
        <f>IF(B14="yes","If you are eligible to receive Statutory Bonus, such amounts will be paid (as per prevailing law)  to you on an annual basis by November every year. ","")</f>
        <v/>
      </c>
      <c r="C45" s="96"/>
      <c r="D45" s="96"/>
      <c r="E45" s="96"/>
      <c r="F45" s="96"/>
      <c r="G45" s="97"/>
    </row>
    <row r="46" spans="2:11" ht="27" customHeight="1" x14ac:dyDescent="0.25">
      <c r="B46" s="98" t="str">
        <f>IF(B14="yes","Please note that your variable pay/variable bonus is inclusive of the Stat Bonus amounts if payable to you.  ","")</f>
        <v/>
      </c>
      <c r="C46" s="99"/>
      <c r="D46" s="99"/>
      <c r="E46" s="99"/>
      <c r="F46" s="99"/>
      <c r="G46" s="100"/>
    </row>
    <row r="47" spans="2:11" ht="27.75" customHeight="1" x14ac:dyDescent="0.25">
      <c r="B47" s="98" t="str">
        <f>IF(B14="yes","Such stat bonus will be accordingly adjusted against variable pay and shortfall if any in stat bonus will be paid to you on an annual basis by the month of November.","")</f>
        <v/>
      </c>
      <c r="C47" s="99"/>
      <c r="D47" s="99"/>
      <c r="E47" s="99"/>
      <c r="F47" s="99"/>
      <c r="G47" s="100"/>
    </row>
    <row r="48" spans="2:11" ht="29.25" customHeight="1" x14ac:dyDescent="0.25">
      <c r="B48" s="101" t="str">
        <f>IF(B14="yes","Excess variable pay post adjustment of Stat Bonus will be paid on annual basis as per Company payment cycle.","")</f>
        <v/>
      </c>
      <c r="C48" s="102"/>
      <c r="D48" s="102"/>
      <c r="E48" s="102"/>
      <c r="F48" s="102"/>
      <c r="G48" s="103"/>
    </row>
    <row r="49" spans="5:5" x14ac:dyDescent="0.25">
      <c r="E49" s="8"/>
    </row>
    <row r="50" spans="5:5" x14ac:dyDescent="0.25"/>
  </sheetData>
  <sheetProtection formatCells="0" formatColumns="0" formatRows="0" insertColumns="0" insertRows="0" insertHyperlinks="0" deleteColumns="0" deleteRows="0" sort="0" autoFilter="0" pivotTables="0"/>
  <mergeCells count="20">
    <mergeCell ref="B45:G45"/>
    <mergeCell ref="B46:G46"/>
    <mergeCell ref="B47:G47"/>
    <mergeCell ref="B48:G48"/>
    <mergeCell ref="B35:G35"/>
    <mergeCell ref="B36:G36"/>
    <mergeCell ref="B37:G37"/>
    <mergeCell ref="B39:G39"/>
    <mergeCell ref="B44:G44"/>
    <mergeCell ref="B40:G40"/>
    <mergeCell ref="B41:G41"/>
    <mergeCell ref="B42:G42"/>
    <mergeCell ref="B43:G43"/>
    <mergeCell ref="B38:G38"/>
    <mergeCell ref="B34:G34"/>
    <mergeCell ref="A1:F1"/>
    <mergeCell ref="A2:F2"/>
    <mergeCell ref="A3:F3"/>
    <mergeCell ref="B33:G33"/>
    <mergeCell ref="C13:F13"/>
  </mergeCells>
  <phoneticPr fontId="5" type="noConversion"/>
  <dataValidations xWindow="151" yWindow="593" count="8">
    <dataValidation allowBlank="1" showErrorMessage="1" sqref="C25" xr:uid="{00000000-0002-0000-0000-000000000000}"/>
    <dataValidation type="whole" allowBlank="1" showInputMessage="1" showErrorMessage="1" errorTitle="Reimbursement" error="You can't exceed your eligibility" sqref="F25" xr:uid="{00000000-0002-0000-0000-000001000000}">
      <formula1>0</formula1>
      <formula2>C25</formula2>
    </dataValidation>
    <dataValidation type="whole" allowBlank="1" showInputMessage="1" showErrorMessage="1" sqref="C19" xr:uid="{00000000-0002-0000-0000-000002000000}">
      <formula1>0</formula1>
      <formula2>41001</formula2>
    </dataValidation>
    <dataValidation type="list" allowBlank="1" showInputMessage="1" showErrorMessage="1" errorTitle="Sodexho" error="Please Select from the drop down menu" promptTitle="Meal Allowance" prompt="Employees have an option of Meal Allowance worth upto Rs. 26,400 and not opt for the same." sqref="C23" xr:uid="{00000000-0002-0000-0000-000003000000}">
      <formula1>IF(Basic_Salary&lt;180000,$A$26,$A$26:$A$28)</formula1>
    </dataValidation>
    <dataValidation type="list" allowBlank="1" showInputMessage="1" showErrorMessage="1" promptTitle="Categories" prompt="- If the monthly Basic is &lt; 15000, then PF is mandatory;_x000a_- If the monthly Basic is &gt;= 15000, then you will have options of 'Yes', 'Fixed' &amp; 'No' to choose from;_x000a_- If PF account already exists from previous employment, then options are 'Yes' &amp; 'Fixed'" sqref="B20" xr:uid="{00000000-0002-0000-0000-000004000000}">
      <formula1>IF($D$17&lt;15000,$E$7,$E$7:$E$9)</formula1>
    </dataValidation>
    <dataValidation type="whole" allowBlank="1" showInputMessage="1" showErrorMessage="1" error="Please check Additional Special Allowances" sqref="E10" xr:uid="{00000000-0002-0000-0000-000005000000}">
      <formula1>0</formula1>
      <formula2>40000</formula2>
    </dataValidation>
    <dataValidation type="list" allowBlank="1" showInputMessage="1" showErrorMessage="1" sqref="B7" xr:uid="{00000000-0002-0000-0000-000006000000}">
      <formula1>$I$5:$I$8</formula1>
    </dataValidation>
    <dataValidation type="decimal" allowBlank="1" showInputMessage="1" showErrorMessage="1" promptTitle="NPS Percentage" prompt="NPS is eligibile only for the employee whose Total Fixed pay &gt;= Rs.3,00,000_x000a_Enter the NPS percentage between 0.1 to 10.0" sqref="B21" xr:uid="{00000000-0002-0000-0000-000007000000}">
      <formula1>E21</formula1>
      <formula2>F21</formula2>
    </dataValidation>
  </dataValidations>
  <pageMargins left="0.75" right="0.4" top="1" bottom="1" header="0.5" footer="0.5"/>
  <pageSetup paperSize="9" orientation="portrait" cellComments="asDisplayed"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Comp Plan - Group III</vt:lpstr>
      <vt:lpstr>Basic_Salary</vt:lpstr>
      <vt:lpstr>'Comp Plan - Group III'!Print_Area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Peesapati</dc:creator>
  <cp:lastModifiedBy>Vijayalakshmi, V. A.</cp:lastModifiedBy>
  <cp:lastPrinted>2015-12-17T13:29:10Z</cp:lastPrinted>
  <dcterms:created xsi:type="dcterms:W3CDTF">1999-09-14T13:37:58Z</dcterms:created>
  <dcterms:modified xsi:type="dcterms:W3CDTF">2022-01-11T04:16:19Z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