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c951ce7c79f4be/Desktop/ibtikar/"/>
    </mc:Choice>
  </mc:AlternateContent>
  <xr:revisionPtr revIDLastSave="1" documentId="8_{5F9D597C-9BF4-4028-9516-96AA6F0CD58A}" xr6:coauthVersionLast="47" xr6:coauthVersionMax="47" xr10:uidLastSave="{E6004DEC-14F5-456A-9085-AD2ED97C18B9}"/>
  <bookViews>
    <workbookView xWindow="-110" yWindow="-110" windowWidth="19420" windowHeight="10300" activeTab="3" xr2:uid="{00000000-000D-0000-FFFF-FFFF00000000}"/>
  </bookViews>
  <sheets>
    <sheet name="مبيعات الباكجز" sheetId="2" r:id="rId1"/>
    <sheet name="حساب التكاليف" sheetId="4" state="hidden" r:id="rId2"/>
    <sheet name="حساب التكاليف ومبيعات وارباح" sheetId="6" r:id="rId3"/>
    <sheet name="Calculations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6" l="1"/>
  <c r="D68" i="6"/>
  <c r="C5" i="8"/>
  <c r="C13" i="8" s="1"/>
  <c r="G81" i="6"/>
  <c r="E45" i="6"/>
  <c r="E41" i="6"/>
  <c r="I31" i="2"/>
  <c r="I27" i="2"/>
  <c r="I23" i="2"/>
  <c r="I19" i="2"/>
  <c r="I15" i="2"/>
  <c r="I11" i="2"/>
  <c r="I7" i="2"/>
  <c r="I3" i="2"/>
  <c r="I34" i="2" s="1"/>
  <c r="O17" i="6" s="1"/>
  <c r="O4" i="6"/>
  <c r="O5" i="6"/>
  <c r="O6" i="6"/>
  <c r="O7" i="6"/>
  <c r="O8" i="6"/>
  <c r="O9" i="6"/>
  <c r="O10" i="6"/>
  <c r="O11" i="6"/>
  <c r="O12" i="6"/>
  <c r="O13" i="6"/>
  <c r="O14" i="6"/>
  <c r="O3" i="6"/>
  <c r="I14" i="6"/>
  <c r="G14" i="6"/>
  <c r="I13" i="6"/>
  <c r="L13" i="6" s="1"/>
  <c r="M13" i="6" s="1"/>
  <c r="G13" i="6"/>
  <c r="G12" i="6"/>
  <c r="I12" i="6"/>
  <c r="E13" i="6"/>
  <c r="E14" i="6"/>
  <c r="C15" i="6"/>
  <c r="I11" i="6"/>
  <c r="H11" i="6"/>
  <c r="G11" i="6"/>
  <c r="I10" i="6"/>
  <c r="G10" i="6"/>
  <c r="I9" i="6"/>
  <c r="G9" i="6"/>
  <c r="I8" i="6"/>
  <c r="H8" i="6"/>
  <c r="G8" i="6"/>
  <c r="G7" i="6"/>
  <c r="I7" i="6"/>
  <c r="I6" i="6"/>
  <c r="G6" i="6"/>
  <c r="G5" i="6"/>
  <c r="L5" i="6" s="1"/>
  <c r="M5" i="6" s="1"/>
  <c r="I4" i="6"/>
  <c r="G4" i="6"/>
  <c r="G3" i="6"/>
  <c r="L3" i="6" s="1"/>
  <c r="M3" i="6" s="1"/>
  <c r="D77" i="6"/>
  <c r="D76" i="6"/>
  <c r="D75" i="6"/>
  <c r="D72" i="6"/>
  <c r="D71" i="6"/>
  <c r="D70" i="6"/>
  <c r="D65" i="6"/>
  <c r="D64" i="6"/>
  <c r="D63" i="6"/>
  <c r="D62" i="6"/>
  <c r="D56" i="6"/>
  <c r="D55" i="6"/>
  <c r="B52" i="6"/>
  <c r="D52" i="6" s="1"/>
  <c r="E46" i="6"/>
  <c r="E44" i="6"/>
  <c r="E43" i="6"/>
  <c r="E40" i="6"/>
  <c r="E39" i="6"/>
  <c r="E38" i="6"/>
  <c r="E37" i="6"/>
  <c r="E36" i="6"/>
  <c r="E34" i="6"/>
  <c r="E31" i="6"/>
  <c r="E30" i="6"/>
  <c r="E29" i="6"/>
  <c r="E28" i="6"/>
  <c r="E27" i="6"/>
  <c r="E26" i="6"/>
  <c r="E25" i="6"/>
  <c r="E24" i="6"/>
  <c r="E23" i="6"/>
  <c r="C22" i="6"/>
  <c r="E22" i="6" s="1"/>
  <c r="C21" i="6"/>
  <c r="E21" i="6" s="1"/>
  <c r="C20" i="6"/>
  <c r="E20" i="6" s="1"/>
  <c r="C19" i="6"/>
  <c r="E19" i="6" s="1"/>
  <c r="C18" i="6"/>
  <c r="E18" i="6" s="1"/>
  <c r="C17" i="6"/>
  <c r="E17" i="6" s="1"/>
  <c r="E12" i="6"/>
  <c r="E11" i="6"/>
  <c r="E10" i="6"/>
  <c r="E9" i="6"/>
  <c r="E8" i="6"/>
  <c r="E7" i="6"/>
  <c r="E6" i="6"/>
  <c r="E5" i="6"/>
  <c r="E4" i="6"/>
  <c r="E3" i="6"/>
  <c r="C13" i="4"/>
  <c r="D62" i="4"/>
  <c r="D61" i="4"/>
  <c r="D60" i="4"/>
  <c r="D51" i="4"/>
  <c r="D52" i="4"/>
  <c r="B48" i="4"/>
  <c r="D48" i="4" s="1"/>
  <c r="C20" i="4"/>
  <c r="E20" i="4" s="1"/>
  <c r="C19" i="4"/>
  <c r="E19" i="4" s="1"/>
  <c r="C18" i="4"/>
  <c r="E18" i="4" s="1"/>
  <c r="C17" i="4"/>
  <c r="E17" i="4" s="1"/>
  <c r="C16" i="4"/>
  <c r="E16" i="4" s="1"/>
  <c r="C15" i="4"/>
  <c r="D71" i="4"/>
  <c r="D70" i="4"/>
  <c r="D69" i="4"/>
  <c r="D66" i="4"/>
  <c r="D65" i="4"/>
  <c r="D64" i="4"/>
  <c r="D59" i="4"/>
  <c r="D58" i="4"/>
  <c r="E29" i="4"/>
  <c r="E42" i="4"/>
  <c r="E41" i="4"/>
  <c r="E40" i="4"/>
  <c r="E39" i="4"/>
  <c r="E37" i="4"/>
  <c r="E35" i="4"/>
  <c r="E36" i="4"/>
  <c r="D32" i="4"/>
  <c r="E32" i="4" s="1"/>
  <c r="E24" i="4"/>
  <c r="E28" i="4"/>
  <c r="E27" i="4"/>
  <c r="E26" i="4"/>
  <c r="E11" i="4"/>
  <c r="E10" i="4"/>
  <c r="E9" i="4"/>
  <c r="E8" i="4"/>
  <c r="E4" i="4"/>
  <c r="E5" i="4"/>
  <c r="E6" i="4"/>
  <c r="E7" i="4"/>
  <c r="E12" i="4"/>
  <c r="E21" i="4"/>
  <c r="E22" i="4"/>
  <c r="E23" i="4"/>
  <c r="E25" i="4"/>
  <c r="E33" i="4"/>
  <c r="E34" i="4"/>
  <c r="E3" i="4"/>
  <c r="D73" i="6" l="1"/>
  <c r="L9" i="6"/>
  <c r="M9" i="6" s="1"/>
  <c r="C11" i="8"/>
  <c r="L14" i="6"/>
  <c r="M14" i="6" s="1"/>
  <c r="E42" i="6"/>
  <c r="L12" i="6"/>
  <c r="M12" i="6" s="1"/>
  <c r="L4" i="6"/>
  <c r="D4" i="2" s="1"/>
  <c r="D23" i="2" s="1"/>
  <c r="D10" i="2"/>
  <c r="D11" i="2" s="1"/>
  <c r="L7" i="6"/>
  <c r="D18" i="2" s="1"/>
  <c r="D32" i="2" s="1"/>
  <c r="D2" i="2"/>
  <c r="D16" i="2" s="1"/>
  <c r="O15" i="6"/>
  <c r="O19" i="6" s="1"/>
  <c r="E15" i="6"/>
  <c r="L8" i="6"/>
  <c r="D66" i="6"/>
  <c r="L10" i="6"/>
  <c r="L6" i="6"/>
  <c r="L11" i="6"/>
  <c r="C32" i="6"/>
  <c r="B57" i="6" s="1"/>
  <c r="D57" i="6" s="1"/>
  <c r="D78" i="6"/>
  <c r="D82" i="6" s="1"/>
  <c r="B53" i="6"/>
  <c r="D53" i="6" s="1"/>
  <c r="E32" i="6"/>
  <c r="B54" i="6"/>
  <c r="D54" i="6" s="1"/>
  <c r="B49" i="4"/>
  <c r="D49" i="4" s="1"/>
  <c r="B50" i="4"/>
  <c r="D50" i="4" s="1"/>
  <c r="C30" i="4"/>
  <c r="B53" i="4" s="1"/>
  <c r="E15" i="4"/>
  <c r="E30" i="4" s="1"/>
  <c r="D72" i="4"/>
  <c r="D76" i="4" s="1"/>
  <c r="D67" i="4"/>
  <c r="E38" i="4"/>
  <c r="E13" i="4"/>
  <c r="E47" i="6" l="1"/>
  <c r="D81" i="6" s="1"/>
  <c r="D3" i="2"/>
  <c r="D12" i="2" s="1"/>
  <c r="D19" i="2" s="1"/>
  <c r="D26" i="2"/>
  <c r="D8" i="2"/>
  <c r="D15" i="2" s="1"/>
  <c r="M4" i="6"/>
  <c r="M7" i="6"/>
  <c r="D6" i="2"/>
  <c r="M8" i="6"/>
  <c r="D7" i="2"/>
  <c r="D24" i="2" s="1"/>
  <c r="D28" i="2" s="1"/>
  <c r="D31" i="2"/>
  <c r="M11" i="6"/>
  <c r="D22" i="2"/>
  <c r="D14" i="2"/>
  <c r="M6" i="6"/>
  <c r="D27" i="2"/>
  <c r="M10" i="6"/>
  <c r="B51" i="6"/>
  <c r="D51" i="6" s="1"/>
  <c r="D59" i="6" s="1"/>
  <c r="D80" i="6" s="1"/>
  <c r="B47" i="4"/>
  <c r="D47" i="4" s="1"/>
  <c r="D55" i="4" s="1"/>
  <c r="D74" i="4" s="1"/>
  <c r="D53" i="4"/>
  <c r="E43" i="4"/>
  <c r="D75" i="4" s="1"/>
  <c r="D17" i="2" l="1"/>
  <c r="F15" i="2" s="1"/>
  <c r="J15" i="2" s="1"/>
  <c r="L15" i="2" s="1"/>
  <c r="D20" i="2"/>
  <c r="D21" i="2" s="1"/>
  <c r="F19" i="2" s="1"/>
  <c r="G19" i="2" s="1"/>
  <c r="D5" i="2"/>
  <c r="F3" i="2" s="1"/>
  <c r="G3" i="2" s="1"/>
  <c r="D13" i="2"/>
  <c r="F11" i="2" s="1"/>
  <c r="D25" i="2"/>
  <c r="F23" i="2" s="1"/>
  <c r="J23" i="2" s="1"/>
  <c r="D83" i="6"/>
  <c r="D86" i="6" s="1"/>
  <c r="D9" i="2"/>
  <c r="F7" i="2" s="1"/>
  <c r="J7" i="2" s="1"/>
  <c r="L7" i="2" s="1"/>
  <c r="J11" i="2"/>
  <c r="L11" i="2" s="1"/>
  <c r="G11" i="2"/>
  <c r="D29" i="2"/>
  <c r="F27" i="2" s="1"/>
  <c r="J27" i="2" s="1"/>
  <c r="L27" i="2" s="1"/>
  <c r="M15" i="6"/>
  <c r="P15" i="6" s="1"/>
  <c r="L23" i="2"/>
  <c r="D77" i="4"/>
  <c r="G15" i="2" l="1"/>
  <c r="J3" i="2"/>
  <c r="L3" i="2" s="1"/>
  <c r="D30" i="2"/>
  <c r="D33" i="2" s="1"/>
  <c r="F31" i="2" s="1"/>
  <c r="J31" i="2" s="1"/>
  <c r="L31" i="2" s="1"/>
  <c r="G23" i="2"/>
  <c r="G7" i="2"/>
  <c r="G27" i="2"/>
  <c r="J19" i="2"/>
  <c r="L19" i="2" s="1"/>
  <c r="G31" i="2" l="1"/>
  <c r="G34" i="2" s="1"/>
  <c r="M17" i="6" s="1"/>
  <c r="P17" i="6" s="1"/>
  <c r="P19" i="6" s="1"/>
  <c r="L34" i="2"/>
</calcChain>
</file>

<file path=xl/sharedStrings.xml><?xml version="1.0" encoding="utf-8"?>
<sst xmlns="http://schemas.openxmlformats.org/spreadsheetml/2006/main" count="262" uniqueCount="165">
  <si>
    <t>ورق عنب مخلل</t>
  </si>
  <si>
    <t>انواع الباكجات</t>
  </si>
  <si>
    <t>زيت</t>
  </si>
  <si>
    <t>زعتر</t>
  </si>
  <si>
    <t>زيتون</t>
  </si>
  <si>
    <t>فطورك بيشهي</t>
  </si>
  <si>
    <t>التين والزيتون</t>
  </si>
  <si>
    <t>تين  بالزيت</t>
  </si>
  <si>
    <t xml:space="preserve">ميرمية </t>
  </si>
  <si>
    <t>بابونج</t>
  </si>
  <si>
    <t>صحك بالدنيا</t>
  </si>
  <si>
    <t>اسم  الباكج</t>
  </si>
  <si>
    <t>ورق عنب محشي لبنة</t>
  </si>
  <si>
    <t xml:space="preserve">زيت </t>
  </si>
  <si>
    <t>لبنة بالزيت</t>
  </si>
  <si>
    <t>ترويقة ملكية</t>
  </si>
  <si>
    <t>فخامة البدايات</t>
  </si>
  <si>
    <t>تين بالزيت</t>
  </si>
  <si>
    <t>الصعب المتوفر</t>
  </si>
  <si>
    <t>تكلفة للصنف</t>
  </si>
  <si>
    <t>تكلفة الباكج</t>
  </si>
  <si>
    <t>تكلفة المشروع التاسيسية</t>
  </si>
  <si>
    <t>مواد خام</t>
  </si>
  <si>
    <t>تين مجفف</t>
  </si>
  <si>
    <t>ميرمية</t>
  </si>
  <si>
    <t>باباونج</t>
  </si>
  <si>
    <t>فواكه مجففة</t>
  </si>
  <si>
    <t xml:space="preserve"> ماكينة تجفيف</t>
  </si>
  <si>
    <t>صندوق هدايا</t>
  </si>
  <si>
    <t>طباعة ليبل</t>
  </si>
  <si>
    <t>الوحدة</t>
  </si>
  <si>
    <t>عدد الوحدات</t>
  </si>
  <si>
    <t xml:space="preserve"> السعر الكلي</t>
  </si>
  <si>
    <t>قنينة</t>
  </si>
  <si>
    <t>مرتبان</t>
  </si>
  <si>
    <t>كيلو</t>
  </si>
  <si>
    <t>واحدة</t>
  </si>
  <si>
    <t>صندوق</t>
  </si>
  <si>
    <t>ليبل</t>
  </si>
  <si>
    <t>تكلفة التاسيس</t>
  </si>
  <si>
    <t>عدد المبيعات السنوية</t>
  </si>
  <si>
    <t>ارباح الباكجات</t>
  </si>
  <si>
    <t xml:space="preserve">الربح للوحدة </t>
  </si>
  <si>
    <t>سعر الباكج المقترح للبيع</t>
  </si>
  <si>
    <t>تكلفة الانتاج السنوية للباكجات</t>
  </si>
  <si>
    <t>مرتبان زجاج زيتون سعة 400</t>
  </si>
  <si>
    <t>قنينة 200 ملم للزيتون</t>
  </si>
  <si>
    <t>قناني زجاج  للزيت 250  ملم</t>
  </si>
  <si>
    <t>مرتبان ضغط 1000 ملم لورق العنب</t>
  </si>
  <si>
    <t>مرتبات رجاج 400 ملم لبنة</t>
  </si>
  <si>
    <t>مرتبان زجاج سعة 400 قطين  سعة 400</t>
  </si>
  <si>
    <t xml:space="preserve">مرتبان رب بندورة سعة 400 غم </t>
  </si>
  <si>
    <t>مرتبان مربيات سعة 400</t>
  </si>
  <si>
    <t>مرتبان مكدوس سعة 1000</t>
  </si>
  <si>
    <t>اكياس 500 ملم للزعنر والفواكه المجففة</t>
  </si>
  <si>
    <t>سعر الوحدة/فارغ</t>
  </si>
  <si>
    <t>فراولة</t>
  </si>
  <si>
    <t>باذنجان</t>
  </si>
  <si>
    <t>بندورة</t>
  </si>
  <si>
    <t>روزماري</t>
  </si>
  <si>
    <t>تكلفة  اواني التعبئة</t>
  </si>
  <si>
    <t>تكلفة مواد خام للتصنيع</t>
  </si>
  <si>
    <t>اجهزة ومعدات</t>
  </si>
  <si>
    <t>ثلاجة خضار</t>
  </si>
  <si>
    <t>ثلاجة</t>
  </si>
  <si>
    <t>ادوات مطبخ وادوات مطبخ</t>
  </si>
  <si>
    <t>مقطوع</t>
  </si>
  <si>
    <t>مجموع ادوات</t>
  </si>
  <si>
    <t>الواح طاقة شمسية</t>
  </si>
  <si>
    <t>مساحة 150 متر مربع</t>
  </si>
  <si>
    <t>تجهيز مكان التغليف والتعبئة</t>
  </si>
  <si>
    <t>180 متر</t>
  </si>
  <si>
    <t>تصميم ليبل ولوغو وبراندنج</t>
  </si>
  <si>
    <t xml:space="preserve">سةشال ميديا وصفحةوويب </t>
  </si>
  <si>
    <t>تسويق واعلانات</t>
  </si>
  <si>
    <t>تصنيع المكدوس والزيتون والمربيات</t>
  </si>
  <si>
    <t>الاجرة للكيلو</t>
  </si>
  <si>
    <t>مواد مساعدة للتصنيع</t>
  </si>
  <si>
    <t>تجفيف فواكه</t>
  </si>
  <si>
    <t>اعشاب عطرية</t>
  </si>
  <si>
    <t>تعبئة وتغليف</t>
  </si>
  <si>
    <t>تكلفة تصنيع ايدي عاملة</t>
  </si>
  <si>
    <t>مصاريف ادارية</t>
  </si>
  <si>
    <t>تكاليف المزارعة لمزرعة العنب والزيتون</t>
  </si>
  <si>
    <t>مزارعة ل 1000 شجرة عنب</t>
  </si>
  <si>
    <t>كيلو ورق 40% من الانتاج للمزارعين</t>
  </si>
  <si>
    <t>سعر الكيلو</t>
  </si>
  <si>
    <t>40% للمزراع</t>
  </si>
  <si>
    <t>كيلو عنب 40% من الانتاج تكلفة المزراع</t>
  </si>
  <si>
    <t>محاسبة-دوام جزئي</t>
  </si>
  <si>
    <t>منسقة-دوام جزئي</t>
  </si>
  <si>
    <t>شهري</t>
  </si>
  <si>
    <t>سوشال ميديا وتسويق</t>
  </si>
  <si>
    <t>نقل ومواصلات</t>
  </si>
  <si>
    <t>مصاريف تشغيلية</t>
  </si>
  <si>
    <t>مصاريف تشغيلية اخرى</t>
  </si>
  <si>
    <t>متفرقات</t>
  </si>
  <si>
    <t>مجموع مصاريف تشغيلية</t>
  </si>
  <si>
    <t>تكلفة التشغيل للسيدات للتصنيع للسنة الاولى</t>
  </si>
  <si>
    <t>مجموع تكاليف التشغيل للايدي العاملة</t>
  </si>
  <si>
    <t>تكاليف التاسيس</t>
  </si>
  <si>
    <t>مصاريف تشغيل اخرى</t>
  </si>
  <si>
    <t>اجمالي  تكلفة تاسيس وتشغيل المشروع لتسعة اشهر</t>
  </si>
  <si>
    <t>لبن</t>
  </si>
  <si>
    <t>زيتون 400 ملم</t>
  </si>
  <si>
    <t>زيتون 200 ملم</t>
  </si>
  <si>
    <t>تصنيع اللبنة</t>
  </si>
  <si>
    <t>تخليل ورق العنب</t>
  </si>
  <si>
    <t>تصنيع البندورة</t>
  </si>
  <si>
    <t>قطف الزيتون</t>
  </si>
  <si>
    <t>الزيت</t>
  </si>
  <si>
    <t>كمية المادة الخام المطلوبة</t>
  </si>
  <si>
    <t>تكلفة المادة الخام</t>
  </si>
  <si>
    <t xml:space="preserve">تكاليف المواد الخام </t>
  </si>
  <si>
    <t>ثمن الوحدة</t>
  </si>
  <si>
    <t>الكمية</t>
  </si>
  <si>
    <t>التكلفة الكلية</t>
  </si>
  <si>
    <t>تكلفة التصنيع</t>
  </si>
  <si>
    <t>التعبئة والتسويق</t>
  </si>
  <si>
    <t>حصة من المصاريف التشغيلية والادارية</t>
  </si>
  <si>
    <t>اجمالي تكلفة الوحدة</t>
  </si>
  <si>
    <t>مواد خام اضافية</t>
  </si>
  <si>
    <t>اكياس 500 ملم للفواكه المجففة</t>
  </si>
  <si>
    <t>اكياس 500 ملم زعتر</t>
  </si>
  <si>
    <t>اكياس 500 ملم اعشاب عطرية</t>
  </si>
  <si>
    <t>اجمالي تكلفة كلية</t>
  </si>
  <si>
    <t>سعر البيع المقترح للوحدة</t>
  </si>
  <si>
    <t>اجمالي مبيعات</t>
  </si>
  <si>
    <t>ارباح مبيعات مفردة</t>
  </si>
  <si>
    <t>مربى</t>
  </si>
  <si>
    <t>لبنة</t>
  </si>
  <si>
    <t>مكدوس</t>
  </si>
  <si>
    <t>مبيعات الباكج</t>
  </si>
  <si>
    <t>المجموع</t>
  </si>
  <si>
    <t>كيلو واط</t>
  </si>
  <si>
    <t>120 متر مربع</t>
  </si>
  <si>
    <t xml:space="preserve">سوشال ميديا </t>
  </si>
  <si>
    <t>استكمال تاهيل مزرعة ( بلاستيك واسلاك)</t>
  </si>
  <si>
    <t>871 يوم عمل</t>
  </si>
  <si>
    <t>سيدات</t>
  </si>
  <si>
    <t>عدد العاملات بشكل مباشر</t>
  </si>
  <si>
    <t>عدد الموظفين بدوام جزئي-مباشر</t>
  </si>
  <si>
    <t>2 سيدة و1 ذكر</t>
  </si>
  <si>
    <t>عدد العاملين بشكل غير مباشر</t>
  </si>
  <si>
    <t>4 سيدات و 2 ذكور</t>
  </si>
  <si>
    <t>عدد ايام العمل المباشرة</t>
  </si>
  <si>
    <t>تكلفة التاسيس والمواد الخام والتسويق</t>
  </si>
  <si>
    <t xml:space="preserve">Profit </t>
  </si>
  <si>
    <t>Labour Costs</t>
  </si>
  <si>
    <t>Depreciation</t>
  </si>
  <si>
    <t>Net Profit</t>
  </si>
  <si>
    <t>Initial Investment</t>
  </si>
  <si>
    <t xml:space="preserve">Assets </t>
  </si>
  <si>
    <t>ROI</t>
  </si>
  <si>
    <t xml:space="preserve">ROA </t>
  </si>
  <si>
    <t xml:space="preserve">IRR </t>
  </si>
  <si>
    <t>NPV 10%</t>
  </si>
  <si>
    <t>NPV 15%</t>
  </si>
  <si>
    <t>اجمالي  تكلفة تاسيس وتشغيل المشروع لسنة</t>
  </si>
  <si>
    <t xml:space="preserve">اجهزة ومعدات </t>
  </si>
  <si>
    <t>معدات زراعية</t>
  </si>
  <si>
    <t xml:space="preserve"> اجرة معمل</t>
  </si>
  <si>
    <t>ماكينة طحن بندورة</t>
  </si>
  <si>
    <t>اتعاب قانوني للتسجيل</t>
  </si>
  <si>
    <t>ماكينة تغليف  قصدير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</si>
</sst>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0" xfId="0" applyFont="1" applyBorder="1"/>
    <xf numFmtId="0" fontId="0" fillId="0" borderId="11" xfId="0" applyBorder="1"/>
    <xf numFmtId="0" fontId="1" fillId="0" borderId="3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/>
    <xf numFmtId="0" fontId="1" fillId="0" borderId="8" xfId="0" applyFont="1" applyBorder="1"/>
    <xf numFmtId="0" fontId="1" fillId="0" borderId="9" xfId="0" applyFont="1" applyBorder="1"/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/>
    <xf numFmtId="0" fontId="1" fillId="0" borderId="12" xfId="0" applyFont="1" applyBorder="1"/>
    <xf numFmtId="0" fontId="1" fillId="0" borderId="13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0" borderId="14" xfId="0" applyBorder="1"/>
    <xf numFmtId="0" fontId="0" fillId="0" borderId="0" xfId="0" applyAlignment="1">
      <alignment wrapText="1"/>
    </xf>
    <xf numFmtId="0" fontId="0" fillId="0" borderId="15" xfId="0" applyBorder="1"/>
    <xf numFmtId="0" fontId="0" fillId="0" borderId="16" xfId="0" applyBorder="1" applyAlignment="1">
      <alignment wrapText="1"/>
    </xf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4" fillId="0" borderId="0" xfId="0" applyFont="1"/>
    <xf numFmtId="0" fontId="0" fillId="0" borderId="17" xfId="0" applyBorder="1"/>
    <xf numFmtId="165" fontId="0" fillId="0" borderId="18" xfId="1" applyNumberFormat="1" applyFont="1" applyBorder="1" applyAlignment="1">
      <alignment horizontal="center"/>
    </xf>
    <xf numFmtId="0" fontId="0" fillId="0" borderId="19" xfId="0" applyBorder="1"/>
    <xf numFmtId="165" fontId="0" fillId="0" borderId="20" xfId="1" applyNumberFormat="1" applyFont="1" applyBorder="1" applyAlignment="1">
      <alignment horizontal="center"/>
    </xf>
    <xf numFmtId="0" fontId="1" fillId="0" borderId="23" xfId="0" applyFont="1" applyBorder="1"/>
    <xf numFmtId="0" fontId="6" fillId="0" borderId="23" xfId="0" applyFont="1" applyBorder="1"/>
    <xf numFmtId="9" fontId="6" fillId="0" borderId="24" xfId="2" applyFont="1" applyBorder="1"/>
    <xf numFmtId="0" fontId="0" fillId="0" borderId="25" xfId="0" applyBorder="1"/>
    <xf numFmtId="165" fontId="0" fillId="0" borderId="26" xfId="1" applyNumberFormat="1" applyFont="1" applyBorder="1" applyAlignment="1">
      <alignment horizontal="center"/>
    </xf>
    <xf numFmtId="165" fontId="1" fillId="0" borderId="24" xfId="1" applyNumberFormat="1" applyFont="1" applyBorder="1" applyAlignment="1">
      <alignment horizontal="center"/>
    </xf>
    <xf numFmtId="0" fontId="0" fillId="0" borderId="27" xfId="0" applyBorder="1"/>
    <xf numFmtId="165" fontId="0" fillId="0" borderId="28" xfId="1" applyNumberFormat="1" applyFont="1" applyFill="1" applyBorder="1" applyAlignment="1">
      <alignment horizontal="center"/>
    </xf>
    <xf numFmtId="0" fontId="0" fillId="0" borderId="21" xfId="0" applyBorder="1"/>
    <xf numFmtId="165" fontId="0" fillId="0" borderId="22" xfId="1" applyNumberFormat="1" applyFont="1" applyFill="1" applyBorder="1" applyAlignment="1">
      <alignment horizontal="center"/>
    </xf>
    <xf numFmtId="0" fontId="0" fillId="0" borderId="23" xfId="0" applyBorder="1"/>
    <xf numFmtId="165" fontId="0" fillId="0" borderId="14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"/>
  <sheetViews>
    <sheetView rightToLeft="1" topLeftCell="A19" workbookViewId="0">
      <selection activeCell="I34" sqref="I34"/>
    </sheetView>
  </sheetViews>
  <sheetFormatPr defaultRowHeight="14.5" x14ac:dyDescent="0.35"/>
  <cols>
    <col min="2" max="2" width="15.36328125" customWidth="1"/>
    <col min="3" max="3" width="16" customWidth="1"/>
    <col min="4" max="4" width="11.36328125" customWidth="1"/>
    <col min="5" max="5" width="10.54296875" customWidth="1"/>
    <col min="6" max="6" width="10.36328125" customWidth="1"/>
    <col min="7" max="7" width="12.36328125" customWidth="1"/>
    <col min="8" max="9" width="9.6328125" customWidth="1"/>
    <col min="10" max="10" width="11.6328125" customWidth="1"/>
    <col min="11" max="11" width="9.54296875" customWidth="1"/>
    <col min="12" max="12" width="10.6328125" customWidth="1"/>
  </cols>
  <sheetData>
    <row r="1" spans="1:12" s="30" customFormat="1" ht="44" thickBot="1" x14ac:dyDescent="0.4">
      <c r="A1" s="30" t="s">
        <v>1</v>
      </c>
      <c r="C1" s="30" t="s">
        <v>11</v>
      </c>
      <c r="D1" s="30" t="s">
        <v>19</v>
      </c>
      <c r="E1" s="30" t="s">
        <v>20</v>
      </c>
      <c r="F1" s="30" t="s">
        <v>20</v>
      </c>
      <c r="G1" s="30" t="s">
        <v>44</v>
      </c>
      <c r="H1" s="30" t="s">
        <v>43</v>
      </c>
      <c r="I1" s="30" t="s">
        <v>127</v>
      </c>
      <c r="J1" s="30" t="s">
        <v>42</v>
      </c>
      <c r="K1" s="30" t="s">
        <v>40</v>
      </c>
      <c r="L1" s="30" t="s">
        <v>41</v>
      </c>
    </row>
    <row r="2" spans="1:12" x14ac:dyDescent="0.35">
      <c r="A2" s="3"/>
      <c r="B2" s="4" t="s">
        <v>2</v>
      </c>
      <c r="C2" s="5"/>
      <c r="D2" s="5">
        <f>'حساب التكاليف ومبيعات وارباح'!L3</f>
        <v>13</v>
      </c>
      <c r="E2" s="5"/>
      <c r="F2" s="5"/>
      <c r="G2" s="5"/>
      <c r="H2" s="6"/>
    </row>
    <row r="3" spans="1:12" x14ac:dyDescent="0.35">
      <c r="A3" s="7">
        <v>1</v>
      </c>
      <c r="B3" s="1" t="s">
        <v>3</v>
      </c>
      <c r="C3" t="s">
        <v>5</v>
      </c>
      <c r="D3">
        <f>'حساب التكاليف ومبيعات وارباح'!L12</f>
        <v>11.5</v>
      </c>
      <c r="E3">
        <v>10</v>
      </c>
      <c r="F3">
        <f>E3+D5</f>
        <v>46.7</v>
      </c>
      <c r="G3">
        <f>F3*K3</f>
        <v>2335</v>
      </c>
      <c r="H3" s="8">
        <v>150</v>
      </c>
      <c r="I3">
        <f>H3*50</f>
        <v>7500</v>
      </c>
      <c r="J3">
        <f>H3-F3</f>
        <v>103.3</v>
      </c>
      <c r="K3">
        <v>50</v>
      </c>
      <c r="L3">
        <f>K3*J3</f>
        <v>5165</v>
      </c>
    </row>
    <row r="4" spans="1:12" x14ac:dyDescent="0.35">
      <c r="A4" s="7"/>
      <c r="B4" s="2" t="s">
        <v>4</v>
      </c>
      <c r="D4">
        <f>'حساب التكاليف ومبيعات وارباح'!L4</f>
        <v>12.2</v>
      </c>
      <c r="H4" s="8"/>
    </row>
    <row r="5" spans="1:12" ht="15" thickBot="1" x14ac:dyDescent="0.4">
      <c r="A5" s="9"/>
      <c r="B5" s="10"/>
      <c r="C5" s="10"/>
      <c r="D5" s="11">
        <f>SUM(D2:D4)</f>
        <v>36.700000000000003</v>
      </c>
      <c r="E5" s="10"/>
      <c r="F5" s="10"/>
      <c r="G5" s="10"/>
      <c r="H5" s="12"/>
    </row>
    <row r="6" spans="1:12" x14ac:dyDescent="0.35">
      <c r="A6" s="3">
        <v>2</v>
      </c>
      <c r="B6" s="5" t="s">
        <v>2</v>
      </c>
      <c r="C6" s="5"/>
      <c r="D6" s="5">
        <f>D2</f>
        <v>13</v>
      </c>
      <c r="E6" s="5"/>
      <c r="F6" s="5"/>
      <c r="G6" s="5"/>
      <c r="H6" s="6"/>
    </row>
    <row r="7" spans="1:12" x14ac:dyDescent="0.35">
      <c r="A7" s="7"/>
      <c r="B7" t="s">
        <v>7</v>
      </c>
      <c r="C7" t="s">
        <v>6</v>
      </c>
      <c r="D7">
        <f>'حساب التكاليف ومبيعات وارباح'!L8</f>
        <v>15.9</v>
      </c>
      <c r="E7">
        <v>10</v>
      </c>
      <c r="F7">
        <f>E7+D9</f>
        <v>51.099999999999994</v>
      </c>
      <c r="G7">
        <f>F7*K7</f>
        <v>2554.9999999999995</v>
      </c>
      <c r="H7" s="8">
        <v>150</v>
      </c>
      <c r="I7">
        <f>H7*50</f>
        <v>7500</v>
      </c>
      <c r="J7">
        <f>H7-F7</f>
        <v>98.9</v>
      </c>
      <c r="K7">
        <v>50</v>
      </c>
      <c r="L7">
        <f>J7*K7</f>
        <v>4945</v>
      </c>
    </row>
    <row r="8" spans="1:12" x14ac:dyDescent="0.35">
      <c r="A8" s="7"/>
      <c r="B8" t="s">
        <v>4</v>
      </c>
      <c r="D8">
        <f>D4</f>
        <v>12.2</v>
      </c>
      <c r="H8" s="8"/>
    </row>
    <row r="9" spans="1:12" ht="15" thickBot="1" x14ac:dyDescent="0.4">
      <c r="A9" s="9"/>
      <c r="B9" s="10"/>
      <c r="C9" s="10"/>
      <c r="D9" s="11">
        <f>SUM(D6:D8)</f>
        <v>41.099999999999994</v>
      </c>
      <c r="E9" s="10"/>
      <c r="F9" s="10"/>
      <c r="G9" s="10"/>
      <c r="H9" s="12"/>
    </row>
    <row r="10" spans="1:12" x14ac:dyDescent="0.35">
      <c r="A10" s="3"/>
      <c r="B10" s="5" t="s">
        <v>8</v>
      </c>
      <c r="C10" s="5"/>
      <c r="D10" s="5">
        <f>'حساب التكاليف ومبيعات وارباح'!L13</f>
        <v>6</v>
      </c>
      <c r="E10" s="5"/>
      <c r="F10" s="5"/>
      <c r="G10" s="5"/>
      <c r="H10" s="6"/>
    </row>
    <row r="11" spans="1:12" x14ac:dyDescent="0.35">
      <c r="A11" s="7">
        <v>3</v>
      </c>
      <c r="B11" t="s">
        <v>9</v>
      </c>
      <c r="C11" t="s">
        <v>10</v>
      </c>
      <c r="D11">
        <f>D10</f>
        <v>6</v>
      </c>
      <c r="E11">
        <v>10</v>
      </c>
      <c r="F11">
        <f>E11+D13</f>
        <v>33.5</v>
      </c>
      <c r="G11">
        <f>F11*K11</f>
        <v>1675</v>
      </c>
      <c r="H11" s="8">
        <v>150</v>
      </c>
      <c r="I11">
        <f>H11*50</f>
        <v>7500</v>
      </c>
      <c r="J11">
        <f>H11-F11</f>
        <v>116.5</v>
      </c>
      <c r="K11">
        <v>50</v>
      </c>
      <c r="L11">
        <f>K11*J11</f>
        <v>5825</v>
      </c>
    </row>
    <row r="12" spans="1:12" x14ac:dyDescent="0.35">
      <c r="A12" s="7"/>
      <c r="B12" t="s">
        <v>3</v>
      </c>
      <c r="D12">
        <f>D3</f>
        <v>11.5</v>
      </c>
      <c r="H12" s="8"/>
    </row>
    <row r="13" spans="1:12" ht="15" thickBot="1" x14ac:dyDescent="0.4">
      <c r="A13" s="9"/>
      <c r="B13" s="10"/>
      <c r="C13" s="10"/>
      <c r="D13" s="11">
        <f>SUM(D10:D12)</f>
        <v>23.5</v>
      </c>
      <c r="E13" s="10"/>
      <c r="F13" s="10"/>
      <c r="G13" s="10"/>
      <c r="H13" s="12"/>
    </row>
    <row r="14" spans="1:12" x14ac:dyDescent="0.35">
      <c r="A14" s="3">
        <v>4</v>
      </c>
      <c r="B14" s="5" t="s">
        <v>12</v>
      </c>
      <c r="C14" s="5"/>
      <c r="D14" s="5">
        <f>'حساب التكاليف ومبيعات وارباح'!L6</f>
        <v>11.7</v>
      </c>
      <c r="E14" s="5"/>
      <c r="F14" s="5"/>
      <c r="G14" s="5"/>
      <c r="H14" s="6"/>
    </row>
    <row r="15" spans="1:12" x14ac:dyDescent="0.35">
      <c r="A15" s="7"/>
      <c r="B15" t="s">
        <v>4</v>
      </c>
      <c r="C15" t="s">
        <v>16</v>
      </c>
      <c r="D15">
        <f>D8</f>
        <v>12.2</v>
      </c>
      <c r="E15">
        <v>10</v>
      </c>
      <c r="F15">
        <f>E15+D17</f>
        <v>46.9</v>
      </c>
      <c r="G15">
        <f>F15*K15</f>
        <v>2345</v>
      </c>
      <c r="H15" s="8">
        <v>180</v>
      </c>
      <c r="I15">
        <f>H15*50</f>
        <v>9000</v>
      </c>
      <c r="J15">
        <f>H15-F15</f>
        <v>133.1</v>
      </c>
      <c r="K15">
        <v>50</v>
      </c>
      <c r="L15">
        <f>K15*J15</f>
        <v>6655</v>
      </c>
    </row>
    <row r="16" spans="1:12" x14ac:dyDescent="0.35">
      <c r="A16" s="7"/>
      <c r="B16" t="s">
        <v>13</v>
      </c>
      <c r="D16">
        <f>D2</f>
        <v>13</v>
      </c>
      <c r="H16" s="8"/>
    </row>
    <row r="17" spans="1:12" ht="15" thickBot="1" x14ac:dyDescent="0.4">
      <c r="A17" s="9"/>
      <c r="B17" s="10"/>
      <c r="C17" s="10"/>
      <c r="D17" s="11">
        <f>SUM(D14:D16)</f>
        <v>36.9</v>
      </c>
      <c r="E17" s="10"/>
      <c r="F17" s="10"/>
      <c r="G17" s="10"/>
      <c r="H17" s="12"/>
    </row>
    <row r="18" spans="1:12" x14ac:dyDescent="0.35">
      <c r="A18" s="13">
        <v>5</v>
      </c>
      <c r="B18" s="14" t="s">
        <v>14</v>
      </c>
      <c r="C18" s="14"/>
      <c r="D18" s="14">
        <f>'حساب التكاليف ومبيعات وارباح'!L7</f>
        <v>11.7</v>
      </c>
      <c r="E18" s="14"/>
      <c r="F18" s="14"/>
      <c r="G18" s="14"/>
      <c r="H18" s="15"/>
      <c r="I18" s="17"/>
    </row>
    <row r="19" spans="1:12" x14ac:dyDescent="0.35">
      <c r="A19" s="16"/>
      <c r="B19" s="17" t="s">
        <v>3</v>
      </c>
      <c r="C19" s="17" t="s">
        <v>15</v>
      </c>
      <c r="D19" s="17">
        <f>D12</f>
        <v>11.5</v>
      </c>
      <c r="E19" s="17">
        <v>10</v>
      </c>
      <c r="F19" s="17">
        <f>E19+D21</f>
        <v>45.4</v>
      </c>
      <c r="G19" s="17">
        <f>F19*K19</f>
        <v>2270</v>
      </c>
      <c r="H19" s="18">
        <v>180</v>
      </c>
      <c r="I19" s="17">
        <f>H19*50</f>
        <v>9000</v>
      </c>
      <c r="J19">
        <f>H19-F19</f>
        <v>134.6</v>
      </c>
      <c r="K19">
        <v>50</v>
      </c>
      <c r="L19">
        <f>K19*J19</f>
        <v>6730</v>
      </c>
    </row>
    <row r="20" spans="1:12" x14ac:dyDescent="0.35">
      <c r="A20" s="16"/>
      <c r="B20" s="17" t="s">
        <v>4</v>
      </c>
      <c r="C20" s="17"/>
      <c r="D20" s="17">
        <f>D8</f>
        <v>12.2</v>
      </c>
      <c r="E20" s="17"/>
      <c r="F20" s="17"/>
      <c r="G20" s="17"/>
      <c r="H20" s="18"/>
      <c r="I20" s="17"/>
    </row>
    <row r="21" spans="1:12" ht="15" thickBot="1" x14ac:dyDescent="0.4">
      <c r="A21" s="19"/>
      <c r="B21" s="11"/>
      <c r="C21" s="11"/>
      <c r="D21" s="11">
        <f>SUM(D18:D20)</f>
        <v>35.4</v>
      </c>
      <c r="E21" s="11"/>
      <c r="F21" s="11"/>
      <c r="G21" s="11"/>
      <c r="H21" s="20"/>
      <c r="I21" s="17"/>
    </row>
    <row r="22" spans="1:12" x14ac:dyDescent="0.35">
      <c r="A22" s="3"/>
      <c r="B22" s="5" t="s">
        <v>0</v>
      </c>
      <c r="C22" s="5"/>
      <c r="D22" s="5">
        <f>'حساب التكاليف ومبيعات وارباح'!L6</f>
        <v>11.7</v>
      </c>
      <c r="E22" s="5"/>
      <c r="F22" s="5"/>
      <c r="G22" s="5"/>
      <c r="H22" s="6"/>
    </row>
    <row r="23" spans="1:12" x14ac:dyDescent="0.35">
      <c r="A23" s="7">
        <v>6</v>
      </c>
      <c r="B23" t="s">
        <v>4</v>
      </c>
      <c r="C23" t="s">
        <v>18</v>
      </c>
      <c r="D23">
        <f>D4</f>
        <v>12.2</v>
      </c>
      <c r="E23">
        <v>10</v>
      </c>
      <c r="F23">
        <f>E23+D25</f>
        <v>49.8</v>
      </c>
      <c r="G23">
        <f>F23*K23</f>
        <v>2490</v>
      </c>
      <c r="H23" s="8">
        <v>180</v>
      </c>
      <c r="I23">
        <f>H23*50</f>
        <v>9000</v>
      </c>
      <c r="J23">
        <f>H23-F23</f>
        <v>130.19999999999999</v>
      </c>
      <c r="K23">
        <v>50</v>
      </c>
      <c r="L23">
        <f>K23*J23</f>
        <v>6509.9999999999991</v>
      </c>
    </row>
    <row r="24" spans="1:12" x14ac:dyDescent="0.35">
      <c r="A24" s="7"/>
      <c r="B24" t="s">
        <v>17</v>
      </c>
      <c r="D24">
        <f>D7</f>
        <v>15.9</v>
      </c>
      <c r="H24" s="8"/>
    </row>
    <row r="25" spans="1:12" ht="15" thickBot="1" x14ac:dyDescent="0.4">
      <c r="A25" s="9"/>
      <c r="B25" s="10"/>
      <c r="C25" s="10"/>
      <c r="D25" s="11">
        <f>SUM(D22:D24)</f>
        <v>39.799999999999997</v>
      </c>
      <c r="E25" s="10"/>
      <c r="F25" s="10"/>
      <c r="G25" s="10"/>
      <c r="H25" s="12"/>
    </row>
    <row r="26" spans="1:12" x14ac:dyDescent="0.35">
      <c r="A26" s="3"/>
      <c r="B26" s="5" t="s">
        <v>26</v>
      </c>
      <c r="C26" s="5"/>
      <c r="D26" s="5">
        <f>'حساب التكاليف ومبيعات وارباح'!L14</f>
        <v>6.5</v>
      </c>
      <c r="E26" s="5"/>
      <c r="F26" s="5"/>
      <c r="G26" s="5"/>
      <c r="H26" s="6"/>
    </row>
    <row r="27" spans="1:12" x14ac:dyDescent="0.35">
      <c r="A27" s="7">
        <v>7</v>
      </c>
      <c r="B27" t="s">
        <v>129</v>
      </c>
      <c r="D27">
        <f>'حساب التكاليف ومبيعات وارباح'!L10</f>
        <v>12.5</v>
      </c>
      <c r="E27">
        <v>10</v>
      </c>
      <c r="F27">
        <f>E27+D29</f>
        <v>44.9</v>
      </c>
      <c r="G27">
        <f>F27*K27</f>
        <v>2245</v>
      </c>
      <c r="H27" s="8">
        <v>150</v>
      </c>
      <c r="I27">
        <f>H27*50</f>
        <v>7500</v>
      </c>
      <c r="J27">
        <f>H27-F27</f>
        <v>105.1</v>
      </c>
      <c r="K27">
        <v>50</v>
      </c>
      <c r="L27">
        <f>J27*K27</f>
        <v>5255</v>
      </c>
    </row>
    <row r="28" spans="1:12" x14ac:dyDescent="0.35">
      <c r="A28" s="7"/>
      <c r="B28" t="s">
        <v>17</v>
      </c>
      <c r="D28">
        <f>D24</f>
        <v>15.9</v>
      </c>
      <c r="H28" s="8"/>
    </row>
    <row r="29" spans="1:12" ht="15" thickBot="1" x14ac:dyDescent="0.4">
      <c r="A29" s="9"/>
      <c r="B29" s="10"/>
      <c r="C29" s="10"/>
      <c r="D29" s="10">
        <f>SUM(D26:D28)</f>
        <v>34.9</v>
      </c>
      <c r="E29" s="10"/>
      <c r="F29" s="10"/>
      <c r="G29" s="10"/>
      <c r="H29" s="12"/>
    </row>
    <row r="30" spans="1:12" x14ac:dyDescent="0.35">
      <c r="A30" s="3"/>
      <c r="B30" s="5" t="s">
        <v>4</v>
      </c>
      <c r="C30" s="5"/>
      <c r="D30" s="5">
        <f>D20</f>
        <v>12.2</v>
      </c>
      <c r="E30" s="5"/>
      <c r="F30" s="5"/>
      <c r="G30" s="5"/>
      <c r="H30" s="6"/>
    </row>
    <row r="31" spans="1:12" x14ac:dyDescent="0.35">
      <c r="A31" s="7">
        <v>8</v>
      </c>
      <c r="B31" t="s">
        <v>131</v>
      </c>
      <c r="D31">
        <f>'حساب التكاليف ومبيعات وارباح'!L11</f>
        <v>17</v>
      </c>
      <c r="E31">
        <v>10</v>
      </c>
      <c r="F31">
        <f>E31+D33</f>
        <v>50.9</v>
      </c>
      <c r="G31">
        <f>F31*K27</f>
        <v>2545</v>
      </c>
      <c r="H31" s="8">
        <v>200</v>
      </c>
      <c r="I31">
        <f>H31*K31</f>
        <v>10000</v>
      </c>
      <c r="J31">
        <f>H31-F31</f>
        <v>149.1</v>
      </c>
      <c r="K31">
        <v>50</v>
      </c>
      <c r="L31">
        <f>K31*J31</f>
        <v>7455</v>
      </c>
    </row>
    <row r="32" spans="1:12" x14ac:dyDescent="0.35">
      <c r="A32" s="7"/>
      <c r="B32" t="s">
        <v>130</v>
      </c>
      <c r="D32">
        <f>D18</f>
        <v>11.7</v>
      </c>
      <c r="H32" s="8"/>
    </row>
    <row r="33" spans="1:12" ht="15" thickBot="1" x14ac:dyDescent="0.4">
      <c r="A33" s="9"/>
      <c r="B33" s="10"/>
      <c r="C33" s="10"/>
      <c r="D33" s="10">
        <f>SUM(D30:D32)</f>
        <v>40.9</v>
      </c>
      <c r="E33" s="10"/>
      <c r="F33" s="10"/>
      <c r="G33" s="10"/>
      <c r="H33" s="12"/>
    </row>
    <row r="34" spans="1:12" x14ac:dyDescent="0.35">
      <c r="G34">
        <f>SUM(G2:G33)</f>
        <v>18460</v>
      </c>
      <c r="I34" s="17">
        <f>SUM(I2:I33)</f>
        <v>67000</v>
      </c>
      <c r="L34" s="17">
        <f>SUM(L3:L32)</f>
        <v>48540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F7C4-E65A-4ED5-8468-CE9682E8197D}">
  <dimension ref="A2:E77"/>
  <sheetViews>
    <sheetView rightToLeft="1" topLeftCell="A59" zoomScale="93" workbookViewId="0">
      <selection activeCell="K55" sqref="K55"/>
    </sheetView>
  </sheetViews>
  <sheetFormatPr defaultRowHeight="14.5" x14ac:dyDescent="0.35"/>
  <cols>
    <col min="1" max="1" width="28.36328125" customWidth="1"/>
    <col min="3" max="3" width="15" customWidth="1"/>
    <col min="4" max="4" width="11.54296875" customWidth="1"/>
    <col min="5" max="5" width="11.90625" customWidth="1"/>
  </cols>
  <sheetData>
    <row r="2" spans="1:5" x14ac:dyDescent="0.35">
      <c r="A2" t="s">
        <v>21</v>
      </c>
      <c r="B2" t="s">
        <v>30</v>
      </c>
      <c r="C2" t="s">
        <v>31</v>
      </c>
      <c r="D2" t="s">
        <v>55</v>
      </c>
      <c r="E2" t="s">
        <v>32</v>
      </c>
    </row>
    <row r="3" spans="1:5" x14ac:dyDescent="0.35">
      <c r="A3" t="s">
        <v>47</v>
      </c>
      <c r="B3" t="s">
        <v>33</v>
      </c>
      <c r="C3">
        <v>300</v>
      </c>
      <c r="D3">
        <v>4</v>
      </c>
      <c r="E3">
        <f>D3*C3</f>
        <v>1200</v>
      </c>
    </row>
    <row r="4" spans="1:5" x14ac:dyDescent="0.35">
      <c r="A4" t="s">
        <v>45</v>
      </c>
      <c r="B4" t="s">
        <v>34</v>
      </c>
      <c r="C4">
        <v>300</v>
      </c>
      <c r="D4">
        <v>5</v>
      </c>
      <c r="E4">
        <f t="shared" ref="E4:E37" si="0">D4*C4</f>
        <v>1500</v>
      </c>
    </row>
    <row r="5" spans="1:5" x14ac:dyDescent="0.35">
      <c r="A5" t="s">
        <v>46</v>
      </c>
      <c r="C5">
        <v>500</v>
      </c>
      <c r="D5">
        <v>0.5</v>
      </c>
      <c r="E5">
        <f t="shared" si="0"/>
        <v>250</v>
      </c>
    </row>
    <row r="6" spans="1:5" x14ac:dyDescent="0.35">
      <c r="A6" t="s">
        <v>48</v>
      </c>
      <c r="C6">
        <v>200</v>
      </c>
      <c r="D6">
        <v>5</v>
      </c>
      <c r="E6">
        <f t="shared" si="0"/>
        <v>1000</v>
      </c>
    </row>
    <row r="7" spans="1:5" x14ac:dyDescent="0.35">
      <c r="A7" t="s">
        <v>49</v>
      </c>
      <c r="C7">
        <v>400</v>
      </c>
      <c r="D7">
        <v>5</v>
      </c>
      <c r="E7">
        <f t="shared" si="0"/>
        <v>2000</v>
      </c>
    </row>
    <row r="8" spans="1:5" x14ac:dyDescent="0.35">
      <c r="A8" t="s">
        <v>50</v>
      </c>
      <c r="C8">
        <v>100</v>
      </c>
      <c r="D8">
        <v>5</v>
      </c>
      <c r="E8">
        <f t="shared" si="0"/>
        <v>500</v>
      </c>
    </row>
    <row r="9" spans="1:5" x14ac:dyDescent="0.35">
      <c r="A9" t="s">
        <v>51</v>
      </c>
      <c r="C9">
        <v>300</v>
      </c>
      <c r="D9">
        <v>5</v>
      </c>
      <c r="E9">
        <f t="shared" si="0"/>
        <v>1500</v>
      </c>
    </row>
    <row r="10" spans="1:5" x14ac:dyDescent="0.35">
      <c r="A10" t="s">
        <v>52</v>
      </c>
      <c r="C10">
        <v>400</v>
      </c>
      <c r="D10">
        <v>5</v>
      </c>
      <c r="E10">
        <f t="shared" si="0"/>
        <v>2000</v>
      </c>
    </row>
    <row r="11" spans="1:5" ht="14" customHeight="1" x14ac:dyDescent="0.35">
      <c r="A11" t="s">
        <v>53</v>
      </c>
      <c r="C11">
        <v>300</v>
      </c>
      <c r="D11">
        <v>5</v>
      </c>
      <c r="E11">
        <f t="shared" si="0"/>
        <v>1500</v>
      </c>
    </row>
    <row r="12" spans="1:5" ht="15" thickBot="1" x14ac:dyDescent="0.4">
      <c r="A12" t="s">
        <v>54</v>
      </c>
      <c r="C12">
        <v>3000</v>
      </c>
      <c r="D12">
        <v>2</v>
      </c>
      <c r="E12">
        <f t="shared" si="0"/>
        <v>6000</v>
      </c>
    </row>
    <row r="13" spans="1:5" ht="15" thickBot="1" x14ac:dyDescent="0.4">
      <c r="A13" s="21" t="s">
        <v>60</v>
      </c>
      <c r="B13" s="22"/>
      <c r="C13" s="22">
        <f>SUM(C3:C12)</f>
        <v>5800</v>
      </c>
      <c r="D13" s="22"/>
      <c r="E13" s="23">
        <f>SUM(E3:E12)</f>
        <v>17450</v>
      </c>
    </row>
    <row r="14" spans="1:5" x14ac:dyDescent="0.35">
      <c r="A14" t="s">
        <v>22</v>
      </c>
      <c r="B14" t="s">
        <v>35</v>
      </c>
    </row>
    <row r="15" spans="1:5" x14ac:dyDescent="0.35">
      <c r="A15" t="s">
        <v>13</v>
      </c>
      <c r="C15">
        <f>C3*0.25</f>
        <v>75</v>
      </c>
      <c r="D15">
        <v>30</v>
      </c>
      <c r="E15">
        <f>D15*C15</f>
        <v>2250</v>
      </c>
    </row>
    <row r="16" spans="1:5" x14ac:dyDescent="0.35">
      <c r="A16" t="s">
        <v>104</v>
      </c>
      <c r="C16">
        <f>C4*0.3</f>
        <v>90</v>
      </c>
      <c r="D16">
        <v>7</v>
      </c>
      <c r="E16">
        <f t="shared" si="0"/>
        <v>630</v>
      </c>
    </row>
    <row r="17" spans="1:5" x14ac:dyDescent="0.35">
      <c r="A17" t="s">
        <v>105</v>
      </c>
      <c r="C17">
        <f>C5*0.15</f>
        <v>75</v>
      </c>
      <c r="D17">
        <v>7</v>
      </c>
      <c r="E17">
        <f t="shared" si="0"/>
        <v>525</v>
      </c>
    </row>
    <row r="18" spans="1:5" x14ac:dyDescent="0.35">
      <c r="A18" t="s">
        <v>0</v>
      </c>
      <c r="C18">
        <f>C6*0.65</f>
        <v>130</v>
      </c>
      <c r="D18">
        <v>20</v>
      </c>
      <c r="E18">
        <f t="shared" si="0"/>
        <v>2600</v>
      </c>
    </row>
    <row r="19" spans="1:5" x14ac:dyDescent="0.35">
      <c r="A19" t="s">
        <v>23</v>
      </c>
      <c r="C19">
        <f>C8*0.25</f>
        <v>25</v>
      </c>
      <c r="D19">
        <v>25</v>
      </c>
      <c r="E19">
        <f t="shared" si="0"/>
        <v>625</v>
      </c>
    </row>
    <row r="20" spans="1:5" x14ac:dyDescent="0.35">
      <c r="A20" t="s">
        <v>103</v>
      </c>
      <c r="C20">
        <f>C7*1</f>
        <v>400</v>
      </c>
      <c r="D20">
        <v>7</v>
      </c>
      <c r="E20">
        <f t="shared" si="0"/>
        <v>2800</v>
      </c>
    </row>
    <row r="21" spans="1:5" x14ac:dyDescent="0.35">
      <c r="A21" t="s">
        <v>3</v>
      </c>
      <c r="C21">
        <v>30</v>
      </c>
      <c r="D21">
        <v>30</v>
      </c>
      <c r="E21">
        <f t="shared" si="0"/>
        <v>900</v>
      </c>
    </row>
    <row r="22" spans="1:5" x14ac:dyDescent="0.35">
      <c r="A22" t="s">
        <v>24</v>
      </c>
      <c r="C22">
        <v>20</v>
      </c>
      <c r="D22">
        <v>20</v>
      </c>
      <c r="E22">
        <f t="shared" si="0"/>
        <v>400</v>
      </c>
    </row>
    <row r="23" spans="1:5" x14ac:dyDescent="0.35">
      <c r="A23" t="s">
        <v>25</v>
      </c>
      <c r="C23">
        <v>20</v>
      </c>
      <c r="D23">
        <v>20</v>
      </c>
      <c r="E23">
        <f t="shared" si="0"/>
        <v>400</v>
      </c>
    </row>
    <row r="24" spans="1:5" x14ac:dyDescent="0.35">
      <c r="A24" t="s">
        <v>59</v>
      </c>
      <c r="C24">
        <v>10</v>
      </c>
      <c r="D24">
        <v>10</v>
      </c>
      <c r="E24">
        <f t="shared" si="0"/>
        <v>100</v>
      </c>
    </row>
    <row r="25" spans="1:5" x14ac:dyDescent="0.35">
      <c r="A25" t="s">
        <v>26</v>
      </c>
      <c r="C25">
        <v>200</v>
      </c>
      <c r="D25">
        <v>10</v>
      </c>
      <c r="E25">
        <f t="shared" si="0"/>
        <v>2000</v>
      </c>
    </row>
    <row r="26" spans="1:5" x14ac:dyDescent="0.35">
      <c r="A26" t="s">
        <v>57</v>
      </c>
      <c r="C26">
        <v>200</v>
      </c>
      <c r="D26">
        <v>2</v>
      </c>
      <c r="E26">
        <f t="shared" si="0"/>
        <v>400</v>
      </c>
    </row>
    <row r="27" spans="1:5" x14ac:dyDescent="0.35">
      <c r="A27" t="s">
        <v>56</v>
      </c>
      <c r="C27">
        <v>200</v>
      </c>
      <c r="D27">
        <v>5</v>
      </c>
      <c r="E27">
        <f t="shared" si="0"/>
        <v>1000</v>
      </c>
    </row>
    <row r="28" spans="1:5" x14ac:dyDescent="0.35">
      <c r="A28" t="s">
        <v>58</v>
      </c>
      <c r="C28">
        <v>600</v>
      </c>
      <c r="D28">
        <v>2</v>
      </c>
      <c r="E28">
        <f t="shared" si="0"/>
        <v>1200</v>
      </c>
    </row>
    <row r="29" spans="1:5" ht="15" thickBot="1" x14ac:dyDescent="0.4">
      <c r="A29" t="s">
        <v>77</v>
      </c>
      <c r="C29">
        <v>50</v>
      </c>
      <c r="D29">
        <v>10</v>
      </c>
      <c r="E29">
        <f t="shared" si="0"/>
        <v>500</v>
      </c>
    </row>
    <row r="30" spans="1:5" ht="15" thickBot="1" x14ac:dyDescent="0.4">
      <c r="A30" s="21" t="s">
        <v>61</v>
      </c>
      <c r="B30" s="22"/>
      <c r="C30" s="22">
        <f>SUM(C15:C29)</f>
        <v>2125</v>
      </c>
      <c r="D30" s="22"/>
      <c r="E30" s="23">
        <f>SUM(E15:E29)</f>
        <v>16330</v>
      </c>
    </row>
    <row r="31" spans="1:5" x14ac:dyDescent="0.35">
      <c r="A31" t="s">
        <v>62</v>
      </c>
      <c r="E31" s="17"/>
    </row>
    <row r="32" spans="1:5" x14ac:dyDescent="0.35">
      <c r="A32" t="s">
        <v>27</v>
      </c>
      <c r="B32" t="s">
        <v>36</v>
      </c>
      <c r="C32">
        <v>2</v>
      </c>
      <c r="D32">
        <f>3.7*2500</f>
        <v>9250</v>
      </c>
      <c r="E32">
        <f t="shared" si="0"/>
        <v>18500</v>
      </c>
    </row>
    <row r="33" spans="1:5" x14ac:dyDescent="0.35">
      <c r="A33" t="s">
        <v>28</v>
      </c>
      <c r="B33" t="s">
        <v>37</v>
      </c>
      <c r="C33">
        <v>1000</v>
      </c>
      <c r="D33">
        <v>8</v>
      </c>
      <c r="E33">
        <f t="shared" si="0"/>
        <v>8000</v>
      </c>
    </row>
    <row r="34" spans="1:5" x14ac:dyDescent="0.35">
      <c r="A34" t="s">
        <v>29</v>
      </c>
      <c r="B34" t="s">
        <v>38</v>
      </c>
      <c r="C34">
        <v>5000</v>
      </c>
      <c r="D34">
        <v>0.5</v>
      </c>
      <c r="E34">
        <f t="shared" si="0"/>
        <v>2500</v>
      </c>
    </row>
    <row r="35" spans="1:5" x14ac:dyDescent="0.35">
      <c r="A35" t="s">
        <v>63</v>
      </c>
      <c r="B35" t="s">
        <v>64</v>
      </c>
      <c r="C35">
        <v>1</v>
      </c>
      <c r="D35">
        <v>5000</v>
      </c>
      <c r="E35">
        <f t="shared" si="0"/>
        <v>5000</v>
      </c>
    </row>
    <row r="36" spans="1:5" x14ac:dyDescent="0.35">
      <c r="A36" t="s">
        <v>65</v>
      </c>
      <c r="B36" t="s">
        <v>66</v>
      </c>
      <c r="C36">
        <v>1</v>
      </c>
      <c r="D36">
        <v>10000</v>
      </c>
      <c r="E36">
        <f t="shared" si="0"/>
        <v>10000</v>
      </c>
    </row>
    <row r="37" spans="1:5" ht="15" thickBot="1" x14ac:dyDescent="0.4">
      <c r="A37" t="s">
        <v>68</v>
      </c>
      <c r="B37" t="s">
        <v>69</v>
      </c>
      <c r="C37">
        <v>1</v>
      </c>
      <c r="D37">
        <v>35000</v>
      </c>
      <c r="E37">
        <f t="shared" si="0"/>
        <v>35000</v>
      </c>
    </row>
    <row r="38" spans="1:5" s="17" customFormat="1" ht="15" thickBot="1" x14ac:dyDescent="0.4">
      <c r="A38" s="24" t="s">
        <v>67</v>
      </c>
      <c r="B38" s="25"/>
      <c r="C38" s="25"/>
      <c r="D38" s="25"/>
      <c r="E38" s="23">
        <f>SUM(E32:E37)</f>
        <v>79000</v>
      </c>
    </row>
    <row r="39" spans="1:5" s="17" customFormat="1" ht="15" thickBot="1" x14ac:dyDescent="0.4">
      <c r="A39" s="24" t="s">
        <v>70</v>
      </c>
      <c r="B39" s="25" t="s">
        <v>71</v>
      </c>
      <c r="C39" s="25">
        <v>1</v>
      </c>
      <c r="D39" s="25">
        <v>30000</v>
      </c>
      <c r="E39" s="23">
        <f>D39*C39</f>
        <v>30000</v>
      </c>
    </row>
    <row r="40" spans="1:5" s="17" customFormat="1" x14ac:dyDescent="0.35">
      <c r="A40" s="13" t="s">
        <v>72</v>
      </c>
      <c r="B40" s="14"/>
      <c r="C40" s="14">
        <v>1</v>
      </c>
      <c r="D40" s="14">
        <v>7000</v>
      </c>
      <c r="E40" s="15">
        <f>D40*C40</f>
        <v>7000</v>
      </c>
    </row>
    <row r="41" spans="1:5" s="17" customFormat="1" x14ac:dyDescent="0.35">
      <c r="A41" s="16" t="s">
        <v>73</v>
      </c>
      <c r="C41" s="17">
        <v>1</v>
      </c>
      <c r="D41" s="17">
        <v>7000</v>
      </c>
      <c r="E41" s="18">
        <f>D41*C41</f>
        <v>7000</v>
      </c>
    </row>
    <row r="42" spans="1:5" s="17" customFormat="1" ht="15" thickBot="1" x14ac:dyDescent="0.4">
      <c r="A42" s="19" t="s">
        <v>74</v>
      </c>
      <c r="B42" s="11"/>
      <c r="C42" s="11">
        <v>1</v>
      </c>
      <c r="D42" s="11">
        <v>5000</v>
      </c>
      <c r="E42" s="20">
        <f>D42*C42</f>
        <v>5000</v>
      </c>
    </row>
    <row r="43" spans="1:5" ht="15" thickBot="1" x14ac:dyDescent="0.4">
      <c r="A43" s="26" t="s">
        <v>39</v>
      </c>
      <c r="B43" s="27"/>
      <c r="C43" s="27"/>
      <c r="D43" s="27"/>
      <c r="E43" s="28">
        <f>E39+E38+E30+E13+E40+E41+E42</f>
        <v>161780</v>
      </c>
    </row>
    <row r="44" spans="1:5" ht="15" thickBot="1" x14ac:dyDescent="0.4"/>
    <row r="45" spans="1:5" x14ac:dyDescent="0.35">
      <c r="A45" s="3" t="s">
        <v>98</v>
      </c>
      <c r="B45" s="5"/>
      <c r="C45" s="5"/>
      <c r="D45" s="6"/>
    </row>
    <row r="46" spans="1:5" x14ac:dyDescent="0.35">
      <c r="A46" s="7"/>
      <c r="B46" t="s">
        <v>35</v>
      </c>
      <c r="C46" t="s">
        <v>76</v>
      </c>
      <c r="D46" s="8"/>
    </row>
    <row r="47" spans="1:5" x14ac:dyDescent="0.35">
      <c r="A47" s="7" t="s">
        <v>75</v>
      </c>
      <c r="B47">
        <f>B53-B48-B49-B50-B51-B52</f>
        <v>745</v>
      </c>
      <c r="C47">
        <v>7</v>
      </c>
      <c r="D47" s="8">
        <f>C47*B47</f>
        <v>5215</v>
      </c>
    </row>
    <row r="48" spans="1:5" x14ac:dyDescent="0.35">
      <c r="A48" s="7" t="s">
        <v>108</v>
      </c>
      <c r="B48">
        <f>C28</f>
        <v>600</v>
      </c>
      <c r="C48">
        <v>5</v>
      </c>
      <c r="D48" s="8">
        <f t="shared" ref="D48:D53" si="1">C48*B48</f>
        <v>3000</v>
      </c>
    </row>
    <row r="49" spans="1:4" x14ac:dyDescent="0.35">
      <c r="A49" s="7" t="s">
        <v>106</v>
      </c>
      <c r="B49">
        <f>C20</f>
        <v>400</v>
      </c>
      <c r="C49">
        <v>5</v>
      </c>
      <c r="D49" s="8">
        <f t="shared" si="1"/>
        <v>2000</v>
      </c>
    </row>
    <row r="50" spans="1:4" x14ac:dyDescent="0.35">
      <c r="A50" s="7" t="s">
        <v>107</v>
      </c>
      <c r="B50">
        <f>C18</f>
        <v>130</v>
      </c>
      <c r="C50">
        <v>5</v>
      </c>
      <c r="D50" s="8">
        <f t="shared" si="1"/>
        <v>650</v>
      </c>
    </row>
    <row r="51" spans="1:4" x14ac:dyDescent="0.35">
      <c r="A51" s="7" t="s">
        <v>78</v>
      </c>
      <c r="B51">
        <v>200</v>
      </c>
      <c r="C51">
        <v>5</v>
      </c>
      <c r="D51" s="8">
        <f t="shared" si="1"/>
        <v>1000</v>
      </c>
    </row>
    <row r="52" spans="1:4" x14ac:dyDescent="0.35">
      <c r="A52" s="7" t="s">
        <v>79</v>
      </c>
      <c r="B52">
        <v>50</v>
      </c>
      <c r="C52">
        <v>5</v>
      </c>
      <c r="D52" s="8">
        <f t="shared" si="1"/>
        <v>250</v>
      </c>
    </row>
    <row r="53" spans="1:4" x14ac:dyDescent="0.35">
      <c r="A53" s="7" t="s">
        <v>80</v>
      </c>
      <c r="B53">
        <f>C30</f>
        <v>2125</v>
      </c>
      <c r="C53">
        <v>3</v>
      </c>
      <c r="D53" s="8">
        <f t="shared" si="1"/>
        <v>6375</v>
      </c>
    </row>
    <row r="54" spans="1:4" ht="15" thickBot="1" x14ac:dyDescent="0.4">
      <c r="A54" s="7"/>
      <c r="D54" s="8"/>
    </row>
    <row r="55" spans="1:4" ht="15" thickBot="1" x14ac:dyDescent="0.4">
      <c r="A55" s="21" t="s">
        <v>81</v>
      </c>
      <c r="B55" s="22"/>
      <c r="C55" s="22"/>
      <c r="D55" s="29">
        <f>SUM(D47:D54)</f>
        <v>18490</v>
      </c>
    </row>
    <row r="56" spans="1:4" x14ac:dyDescent="0.35">
      <c r="A56" s="7" t="s">
        <v>83</v>
      </c>
      <c r="B56" t="s">
        <v>35</v>
      </c>
      <c r="C56" t="s">
        <v>86</v>
      </c>
      <c r="D56" s="8" t="s">
        <v>87</v>
      </c>
    </row>
    <row r="57" spans="1:4" x14ac:dyDescent="0.35">
      <c r="A57" s="7" t="s">
        <v>84</v>
      </c>
      <c r="D57" s="8"/>
    </row>
    <row r="58" spans="1:4" x14ac:dyDescent="0.35">
      <c r="A58" s="7" t="s">
        <v>85</v>
      </c>
      <c r="B58">
        <v>1000</v>
      </c>
      <c r="C58">
        <v>20</v>
      </c>
      <c r="D58" s="8">
        <f>0.4*C58*B58</f>
        <v>8000</v>
      </c>
    </row>
    <row r="59" spans="1:4" x14ac:dyDescent="0.35">
      <c r="A59" s="7" t="s">
        <v>88</v>
      </c>
      <c r="B59">
        <v>24000</v>
      </c>
      <c r="C59">
        <v>4</v>
      </c>
      <c r="D59" s="8">
        <f>0.4*C59*B59</f>
        <v>38400</v>
      </c>
    </row>
    <row r="60" spans="1:4" x14ac:dyDescent="0.35">
      <c r="A60" s="7" t="s">
        <v>109</v>
      </c>
      <c r="B60">
        <v>1000</v>
      </c>
      <c r="C60">
        <v>7</v>
      </c>
      <c r="D60" s="8">
        <f>C60*B60*0.4</f>
        <v>2800</v>
      </c>
    </row>
    <row r="61" spans="1:4" ht="15" thickBot="1" x14ac:dyDescent="0.4">
      <c r="A61" s="7" t="s">
        <v>110</v>
      </c>
      <c r="B61">
        <v>500</v>
      </c>
      <c r="C61">
        <v>30</v>
      </c>
      <c r="D61" s="8">
        <f>C61*B61*0.4</f>
        <v>6000</v>
      </c>
    </row>
    <row r="62" spans="1:4" ht="15" thickBot="1" x14ac:dyDescent="0.4">
      <c r="A62" s="21"/>
      <c r="B62" s="22"/>
      <c r="C62" s="22"/>
      <c r="D62" s="29">
        <f>SUM(D58:D61)</f>
        <v>55200</v>
      </c>
    </row>
    <row r="63" spans="1:4" x14ac:dyDescent="0.35">
      <c r="A63" s="7" t="s">
        <v>82</v>
      </c>
      <c r="B63" t="s">
        <v>91</v>
      </c>
      <c r="D63" s="8"/>
    </row>
    <row r="64" spans="1:4" x14ac:dyDescent="0.35">
      <c r="A64" s="7" t="s">
        <v>89</v>
      </c>
      <c r="B64">
        <v>500</v>
      </c>
      <c r="C64">
        <v>9</v>
      </c>
      <c r="D64" s="8">
        <f>C64*B64</f>
        <v>4500</v>
      </c>
    </row>
    <row r="65" spans="1:4" x14ac:dyDescent="0.35">
      <c r="A65" s="7" t="s">
        <v>90</v>
      </c>
      <c r="B65">
        <v>500</v>
      </c>
      <c r="C65">
        <v>9</v>
      </c>
      <c r="D65" s="8">
        <f>C65*B65</f>
        <v>4500</v>
      </c>
    </row>
    <row r="66" spans="1:4" ht="15" thickBot="1" x14ac:dyDescent="0.4">
      <c r="A66" s="7" t="s">
        <v>92</v>
      </c>
      <c r="B66">
        <v>500</v>
      </c>
      <c r="C66">
        <v>9</v>
      </c>
      <c r="D66" s="8">
        <f>C66*B66</f>
        <v>4500</v>
      </c>
    </row>
    <row r="67" spans="1:4" ht="15" thickBot="1" x14ac:dyDescent="0.4">
      <c r="A67" s="21"/>
      <c r="B67" s="22"/>
      <c r="C67" s="22"/>
      <c r="D67" s="29">
        <f>SUM(D64:D66)</f>
        <v>13500</v>
      </c>
    </row>
    <row r="68" spans="1:4" x14ac:dyDescent="0.35">
      <c r="A68" s="7" t="s">
        <v>95</v>
      </c>
      <c r="D68" s="8"/>
    </row>
    <row r="69" spans="1:4" x14ac:dyDescent="0.35">
      <c r="A69" s="7" t="s">
        <v>93</v>
      </c>
      <c r="B69">
        <v>400</v>
      </c>
      <c r="C69">
        <v>9</v>
      </c>
      <c r="D69" s="8">
        <f>C69*B69</f>
        <v>3600</v>
      </c>
    </row>
    <row r="70" spans="1:4" x14ac:dyDescent="0.35">
      <c r="A70" s="7" t="s">
        <v>94</v>
      </c>
      <c r="B70">
        <v>300</v>
      </c>
      <c r="C70">
        <v>9</v>
      </c>
      <c r="D70" s="8">
        <f>C70*B70</f>
        <v>2700</v>
      </c>
    </row>
    <row r="71" spans="1:4" ht="15" thickBot="1" x14ac:dyDescent="0.4">
      <c r="A71" s="7" t="s">
        <v>96</v>
      </c>
      <c r="B71">
        <v>300</v>
      </c>
      <c r="C71">
        <v>9</v>
      </c>
      <c r="D71" s="8">
        <f>C71*B71</f>
        <v>2700</v>
      </c>
    </row>
    <row r="72" spans="1:4" ht="15" thickBot="1" x14ac:dyDescent="0.4">
      <c r="A72" s="21" t="s">
        <v>97</v>
      </c>
      <c r="B72" s="22"/>
      <c r="C72" s="22"/>
      <c r="D72" s="29">
        <f>SUM(D69:D71)</f>
        <v>9000</v>
      </c>
    </row>
    <row r="74" spans="1:4" x14ac:dyDescent="0.35">
      <c r="A74" t="s">
        <v>99</v>
      </c>
      <c r="D74">
        <f>D67+D62+D55</f>
        <v>87190</v>
      </c>
    </row>
    <row r="75" spans="1:4" x14ac:dyDescent="0.35">
      <c r="A75" t="s">
        <v>100</v>
      </c>
      <c r="D75">
        <f>E43</f>
        <v>161780</v>
      </c>
    </row>
    <row r="76" spans="1:4" x14ac:dyDescent="0.35">
      <c r="A76" t="s">
        <v>101</v>
      </c>
      <c r="D76">
        <f>D72</f>
        <v>9000</v>
      </c>
    </row>
    <row r="77" spans="1:4" x14ac:dyDescent="0.35">
      <c r="A77" t="s">
        <v>102</v>
      </c>
      <c r="D77">
        <f>SUM(D74:D76)</f>
        <v>257970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6911B-4A3E-40BC-9718-185F37D757E9}">
  <dimension ref="A2:P91"/>
  <sheetViews>
    <sheetView rightToLeft="1" topLeftCell="D4" workbookViewId="0">
      <selection activeCell="P19" sqref="P19"/>
    </sheetView>
  </sheetViews>
  <sheetFormatPr defaultRowHeight="14.5" x14ac:dyDescent="0.35"/>
  <cols>
    <col min="1" max="1" width="28.36328125" customWidth="1"/>
    <col min="2" max="2" width="15.08984375" customWidth="1"/>
    <col min="3" max="3" width="15" customWidth="1"/>
    <col min="4" max="4" width="11.54296875" customWidth="1"/>
    <col min="5" max="5" width="11.90625" customWidth="1"/>
    <col min="6" max="6" width="15.6328125" customWidth="1"/>
    <col min="7" max="8" width="13.36328125" customWidth="1"/>
    <col min="9" max="9" width="12.453125" customWidth="1"/>
    <col min="10" max="10" width="14.08984375" customWidth="1"/>
    <col min="11" max="11" width="12.6328125" customWidth="1"/>
    <col min="12" max="12" width="9.6328125" customWidth="1"/>
    <col min="13" max="13" width="13.36328125" customWidth="1"/>
    <col min="14" max="14" width="13.54296875" customWidth="1"/>
    <col min="15" max="15" width="9.90625" customWidth="1"/>
    <col min="16" max="16" width="10.6328125" customWidth="1"/>
  </cols>
  <sheetData>
    <row r="2" spans="1:16" ht="58.5" thickBot="1" x14ac:dyDescent="0.4">
      <c r="A2" s="31" t="s">
        <v>21</v>
      </c>
      <c r="B2" s="31" t="s">
        <v>30</v>
      </c>
      <c r="C2" s="31" t="s">
        <v>31</v>
      </c>
      <c r="D2" s="31" t="s">
        <v>55</v>
      </c>
      <c r="E2" s="31" t="s">
        <v>32</v>
      </c>
      <c r="F2" s="32" t="s">
        <v>111</v>
      </c>
      <c r="G2" s="32" t="s">
        <v>112</v>
      </c>
      <c r="H2" s="32" t="s">
        <v>121</v>
      </c>
      <c r="I2" s="32" t="s">
        <v>117</v>
      </c>
      <c r="J2" s="32" t="s">
        <v>118</v>
      </c>
      <c r="K2" s="32" t="s">
        <v>119</v>
      </c>
      <c r="L2" s="32" t="s">
        <v>120</v>
      </c>
      <c r="M2" s="32" t="s">
        <v>125</v>
      </c>
      <c r="N2" s="32" t="s">
        <v>126</v>
      </c>
      <c r="O2" s="32" t="s">
        <v>127</v>
      </c>
      <c r="P2" s="32" t="s">
        <v>128</v>
      </c>
    </row>
    <row r="3" spans="1:16" x14ac:dyDescent="0.35">
      <c r="A3" t="s">
        <v>47</v>
      </c>
      <c r="B3">
        <v>1</v>
      </c>
      <c r="C3">
        <v>300</v>
      </c>
      <c r="D3">
        <v>4</v>
      </c>
      <c r="E3">
        <f>D3*C3</f>
        <v>1200</v>
      </c>
      <c r="F3" s="3">
        <v>0.25</v>
      </c>
      <c r="G3" s="5">
        <f>F3*D17</f>
        <v>7.5</v>
      </c>
      <c r="H3" s="5">
        <v>0</v>
      </c>
      <c r="I3" s="5">
        <v>0</v>
      </c>
      <c r="J3" s="5">
        <v>1</v>
      </c>
      <c r="K3" s="5">
        <v>0.5</v>
      </c>
      <c r="L3" s="5">
        <f>K3+J3+I3+H3+G3+D3</f>
        <v>13</v>
      </c>
      <c r="M3" s="5">
        <f>L3*C3</f>
        <v>3900</v>
      </c>
      <c r="N3" s="5">
        <v>20</v>
      </c>
      <c r="O3" s="5">
        <f>N3*C3</f>
        <v>6000</v>
      </c>
      <c r="P3" s="6"/>
    </row>
    <row r="4" spans="1:16" x14ac:dyDescent="0.35">
      <c r="A4" t="s">
        <v>45</v>
      </c>
      <c r="B4">
        <v>1</v>
      </c>
      <c r="C4">
        <v>300</v>
      </c>
      <c r="D4">
        <v>5</v>
      </c>
      <c r="E4">
        <f t="shared" ref="E4:E41" si="0">D4*C4</f>
        <v>1500</v>
      </c>
      <c r="F4" s="7">
        <v>0.3</v>
      </c>
      <c r="G4">
        <f>F4*D18</f>
        <v>2.1</v>
      </c>
      <c r="H4">
        <v>1.5</v>
      </c>
      <c r="I4">
        <f>F4*C51</f>
        <v>2.1</v>
      </c>
      <c r="J4">
        <v>1</v>
      </c>
      <c r="K4">
        <v>0.5</v>
      </c>
      <c r="L4">
        <f>K4+J4+I4+H4+G4+D4</f>
        <v>12.2</v>
      </c>
      <c r="M4">
        <f t="shared" ref="M4:M14" si="1">L4*C4</f>
        <v>3660</v>
      </c>
      <c r="N4">
        <v>20</v>
      </c>
      <c r="O4">
        <f t="shared" ref="O4:O14" si="2">N4*C4</f>
        <v>6000</v>
      </c>
      <c r="P4" s="8"/>
    </row>
    <row r="5" spans="1:16" x14ac:dyDescent="0.35">
      <c r="A5" t="s">
        <v>46</v>
      </c>
      <c r="B5">
        <v>1</v>
      </c>
      <c r="C5">
        <v>500</v>
      </c>
      <c r="D5">
        <v>0.5</v>
      </c>
      <c r="E5">
        <f t="shared" si="0"/>
        <v>250</v>
      </c>
      <c r="F5" s="7">
        <v>0.2</v>
      </c>
      <c r="G5">
        <f>F5*D19</f>
        <v>1.4000000000000001</v>
      </c>
      <c r="H5">
        <v>0.5</v>
      </c>
      <c r="I5">
        <v>0.5</v>
      </c>
      <c r="J5">
        <v>0.5</v>
      </c>
      <c r="K5">
        <v>0.5</v>
      </c>
      <c r="L5">
        <f>K5+J5+I5+H5+G5+D5</f>
        <v>3.9000000000000004</v>
      </c>
      <c r="M5">
        <f t="shared" si="1"/>
        <v>1950.0000000000002</v>
      </c>
      <c r="N5">
        <v>7</v>
      </c>
      <c r="O5">
        <f t="shared" si="2"/>
        <v>3500</v>
      </c>
      <c r="P5" s="8"/>
    </row>
    <row r="6" spans="1:16" x14ac:dyDescent="0.35">
      <c r="A6" t="s">
        <v>48</v>
      </c>
      <c r="B6">
        <v>1</v>
      </c>
      <c r="C6">
        <v>200</v>
      </c>
      <c r="D6">
        <v>5</v>
      </c>
      <c r="E6">
        <f t="shared" si="0"/>
        <v>1000</v>
      </c>
      <c r="F6" s="7">
        <v>0.2</v>
      </c>
      <c r="G6">
        <f>0.1*D20+0.1*D22</f>
        <v>2.7</v>
      </c>
      <c r="H6">
        <v>1</v>
      </c>
      <c r="I6">
        <f>F6*C53+0.1*C54</f>
        <v>1.5</v>
      </c>
      <c r="J6">
        <v>1</v>
      </c>
      <c r="K6">
        <v>0.5</v>
      </c>
      <c r="L6">
        <f>K6+J6+I6+H6+G6+D6</f>
        <v>11.7</v>
      </c>
      <c r="M6">
        <f t="shared" si="1"/>
        <v>2340</v>
      </c>
      <c r="N6">
        <v>30</v>
      </c>
      <c r="O6">
        <f t="shared" si="2"/>
        <v>6000</v>
      </c>
      <c r="P6" s="8"/>
    </row>
    <row r="7" spans="1:16" x14ac:dyDescent="0.35">
      <c r="A7" t="s">
        <v>49</v>
      </c>
      <c r="B7">
        <v>1</v>
      </c>
      <c r="C7">
        <v>400</v>
      </c>
      <c r="D7">
        <v>5</v>
      </c>
      <c r="E7">
        <f t="shared" si="0"/>
        <v>2000</v>
      </c>
      <c r="F7" s="7">
        <v>0.3</v>
      </c>
      <c r="G7">
        <f>F7*D22</f>
        <v>2.1</v>
      </c>
      <c r="H7">
        <v>1</v>
      </c>
      <c r="I7">
        <f>F7*C51</f>
        <v>2.1</v>
      </c>
      <c r="J7">
        <v>1</v>
      </c>
      <c r="K7">
        <v>0.5</v>
      </c>
      <c r="L7">
        <f>K7+J7+I7+H7+G7+D7</f>
        <v>11.7</v>
      </c>
      <c r="M7">
        <f t="shared" si="1"/>
        <v>4680</v>
      </c>
      <c r="N7">
        <v>35</v>
      </c>
      <c r="O7">
        <f t="shared" si="2"/>
        <v>14000</v>
      </c>
      <c r="P7" s="8"/>
    </row>
    <row r="8" spans="1:16" x14ac:dyDescent="0.35">
      <c r="A8" t="s">
        <v>50</v>
      </c>
      <c r="B8">
        <v>1</v>
      </c>
      <c r="C8">
        <v>100</v>
      </c>
      <c r="D8">
        <v>5</v>
      </c>
      <c r="E8">
        <f t="shared" si="0"/>
        <v>500</v>
      </c>
      <c r="F8" s="7">
        <v>0.2</v>
      </c>
      <c r="G8">
        <f>F8*D21</f>
        <v>5</v>
      </c>
      <c r="H8">
        <f>0.1*D17</f>
        <v>3</v>
      </c>
      <c r="I8">
        <f>F8*C51</f>
        <v>1.4000000000000001</v>
      </c>
      <c r="J8">
        <v>1</v>
      </c>
      <c r="K8">
        <v>0.5</v>
      </c>
      <c r="L8">
        <f t="shared" ref="L8:L14" si="3">K8+J8+I8+H8+G8+D8</f>
        <v>15.9</v>
      </c>
      <c r="M8">
        <f t="shared" si="1"/>
        <v>1590</v>
      </c>
      <c r="N8">
        <v>40</v>
      </c>
      <c r="O8">
        <f t="shared" si="2"/>
        <v>4000</v>
      </c>
      <c r="P8" s="8"/>
    </row>
    <row r="9" spans="1:16" x14ac:dyDescent="0.35">
      <c r="A9" t="s">
        <v>51</v>
      </c>
      <c r="B9">
        <v>1</v>
      </c>
      <c r="C9">
        <v>300</v>
      </c>
      <c r="D9">
        <v>5</v>
      </c>
      <c r="E9">
        <f t="shared" si="0"/>
        <v>1500</v>
      </c>
      <c r="F9" s="7">
        <v>0.5</v>
      </c>
      <c r="G9">
        <f>F9*D30</f>
        <v>1</v>
      </c>
      <c r="H9">
        <v>0</v>
      </c>
      <c r="I9">
        <f>F9*C52</f>
        <v>2.5</v>
      </c>
      <c r="J9">
        <v>1</v>
      </c>
      <c r="K9">
        <v>0.5</v>
      </c>
      <c r="L9">
        <f t="shared" si="3"/>
        <v>10</v>
      </c>
      <c r="M9">
        <f t="shared" si="1"/>
        <v>3000</v>
      </c>
      <c r="N9">
        <v>15</v>
      </c>
      <c r="O9">
        <f t="shared" si="2"/>
        <v>4500</v>
      </c>
      <c r="P9" s="8"/>
    </row>
    <row r="10" spans="1:16" x14ac:dyDescent="0.35">
      <c r="A10" t="s">
        <v>52</v>
      </c>
      <c r="B10">
        <v>1</v>
      </c>
      <c r="C10">
        <v>400</v>
      </c>
      <c r="D10">
        <v>5</v>
      </c>
      <c r="E10">
        <f t="shared" si="0"/>
        <v>2000</v>
      </c>
      <c r="F10" s="7">
        <v>0.5</v>
      </c>
      <c r="G10">
        <f>F10*D29</f>
        <v>2.5</v>
      </c>
      <c r="H10">
        <v>0</v>
      </c>
      <c r="I10">
        <f>F10*C51</f>
        <v>3.5</v>
      </c>
      <c r="J10">
        <v>1</v>
      </c>
      <c r="K10">
        <v>0.5</v>
      </c>
      <c r="L10">
        <f t="shared" si="3"/>
        <v>12.5</v>
      </c>
      <c r="M10">
        <f t="shared" si="1"/>
        <v>5000</v>
      </c>
      <c r="N10">
        <v>20</v>
      </c>
      <c r="O10">
        <f t="shared" si="2"/>
        <v>8000</v>
      </c>
      <c r="P10" s="8"/>
    </row>
    <row r="11" spans="1:16" ht="14" customHeight="1" x14ac:dyDescent="0.35">
      <c r="A11" t="s">
        <v>53</v>
      </c>
      <c r="B11">
        <v>1</v>
      </c>
      <c r="C11">
        <v>300</v>
      </c>
      <c r="D11">
        <v>5</v>
      </c>
      <c r="E11">
        <f t="shared" si="0"/>
        <v>1500</v>
      </c>
      <c r="F11" s="7">
        <v>0.5</v>
      </c>
      <c r="G11">
        <f>F11*D28</f>
        <v>1</v>
      </c>
      <c r="H11">
        <f>0.2*D17</f>
        <v>6</v>
      </c>
      <c r="I11">
        <f>F11*C51</f>
        <v>3.5</v>
      </c>
      <c r="J11">
        <v>1</v>
      </c>
      <c r="K11">
        <v>0.5</v>
      </c>
      <c r="L11">
        <f t="shared" si="3"/>
        <v>17</v>
      </c>
      <c r="M11">
        <f t="shared" si="1"/>
        <v>5100</v>
      </c>
      <c r="N11">
        <v>30</v>
      </c>
      <c r="O11">
        <f t="shared" si="2"/>
        <v>9000</v>
      </c>
      <c r="P11" s="8"/>
    </row>
    <row r="12" spans="1:16" x14ac:dyDescent="0.35">
      <c r="A12" t="s">
        <v>123</v>
      </c>
      <c r="B12">
        <v>1</v>
      </c>
      <c r="C12">
        <v>1000</v>
      </c>
      <c r="D12">
        <v>2</v>
      </c>
      <c r="E12">
        <f t="shared" si="0"/>
        <v>2000</v>
      </c>
      <c r="F12" s="7">
        <v>0.1</v>
      </c>
      <c r="G12">
        <f>F12*D23</f>
        <v>3</v>
      </c>
      <c r="H12">
        <v>2</v>
      </c>
      <c r="I12">
        <f>F12*D23</f>
        <v>3</v>
      </c>
      <c r="J12">
        <v>1</v>
      </c>
      <c r="K12">
        <v>0.5</v>
      </c>
      <c r="L12">
        <f t="shared" si="3"/>
        <v>11.5</v>
      </c>
      <c r="M12">
        <f t="shared" si="1"/>
        <v>11500</v>
      </c>
      <c r="N12">
        <v>25</v>
      </c>
      <c r="O12">
        <f t="shared" si="2"/>
        <v>25000</v>
      </c>
      <c r="P12" s="8"/>
    </row>
    <row r="13" spans="1:16" x14ac:dyDescent="0.35">
      <c r="A13" t="s">
        <v>124</v>
      </c>
      <c r="B13">
        <v>1</v>
      </c>
      <c r="C13">
        <v>1000</v>
      </c>
      <c r="D13">
        <v>2</v>
      </c>
      <c r="E13">
        <f t="shared" si="0"/>
        <v>2000</v>
      </c>
      <c r="F13" s="7">
        <v>0.1</v>
      </c>
      <c r="G13">
        <f>F13*D25</f>
        <v>2</v>
      </c>
      <c r="H13">
        <v>0</v>
      </c>
      <c r="I13">
        <f>F13*C56</f>
        <v>0.5</v>
      </c>
      <c r="J13">
        <v>1</v>
      </c>
      <c r="K13">
        <v>0.5</v>
      </c>
      <c r="L13">
        <f t="shared" si="3"/>
        <v>6</v>
      </c>
      <c r="M13">
        <f t="shared" si="1"/>
        <v>6000</v>
      </c>
      <c r="N13">
        <v>10</v>
      </c>
      <c r="O13">
        <f t="shared" si="2"/>
        <v>10000</v>
      </c>
      <c r="P13" s="8"/>
    </row>
    <row r="14" spans="1:16" ht="15" thickBot="1" x14ac:dyDescent="0.4">
      <c r="A14" t="s">
        <v>122</v>
      </c>
      <c r="B14">
        <v>1</v>
      </c>
      <c r="C14">
        <v>1000</v>
      </c>
      <c r="D14">
        <v>2</v>
      </c>
      <c r="E14">
        <f t="shared" si="0"/>
        <v>2000</v>
      </c>
      <c r="F14" s="9">
        <v>0.2</v>
      </c>
      <c r="G14" s="10">
        <f>F14*D26</f>
        <v>2</v>
      </c>
      <c r="H14" s="10">
        <v>0</v>
      </c>
      <c r="I14" s="10">
        <f>F14*C55</f>
        <v>1</v>
      </c>
      <c r="J14" s="10">
        <v>1</v>
      </c>
      <c r="K14" s="10">
        <v>0.5</v>
      </c>
      <c r="L14" s="10">
        <f t="shared" si="3"/>
        <v>6.5</v>
      </c>
      <c r="M14" s="10">
        <f t="shared" si="1"/>
        <v>6500</v>
      </c>
      <c r="N14" s="10">
        <v>15</v>
      </c>
      <c r="O14" s="10">
        <f t="shared" si="2"/>
        <v>15000</v>
      </c>
      <c r="P14" s="12"/>
    </row>
    <row r="15" spans="1:16" ht="15" thickBot="1" x14ac:dyDescent="0.4">
      <c r="A15" s="21" t="s">
        <v>60</v>
      </c>
      <c r="B15" s="22"/>
      <c r="C15" s="22">
        <f>SUM(C3:C14)</f>
        <v>5800</v>
      </c>
      <c r="D15" s="22"/>
      <c r="E15" s="23">
        <f>SUM(E3:E14)</f>
        <v>17450</v>
      </c>
      <c r="F15" s="21"/>
      <c r="G15" s="22"/>
      <c r="H15" s="22"/>
      <c r="I15" s="22"/>
      <c r="J15" s="22"/>
      <c r="K15" s="22"/>
      <c r="L15" s="22"/>
      <c r="M15" s="25">
        <f>SUM(M3:M14)</f>
        <v>55220</v>
      </c>
      <c r="N15" s="25"/>
      <c r="O15" s="25">
        <f>SUM(O3:O14)</f>
        <v>111000</v>
      </c>
      <c r="P15" s="23">
        <f>O15-M15</f>
        <v>55780</v>
      </c>
    </row>
    <row r="16" spans="1:16" x14ac:dyDescent="0.35">
      <c r="A16" s="3" t="s">
        <v>113</v>
      </c>
      <c r="B16" s="5" t="s">
        <v>35</v>
      </c>
      <c r="C16" s="5" t="s">
        <v>115</v>
      </c>
      <c r="D16" s="5" t="s">
        <v>114</v>
      </c>
      <c r="E16" s="6" t="s">
        <v>116</v>
      </c>
    </row>
    <row r="17" spans="1:16" x14ac:dyDescent="0.35">
      <c r="A17" s="7" t="s">
        <v>13</v>
      </c>
      <c r="C17">
        <f>C3*0.25</f>
        <v>75</v>
      </c>
      <c r="D17">
        <v>30</v>
      </c>
      <c r="E17" s="8">
        <f>D17*C17</f>
        <v>2250</v>
      </c>
      <c r="F17" s="17" t="s">
        <v>132</v>
      </c>
      <c r="G17" s="17"/>
      <c r="H17" s="17"/>
      <c r="I17" s="17"/>
      <c r="J17" s="17"/>
      <c r="K17" s="17"/>
      <c r="L17" s="17"/>
      <c r="M17" s="17">
        <f>'مبيعات الباكجز'!G34</f>
        <v>18460</v>
      </c>
      <c r="N17" s="17"/>
      <c r="O17" s="17">
        <f>'مبيعات الباكجز'!I34</f>
        <v>67000</v>
      </c>
      <c r="P17" s="17">
        <f>O17-M17</f>
        <v>48540</v>
      </c>
    </row>
    <row r="18" spans="1:16" x14ac:dyDescent="0.35">
      <c r="A18" s="7" t="s">
        <v>104</v>
      </c>
      <c r="C18">
        <f>C4*0.3</f>
        <v>90</v>
      </c>
      <c r="D18">
        <v>7</v>
      </c>
      <c r="E18" s="8">
        <f t="shared" si="0"/>
        <v>630</v>
      </c>
    </row>
    <row r="19" spans="1:16" x14ac:dyDescent="0.35">
      <c r="A19" s="7" t="s">
        <v>105</v>
      </c>
      <c r="C19">
        <f>C5*0.15</f>
        <v>75</v>
      </c>
      <c r="D19">
        <v>7</v>
      </c>
      <c r="E19" s="8">
        <f t="shared" si="0"/>
        <v>525</v>
      </c>
      <c r="F19" t="s">
        <v>133</v>
      </c>
      <c r="O19" s="36">
        <f>O17+O15</f>
        <v>178000</v>
      </c>
      <c r="P19" s="36">
        <f>P17+P15</f>
        <v>104320</v>
      </c>
    </row>
    <row r="20" spans="1:16" x14ac:dyDescent="0.35">
      <c r="A20" s="7" t="s">
        <v>0</v>
      </c>
      <c r="C20">
        <f>C6*0.65</f>
        <v>130</v>
      </c>
      <c r="D20">
        <v>20</v>
      </c>
      <c r="E20" s="8">
        <f t="shared" si="0"/>
        <v>2600</v>
      </c>
    </row>
    <row r="21" spans="1:16" x14ac:dyDescent="0.35">
      <c r="A21" s="7" t="s">
        <v>23</v>
      </c>
      <c r="C21">
        <f>C8*0.25</f>
        <v>25</v>
      </c>
      <c r="D21">
        <v>25</v>
      </c>
      <c r="E21" s="8">
        <f t="shared" si="0"/>
        <v>625</v>
      </c>
    </row>
    <row r="22" spans="1:16" x14ac:dyDescent="0.35">
      <c r="A22" s="7" t="s">
        <v>103</v>
      </c>
      <c r="C22">
        <f>C7*1</f>
        <v>400</v>
      </c>
      <c r="D22">
        <v>7</v>
      </c>
      <c r="E22" s="8">
        <f t="shared" si="0"/>
        <v>2800</v>
      </c>
    </row>
    <row r="23" spans="1:16" x14ac:dyDescent="0.35">
      <c r="A23" s="7" t="s">
        <v>3</v>
      </c>
      <c r="C23">
        <v>30</v>
      </c>
      <c r="D23">
        <v>30</v>
      </c>
      <c r="E23" s="8">
        <f t="shared" si="0"/>
        <v>900</v>
      </c>
    </row>
    <row r="24" spans="1:16" x14ac:dyDescent="0.35">
      <c r="A24" s="7" t="s">
        <v>24</v>
      </c>
      <c r="C24">
        <v>20</v>
      </c>
      <c r="D24">
        <v>20</v>
      </c>
      <c r="E24" s="8">
        <f t="shared" si="0"/>
        <v>400</v>
      </c>
    </row>
    <row r="25" spans="1:16" x14ac:dyDescent="0.35">
      <c r="A25" s="7" t="s">
        <v>25</v>
      </c>
      <c r="C25">
        <v>20</v>
      </c>
      <c r="D25">
        <v>20</v>
      </c>
      <c r="E25" s="8">
        <f t="shared" si="0"/>
        <v>400</v>
      </c>
    </row>
    <row r="26" spans="1:16" x14ac:dyDescent="0.35">
      <c r="A26" s="7" t="s">
        <v>59</v>
      </c>
      <c r="C26">
        <v>10</v>
      </c>
      <c r="D26">
        <v>10</v>
      </c>
      <c r="E26" s="8">
        <f t="shared" si="0"/>
        <v>100</v>
      </c>
    </row>
    <row r="27" spans="1:16" x14ac:dyDescent="0.35">
      <c r="A27" s="7" t="s">
        <v>26</v>
      </c>
      <c r="C27">
        <v>200</v>
      </c>
      <c r="D27">
        <v>10</v>
      </c>
      <c r="E27" s="8">
        <f t="shared" si="0"/>
        <v>2000</v>
      </c>
    </row>
    <row r="28" spans="1:16" x14ac:dyDescent="0.35">
      <c r="A28" s="7" t="s">
        <v>57</v>
      </c>
      <c r="C28">
        <v>200</v>
      </c>
      <c r="D28">
        <v>2</v>
      </c>
      <c r="E28" s="8">
        <f t="shared" si="0"/>
        <v>400</v>
      </c>
    </row>
    <row r="29" spans="1:16" x14ac:dyDescent="0.35">
      <c r="A29" s="7" t="s">
        <v>56</v>
      </c>
      <c r="C29">
        <v>200</v>
      </c>
      <c r="D29">
        <v>5</v>
      </c>
      <c r="E29" s="8">
        <f t="shared" si="0"/>
        <v>1000</v>
      </c>
    </row>
    <row r="30" spans="1:16" x14ac:dyDescent="0.35">
      <c r="A30" s="7" t="s">
        <v>58</v>
      </c>
      <c r="C30">
        <v>600</v>
      </c>
      <c r="D30">
        <v>2</v>
      </c>
      <c r="E30" s="8">
        <f t="shared" si="0"/>
        <v>1200</v>
      </c>
    </row>
    <row r="31" spans="1:16" ht="15" thickBot="1" x14ac:dyDescent="0.4">
      <c r="A31" s="7" t="s">
        <v>77</v>
      </c>
      <c r="C31">
        <v>50</v>
      </c>
      <c r="D31">
        <v>10</v>
      </c>
      <c r="E31" s="8">
        <f t="shared" si="0"/>
        <v>500</v>
      </c>
    </row>
    <row r="32" spans="1:16" ht="15" thickBot="1" x14ac:dyDescent="0.4">
      <c r="A32" s="21" t="s">
        <v>61</v>
      </c>
      <c r="B32" s="22"/>
      <c r="C32" s="22">
        <f>SUM(C17:C31)</f>
        <v>2125</v>
      </c>
      <c r="D32" s="22"/>
      <c r="E32" s="23">
        <f>SUM(E17:E31)</f>
        <v>16330</v>
      </c>
    </row>
    <row r="33" spans="1:5" x14ac:dyDescent="0.35">
      <c r="A33" s="7" t="s">
        <v>159</v>
      </c>
      <c r="E33" s="18"/>
    </row>
    <row r="34" spans="1:5" x14ac:dyDescent="0.35">
      <c r="A34" s="7" t="s">
        <v>162</v>
      </c>
      <c r="B34" t="s">
        <v>36</v>
      </c>
      <c r="C34">
        <v>1</v>
      </c>
      <c r="D34">
        <v>6500</v>
      </c>
      <c r="E34" s="8">
        <f t="shared" si="0"/>
        <v>6500</v>
      </c>
    </row>
    <row r="35" spans="1:5" x14ac:dyDescent="0.35">
      <c r="A35" s="7" t="s">
        <v>164</v>
      </c>
      <c r="B35" t="s">
        <v>36</v>
      </c>
      <c r="C35">
        <v>1</v>
      </c>
      <c r="D35">
        <v>3000</v>
      </c>
      <c r="E35" s="8">
        <f t="shared" si="0"/>
        <v>3000</v>
      </c>
    </row>
    <row r="36" spans="1:5" x14ac:dyDescent="0.35">
      <c r="A36" s="7" t="s">
        <v>28</v>
      </c>
      <c r="B36" t="s">
        <v>37</v>
      </c>
      <c r="C36">
        <v>1000</v>
      </c>
      <c r="D36">
        <v>8</v>
      </c>
      <c r="E36" s="8">
        <f t="shared" si="0"/>
        <v>8000</v>
      </c>
    </row>
    <row r="37" spans="1:5" x14ac:dyDescent="0.35">
      <c r="A37" s="7" t="s">
        <v>29</v>
      </c>
      <c r="B37" t="s">
        <v>38</v>
      </c>
      <c r="C37">
        <v>6000</v>
      </c>
      <c r="D37">
        <v>0.5</v>
      </c>
      <c r="E37" s="8">
        <f t="shared" si="0"/>
        <v>3000</v>
      </c>
    </row>
    <row r="38" spans="1:5" x14ac:dyDescent="0.35">
      <c r="A38" s="7" t="s">
        <v>160</v>
      </c>
      <c r="C38">
        <v>1</v>
      </c>
      <c r="D38">
        <v>6000</v>
      </c>
      <c r="E38" s="8">
        <f t="shared" si="0"/>
        <v>6000</v>
      </c>
    </row>
    <row r="39" spans="1:5" x14ac:dyDescent="0.35">
      <c r="A39" s="7" t="s">
        <v>65</v>
      </c>
      <c r="B39" t="s">
        <v>66</v>
      </c>
      <c r="C39">
        <v>1</v>
      </c>
      <c r="D39">
        <v>30000</v>
      </c>
      <c r="E39" s="8">
        <f t="shared" si="0"/>
        <v>30000</v>
      </c>
    </row>
    <row r="40" spans="1:5" x14ac:dyDescent="0.35">
      <c r="A40" s="7" t="s">
        <v>68</v>
      </c>
      <c r="B40" t="s">
        <v>134</v>
      </c>
      <c r="C40">
        <v>6</v>
      </c>
      <c r="D40">
        <v>5500</v>
      </c>
      <c r="E40" s="8">
        <f t="shared" si="0"/>
        <v>33000</v>
      </c>
    </row>
    <row r="41" spans="1:5" ht="15" thickBot="1" x14ac:dyDescent="0.4">
      <c r="A41" s="7" t="s">
        <v>137</v>
      </c>
      <c r="B41" t="s">
        <v>66</v>
      </c>
      <c r="C41">
        <v>1</v>
      </c>
      <c r="D41">
        <v>15000</v>
      </c>
      <c r="E41" s="8">
        <f t="shared" si="0"/>
        <v>15000</v>
      </c>
    </row>
    <row r="42" spans="1:5" s="17" customFormat="1" ht="15" thickBot="1" x14ac:dyDescent="0.4">
      <c r="A42" s="24" t="s">
        <v>67</v>
      </c>
      <c r="B42" s="25"/>
      <c r="C42" s="25"/>
      <c r="D42" s="25"/>
      <c r="E42" s="23">
        <f>SUM(E34:E41)</f>
        <v>104500</v>
      </c>
    </row>
    <row r="43" spans="1:5" s="17" customFormat="1" ht="15" thickBot="1" x14ac:dyDescent="0.4">
      <c r="A43" s="24" t="s">
        <v>70</v>
      </c>
      <c r="B43" s="25" t="s">
        <v>135</v>
      </c>
      <c r="C43" s="25">
        <v>1</v>
      </c>
      <c r="D43" s="25">
        <v>40000</v>
      </c>
      <c r="E43" s="23">
        <f>D43*C43</f>
        <v>40000</v>
      </c>
    </row>
    <row r="44" spans="1:5" s="17" customFormat="1" x14ac:dyDescent="0.35">
      <c r="A44" s="13" t="s">
        <v>72</v>
      </c>
      <c r="B44" s="14"/>
      <c r="C44" s="14">
        <v>1</v>
      </c>
      <c r="D44" s="14">
        <v>10000</v>
      </c>
      <c r="E44" s="15">
        <f>D44*C44</f>
        <v>10000</v>
      </c>
    </row>
    <row r="45" spans="1:5" s="17" customFormat="1" x14ac:dyDescent="0.35">
      <c r="A45" s="16" t="s">
        <v>136</v>
      </c>
      <c r="C45" s="17">
        <v>1</v>
      </c>
      <c r="D45" s="17">
        <v>2000</v>
      </c>
      <c r="E45" s="18">
        <f>D45*C45</f>
        <v>2000</v>
      </c>
    </row>
    <row r="46" spans="1:5" s="17" customFormat="1" ht="15" thickBot="1" x14ac:dyDescent="0.4">
      <c r="A46" s="19" t="s">
        <v>74</v>
      </c>
      <c r="B46" s="11"/>
      <c r="C46" s="11">
        <v>1</v>
      </c>
      <c r="D46" s="11"/>
      <c r="E46" s="20">
        <f>D46*C46</f>
        <v>0</v>
      </c>
    </row>
    <row r="47" spans="1:5" ht="15" thickBot="1" x14ac:dyDescent="0.4">
      <c r="A47" s="33" t="s">
        <v>146</v>
      </c>
      <c r="B47" s="34"/>
      <c r="C47" s="34"/>
      <c r="D47" s="34"/>
      <c r="E47" s="35">
        <f>E43+E42+E32+E15+E44+E45+E46</f>
        <v>190280</v>
      </c>
    </row>
    <row r="48" spans="1:5" ht="15" thickBot="1" x14ac:dyDescent="0.4">
      <c r="A48" s="7"/>
      <c r="E48" s="8"/>
    </row>
    <row r="49" spans="1:5" x14ac:dyDescent="0.35">
      <c r="A49" s="3" t="s">
        <v>98</v>
      </c>
      <c r="B49" s="5"/>
      <c r="C49" s="5"/>
      <c r="D49" s="6"/>
      <c r="E49" s="8"/>
    </row>
    <row r="50" spans="1:5" x14ac:dyDescent="0.35">
      <c r="A50" s="7"/>
      <c r="B50" t="s">
        <v>35</v>
      </c>
      <c r="C50" t="s">
        <v>76</v>
      </c>
      <c r="D50" s="8"/>
      <c r="E50" s="8"/>
    </row>
    <row r="51" spans="1:5" x14ac:dyDescent="0.35">
      <c r="A51" s="7" t="s">
        <v>75</v>
      </c>
      <c r="B51">
        <f>B57-B52-B53-B54-B55-B56</f>
        <v>745</v>
      </c>
      <c r="C51">
        <v>7</v>
      </c>
      <c r="D51" s="8">
        <f>C51*B51</f>
        <v>5215</v>
      </c>
      <c r="E51" s="8"/>
    </row>
    <row r="52" spans="1:5" x14ac:dyDescent="0.35">
      <c r="A52" s="7" t="s">
        <v>108</v>
      </c>
      <c r="B52">
        <f>C30</f>
        <v>600</v>
      </c>
      <c r="C52">
        <v>5</v>
      </c>
      <c r="D52" s="8">
        <f t="shared" ref="D52:D57" si="4">C52*B52</f>
        <v>3000</v>
      </c>
      <c r="E52" s="8"/>
    </row>
    <row r="53" spans="1:5" x14ac:dyDescent="0.35">
      <c r="A53" s="7" t="s">
        <v>106</v>
      </c>
      <c r="B53">
        <f>C22</f>
        <v>400</v>
      </c>
      <c r="C53">
        <v>5</v>
      </c>
      <c r="D53" s="8">
        <f t="shared" si="4"/>
        <v>2000</v>
      </c>
      <c r="E53" s="8"/>
    </row>
    <row r="54" spans="1:5" x14ac:dyDescent="0.35">
      <c r="A54" s="7" t="s">
        <v>107</v>
      </c>
      <c r="B54">
        <f>C20</f>
        <v>130</v>
      </c>
      <c r="C54">
        <v>5</v>
      </c>
      <c r="D54" s="8">
        <f t="shared" si="4"/>
        <v>650</v>
      </c>
      <c r="E54" s="8"/>
    </row>
    <row r="55" spans="1:5" x14ac:dyDescent="0.35">
      <c r="A55" s="7" t="s">
        <v>78</v>
      </c>
      <c r="B55">
        <v>200</v>
      </c>
      <c r="C55">
        <v>5</v>
      </c>
      <c r="D55" s="8">
        <f t="shared" si="4"/>
        <v>1000</v>
      </c>
      <c r="E55" s="8"/>
    </row>
    <row r="56" spans="1:5" x14ac:dyDescent="0.35">
      <c r="A56" s="7" t="s">
        <v>79</v>
      </c>
      <c r="B56">
        <v>50</v>
      </c>
      <c r="C56">
        <v>5</v>
      </c>
      <c r="D56" s="8">
        <f t="shared" si="4"/>
        <v>250</v>
      </c>
      <c r="E56" s="8"/>
    </row>
    <row r="57" spans="1:5" x14ac:dyDescent="0.35">
      <c r="A57" s="7" t="s">
        <v>80</v>
      </c>
      <c r="B57">
        <f>C32</f>
        <v>2125</v>
      </c>
      <c r="C57">
        <v>3</v>
      </c>
      <c r="D57" s="8">
        <f t="shared" si="4"/>
        <v>6375</v>
      </c>
      <c r="E57" s="8"/>
    </row>
    <row r="58" spans="1:5" ht="15" thickBot="1" x14ac:dyDescent="0.4">
      <c r="A58" s="7"/>
      <c r="D58" s="8"/>
      <c r="E58" s="8"/>
    </row>
    <row r="59" spans="1:5" ht="15" thickBot="1" x14ac:dyDescent="0.4">
      <c r="A59" s="21" t="s">
        <v>81</v>
      </c>
      <c r="B59" s="22"/>
      <c r="C59" s="22"/>
      <c r="D59" s="29">
        <f>SUM(D51:D58)</f>
        <v>18490</v>
      </c>
      <c r="E59" s="8"/>
    </row>
    <row r="60" spans="1:5" x14ac:dyDescent="0.35">
      <c r="A60" s="7" t="s">
        <v>83</v>
      </c>
      <c r="B60" t="s">
        <v>35</v>
      </c>
      <c r="C60" t="s">
        <v>86</v>
      </c>
      <c r="D60" s="8" t="s">
        <v>87</v>
      </c>
      <c r="E60" s="8"/>
    </row>
    <row r="61" spans="1:5" x14ac:dyDescent="0.35">
      <c r="A61" s="7" t="s">
        <v>84</v>
      </c>
      <c r="D61" s="8"/>
      <c r="E61" s="8"/>
    </row>
    <row r="62" spans="1:5" x14ac:dyDescent="0.35">
      <c r="A62" s="7" t="s">
        <v>85</v>
      </c>
      <c r="B62">
        <v>1000</v>
      </c>
      <c r="C62">
        <v>20</v>
      </c>
      <c r="D62" s="8">
        <f>0.4*C62*B62</f>
        <v>8000</v>
      </c>
      <c r="E62" s="8"/>
    </row>
    <row r="63" spans="1:5" x14ac:dyDescent="0.35">
      <c r="A63" s="7" t="s">
        <v>88</v>
      </c>
      <c r="B63">
        <v>24000</v>
      </c>
      <c r="C63">
        <v>4</v>
      </c>
      <c r="D63" s="8">
        <f>0.4*C63*B63</f>
        <v>38400</v>
      </c>
      <c r="E63" s="8"/>
    </row>
    <row r="64" spans="1:5" x14ac:dyDescent="0.35">
      <c r="A64" s="7" t="s">
        <v>109</v>
      </c>
      <c r="B64">
        <v>1000</v>
      </c>
      <c r="C64">
        <v>7</v>
      </c>
      <c r="D64" s="8">
        <f>C64*B64*0.4</f>
        <v>2800</v>
      </c>
      <c r="E64" s="8"/>
    </row>
    <row r="65" spans="1:5" ht="15" thickBot="1" x14ac:dyDescent="0.4">
      <c r="A65" s="7" t="s">
        <v>110</v>
      </c>
      <c r="B65">
        <v>500</v>
      </c>
      <c r="C65">
        <v>30</v>
      </c>
      <c r="D65" s="8">
        <f>C65*B65*0.4</f>
        <v>6000</v>
      </c>
      <c r="E65" s="8"/>
    </row>
    <row r="66" spans="1:5" ht="15" thickBot="1" x14ac:dyDescent="0.4">
      <c r="A66" s="21"/>
      <c r="B66" s="22"/>
      <c r="C66" s="22"/>
      <c r="D66" s="29">
        <f>SUM(D62:D65)</f>
        <v>55200</v>
      </c>
      <c r="E66" s="8"/>
    </row>
    <row r="67" spans="1:5" x14ac:dyDescent="0.35">
      <c r="A67" s="7" t="s">
        <v>82</v>
      </c>
      <c r="B67" t="s">
        <v>91</v>
      </c>
      <c r="D67" s="8"/>
      <c r="E67" s="8"/>
    </row>
    <row r="68" spans="1:5" x14ac:dyDescent="0.35">
      <c r="A68" s="7" t="s">
        <v>161</v>
      </c>
      <c r="B68">
        <v>1000</v>
      </c>
      <c r="C68">
        <v>12</v>
      </c>
      <c r="D68" s="8">
        <f>C68*B68</f>
        <v>12000</v>
      </c>
      <c r="E68" s="8"/>
    </row>
    <row r="69" spans="1:5" x14ac:dyDescent="0.35">
      <c r="A69" s="7" t="s">
        <v>163</v>
      </c>
      <c r="B69" t="s">
        <v>66</v>
      </c>
      <c r="C69">
        <v>1</v>
      </c>
      <c r="D69" s="8">
        <v>5000</v>
      </c>
      <c r="E69" s="8"/>
    </row>
    <row r="70" spans="1:5" x14ac:dyDescent="0.35">
      <c r="A70" s="7" t="s">
        <v>89</v>
      </c>
      <c r="B70">
        <v>500</v>
      </c>
      <c r="C70">
        <v>12</v>
      </c>
      <c r="D70" s="8">
        <f>C70*B70</f>
        <v>6000</v>
      </c>
      <c r="E70" s="8"/>
    </row>
    <row r="71" spans="1:5" x14ac:dyDescent="0.35">
      <c r="A71" s="7" t="s">
        <v>90</v>
      </c>
      <c r="B71">
        <v>500</v>
      </c>
      <c r="C71">
        <v>12</v>
      </c>
      <c r="D71" s="8">
        <f>C71*B71</f>
        <v>6000</v>
      </c>
      <c r="E71" s="8"/>
    </row>
    <row r="72" spans="1:5" ht="15" thickBot="1" x14ac:dyDescent="0.4">
      <c r="A72" s="7" t="s">
        <v>92</v>
      </c>
      <c r="B72">
        <v>500</v>
      </c>
      <c r="C72">
        <v>3</v>
      </c>
      <c r="D72" s="8">
        <f>C72*B72</f>
        <v>1500</v>
      </c>
      <c r="E72" s="8"/>
    </row>
    <row r="73" spans="1:5" ht="15" thickBot="1" x14ac:dyDescent="0.4">
      <c r="A73" s="21"/>
      <c r="B73" s="22"/>
      <c r="C73" s="22"/>
      <c r="D73" s="29">
        <f>SUM(D68:D72)</f>
        <v>30500</v>
      </c>
      <c r="E73" s="8"/>
    </row>
    <row r="74" spans="1:5" x14ac:dyDescent="0.35">
      <c r="A74" s="7" t="s">
        <v>95</v>
      </c>
      <c r="D74" s="8"/>
      <c r="E74" s="8"/>
    </row>
    <row r="75" spans="1:5" x14ac:dyDescent="0.35">
      <c r="A75" s="7" t="s">
        <v>93</v>
      </c>
      <c r="B75">
        <v>400</v>
      </c>
      <c r="C75">
        <v>12</v>
      </c>
      <c r="D75" s="8">
        <f>C75*B75</f>
        <v>4800</v>
      </c>
      <c r="E75" s="8"/>
    </row>
    <row r="76" spans="1:5" x14ac:dyDescent="0.35">
      <c r="A76" s="7" t="s">
        <v>94</v>
      </c>
      <c r="B76">
        <v>300</v>
      </c>
      <c r="C76">
        <v>12</v>
      </c>
      <c r="D76" s="8">
        <f>C76*B76</f>
        <v>3600</v>
      </c>
      <c r="E76" s="8"/>
    </row>
    <row r="77" spans="1:5" ht="15" thickBot="1" x14ac:dyDescent="0.4">
      <c r="A77" s="7" t="s">
        <v>96</v>
      </c>
      <c r="B77">
        <v>300</v>
      </c>
      <c r="C77">
        <v>12</v>
      </c>
      <c r="D77" s="8">
        <f>C77*B77</f>
        <v>3600</v>
      </c>
      <c r="E77" s="8"/>
    </row>
    <row r="78" spans="1:5" ht="15" thickBot="1" x14ac:dyDescent="0.4">
      <c r="A78" s="21" t="s">
        <v>97</v>
      </c>
      <c r="B78" s="22"/>
      <c r="C78" s="22"/>
      <c r="D78" s="29">
        <f>SUM(D75:D77)</f>
        <v>12000</v>
      </c>
      <c r="E78" s="8"/>
    </row>
    <row r="79" spans="1:5" x14ac:dyDescent="0.35">
      <c r="A79" s="7"/>
      <c r="E79" s="8"/>
    </row>
    <row r="80" spans="1:5" x14ac:dyDescent="0.35">
      <c r="A80" s="7" t="s">
        <v>99</v>
      </c>
      <c r="D80">
        <f>D73+D66+D59</f>
        <v>104190</v>
      </c>
      <c r="E80" s="8"/>
    </row>
    <row r="81" spans="1:7" x14ac:dyDescent="0.35">
      <c r="A81" s="7" t="s">
        <v>100</v>
      </c>
      <c r="D81">
        <f>E47</f>
        <v>190280</v>
      </c>
      <c r="E81" s="8"/>
      <c r="G81">
        <f>G77353</f>
        <v>0</v>
      </c>
    </row>
    <row r="82" spans="1:7" x14ac:dyDescent="0.35">
      <c r="A82" s="7" t="s">
        <v>101</v>
      </c>
      <c r="D82">
        <f>D78</f>
        <v>12000</v>
      </c>
      <c r="E82" s="8"/>
    </row>
    <row r="83" spans="1:7" ht="15" thickBot="1" x14ac:dyDescent="0.4">
      <c r="A83" s="9" t="s">
        <v>158</v>
      </c>
      <c r="B83" s="10"/>
      <c r="C83" s="10"/>
      <c r="D83" s="10">
        <f>SUM(D80:D82)</f>
        <v>306470</v>
      </c>
      <c r="E83" s="12"/>
    </row>
    <row r="86" spans="1:7" x14ac:dyDescent="0.35">
      <c r="D86">
        <f>D84+D83</f>
        <v>306470</v>
      </c>
    </row>
    <row r="88" spans="1:7" x14ac:dyDescent="0.35">
      <c r="A88" t="s">
        <v>145</v>
      </c>
      <c r="B88" t="s">
        <v>138</v>
      </c>
    </row>
    <row r="89" spans="1:7" x14ac:dyDescent="0.35">
      <c r="A89" t="s">
        <v>140</v>
      </c>
      <c r="B89">
        <v>7</v>
      </c>
      <c r="C89" t="s">
        <v>139</v>
      </c>
    </row>
    <row r="90" spans="1:7" x14ac:dyDescent="0.35">
      <c r="A90" t="s">
        <v>141</v>
      </c>
      <c r="B90">
        <v>3</v>
      </c>
      <c r="C90" t="s">
        <v>142</v>
      </c>
    </row>
    <row r="91" spans="1:7" x14ac:dyDescent="0.35">
      <c r="A91" t="s">
        <v>143</v>
      </c>
      <c r="B91">
        <v>6</v>
      </c>
      <c r="C91" t="s">
        <v>144</v>
      </c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7141C-1441-4606-B7B5-EC3364B9419C}">
  <dimension ref="B1:C15"/>
  <sheetViews>
    <sheetView tabSelected="1" workbookViewId="0">
      <selection activeCell="G10" sqref="G10"/>
    </sheetView>
  </sheetViews>
  <sheetFormatPr defaultRowHeight="14.5" x14ac:dyDescent="0.35"/>
  <cols>
    <col min="1" max="1" width="3.6328125" customWidth="1"/>
    <col min="2" max="2" width="29.54296875" customWidth="1"/>
    <col min="3" max="3" width="11.54296875" bestFit="1" customWidth="1"/>
  </cols>
  <sheetData>
    <row r="1" spans="2:3" ht="15" thickBot="1" x14ac:dyDescent="0.4"/>
    <row r="2" spans="2:3" x14ac:dyDescent="0.35">
      <c r="B2" s="37" t="s">
        <v>147</v>
      </c>
      <c r="C2" s="38">
        <v>104320</v>
      </c>
    </row>
    <row r="3" spans="2:3" x14ac:dyDescent="0.35">
      <c r="B3" s="39" t="s">
        <v>148</v>
      </c>
      <c r="C3" s="40">
        <v>87190</v>
      </c>
    </row>
    <row r="4" spans="2:3" ht="15" thickBot="1" x14ac:dyDescent="0.4">
      <c r="B4" s="44" t="s">
        <v>149</v>
      </c>
      <c r="C4" s="45">
        <v>3600</v>
      </c>
    </row>
    <row r="5" spans="2:3" ht="15" thickBot="1" x14ac:dyDescent="0.4">
      <c r="B5" s="41" t="s">
        <v>150</v>
      </c>
      <c r="C5" s="46">
        <f>C2-(C3+C4)</f>
        <v>13530</v>
      </c>
    </row>
    <row r="6" spans="2:3" x14ac:dyDescent="0.35">
      <c r="B6" s="47" t="s">
        <v>151</v>
      </c>
      <c r="C6" s="48">
        <v>85780</v>
      </c>
    </row>
    <row r="7" spans="2:3" ht="15" thickBot="1" x14ac:dyDescent="0.4">
      <c r="B7" s="49" t="s">
        <v>152</v>
      </c>
      <c r="C7" s="50">
        <v>46000</v>
      </c>
    </row>
    <row r="8" spans="2:3" ht="15" thickBot="1" x14ac:dyDescent="0.4">
      <c r="B8" s="51" t="s">
        <v>156</v>
      </c>
      <c r="C8" s="52">
        <v>16902</v>
      </c>
    </row>
    <row r="9" spans="2:3" ht="15" thickBot="1" x14ac:dyDescent="0.4">
      <c r="B9" s="51" t="s">
        <v>157</v>
      </c>
      <c r="C9" s="52">
        <v>-7839</v>
      </c>
    </row>
    <row r="10" spans="2:3" ht="15" thickBot="1" x14ac:dyDescent="0.4"/>
    <row r="11" spans="2:3" ht="16" thickBot="1" x14ac:dyDescent="0.4">
      <c r="B11" s="42" t="s">
        <v>153</v>
      </c>
      <c r="C11" s="43">
        <f>C5/C6</f>
        <v>0.15772907437631151</v>
      </c>
    </row>
    <row r="12" spans="2:3" ht="15" thickBot="1" x14ac:dyDescent="0.4"/>
    <row r="13" spans="2:3" ht="16" thickBot="1" x14ac:dyDescent="0.4">
      <c r="B13" s="42" t="s">
        <v>154</v>
      </c>
      <c r="C13" s="43">
        <f>C5/C7</f>
        <v>0.2941304347826087</v>
      </c>
    </row>
    <row r="14" spans="2:3" ht="15" thickBot="1" x14ac:dyDescent="0.4"/>
    <row r="15" spans="2:3" ht="16" thickBot="1" x14ac:dyDescent="0.4">
      <c r="B15" s="42" t="s">
        <v>155</v>
      </c>
      <c r="C15" s="43">
        <v>0.1346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مبيعات الباكجز</vt:lpstr>
      <vt:lpstr>حساب التكاليف</vt:lpstr>
      <vt:lpstr>حساب التكاليف ومبيعات وارباح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Laila</dc:creator>
  <cp:lastModifiedBy>Laila Sbaih</cp:lastModifiedBy>
  <cp:lastPrinted>2025-03-09T08:50:16Z</cp:lastPrinted>
  <dcterms:created xsi:type="dcterms:W3CDTF">2024-03-27T21:21:41Z</dcterms:created>
  <dcterms:modified xsi:type="dcterms:W3CDTF">2025-03-10T19:51:03Z</dcterms:modified>
</cp:coreProperties>
</file>