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ropbox\COLEA\Business Plan\"/>
    </mc:Choice>
  </mc:AlternateContent>
  <bookViews>
    <workbookView xWindow="0" yWindow="500" windowWidth="28730" windowHeight="16220" firstSheet="1" activeTab="3"/>
  </bookViews>
  <sheets>
    <sheet name="Capital Needed - Kapitalbedarf" sheetId="2" r:id="rId1"/>
    <sheet name="Financing Plan - Finanzierung" sheetId="4" r:id="rId2"/>
    <sheet name="Cash Flow - Liquiditätsplan" sheetId="5" r:id="rId3"/>
    <sheet name="Profit-Loss Rentabilitätsplan" sheetId="3" r:id="rId4"/>
  </sheets>
  <definedNames>
    <definedName name="_xlnm.Print_Area" localSheetId="0">'Capital Needed - Kapitalbedarf'!$B$2:$J$40</definedName>
    <definedName name="_xlnm.Print_Area" localSheetId="2">'Cash Flow - Liquiditätsplan'!$B$2:$O$47</definedName>
    <definedName name="_xlnm.Print_Area" localSheetId="1">'Financing Plan - Finanzierung'!$B$2:$H$26</definedName>
    <definedName name="_xlnm.Print_Area" localSheetId="3">'Profit-Loss Rentabilitätsplan'!$B$2:$O$31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3" l="1"/>
  <c r="Q9" i="3" l="1"/>
  <c r="P9" i="3"/>
  <c r="P11" i="3" s="1"/>
  <c r="P28" i="3"/>
  <c r="Q28" i="3"/>
  <c r="P24" i="3"/>
  <c r="P29" i="3" l="1"/>
  <c r="Q11" i="3"/>
  <c r="Q29" i="3" s="1"/>
  <c r="M9" i="3"/>
  <c r="L9" i="3"/>
  <c r="K9" i="3"/>
  <c r="J9" i="3"/>
  <c r="I9" i="3"/>
  <c r="H9" i="3"/>
  <c r="G9" i="3"/>
  <c r="F9" i="3"/>
  <c r="D9" i="3"/>
  <c r="C9" i="3"/>
  <c r="G5" i="4"/>
  <c r="D6" i="5" l="1"/>
  <c r="D7" i="4"/>
  <c r="D6" i="4"/>
  <c r="E33" i="5" l="1"/>
  <c r="G33" i="5"/>
  <c r="I33" i="5"/>
  <c r="J33" i="5"/>
  <c r="L33" i="5"/>
  <c r="O33" i="5"/>
  <c r="H34" i="2"/>
  <c r="G34" i="2"/>
  <c r="F28" i="2"/>
  <c r="H21" i="2"/>
  <c r="H20" i="2" s="1"/>
  <c r="G20" i="2"/>
  <c r="I20" i="2"/>
  <c r="C14" i="5"/>
  <c r="I18" i="3"/>
  <c r="J18" i="3"/>
  <c r="K18" i="3"/>
  <c r="L18" i="3"/>
  <c r="M18" i="3"/>
  <c r="N18" i="3"/>
  <c r="I19" i="3"/>
  <c r="K19" i="3"/>
  <c r="L19" i="3"/>
  <c r="M19" i="3"/>
  <c r="N19" i="3"/>
  <c r="I21" i="3"/>
  <c r="J21" i="3"/>
  <c r="K21" i="3"/>
  <c r="M21" i="3"/>
  <c r="N21" i="3"/>
  <c r="I22" i="3"/>
  <c r="K22" i="3"/>
  <c r="L22" i="3"/>
  <c r="M22" i="3"/>
  <c r="J26" i="3"/>
  <c r="L26" i="3"/>
  <c r="M26" i="3"/>
  <c r="C18" i="3"/>
  <c r="D18" i="3"/>
  <c r="E18" i="3"/>
  <c r="F18" i="3"/>
  <c r="G18" i="3"/>
  <c r="H19" i="3"/>
  <c r="C21" i="3"/>
  <c r="D21" i="3"/>
  <c r="E21" i="3"/>
  <c r="G21" i="3"/>
  <c r="H21" i="3"/>
  <c r="H22" i="3"/>
  <c r="C26" i="3"/>
  <c r="E26" i="3"/>
  <c r="G26" i="3"/>
  <c r="O44" i="5"/>
  <c r="N10" i="3" s="1"/>
  <c r="N44" i="5"/>
  <c r="M10" i="3" s="1"/>
  <c r="M44" i="5"/>
  <c r="L10" i="3" s="1"/>
  <c r="L44" i="5"/>
  <c r="K10" i="3" s="1"/>
  <c r="K44" i="5"/>
  <c r="J10" i="3" s="1"/>
  <c r="J44" i="5"/>
  <c r="I10" i="3" s="1"/>
  <c r="I44" i="5"/>
  <c r="H10" i="3" s="1"/>
  <c r="H44" i="5"/>
  <c r="G10" i="3" s="1"/>
  <c r="G44" i="5"/>
  <c r="F10" i="3" s="1"/>
  <c r="F44" i="5"/>
  <c r="E10" i="3" s="1"/>
  <c r="E44" i="5"/>
  <c r="D10" i="3" s="1"/>
  <c r="D44" i="5"/>
  <c r="D8" i="5"/>
  <c r="XFD33" i="5" l="1"/>
  <c r="K26" i="5"/>
  <c r="J19" i="3" s="1"/>
  <c r="M28" i="5"/>
  <c r="L21" i="3" s="1"/>
  <c r="O29" i="5"/>
  <c r="N22" i="3" s="1"/>
  <c r="K29" i="5"/>
  <c r="J22" i="3" s="1"/>
  <c r="O32" i="5"/>
  <c r="N25" i="3" s="1"/>
  <c r="N32" i="5"/>
  <c r="M25" i="3" s="1"/>
  <c r="M32" i="5"/>
  <c r="L25" i="3" s="1"/>
  <c r="L32" i="5"/>
  <c r="K25" i="3" s="1"/>
  <c r="K32" i="5"/>
  <c r="J25" i="3" s="1"/>
  <c r="O31" i="5"/>
  <c r="N24" i="3" s="1"/>
  <c r="N31" i="5"/>
  <c r="M24" i="3" s="1"/>
  <c r="M31" i="5"/>
  <c r="L24" i="3" s="1"/>
  <c r="L31" i="5"/>
  <c r="K24" i="3" s="1"/>
  <c r="K31" i="5"/>
  <c r="J24" i="3" s="1"/>
  <c r="J31" i="5"/>
  <c r="I24" i="3" s="1"/>
  <c r="J32" i="5"/>
  <c r="I25" i="3" s="1"/>
  <c r="H26" i="3"/>
  <c r="F26" i="3"/>
  <c r="D26" i="3"/>
  <c r="I25" i="5"/>
  <c r="H18" i="3" s="1"/>
  <c r="G28" i="5"/>
  <c r="F21" i="3" s="1"/>
  <c r="I32" i="5"/>
  <c r="H25" i="3" s="1"/>
  <c r="H32" i="5"/>
  <c r="G25" i="3" s="1"/>
  <c r="G32" i="5"/>
  <c r="F25" i="3" s="1"/>
  <c r="F32" i="5"/>
  <c r="E25" i="3" s="1"/>
  <c r="E32" i="5"/>
  <c r="D25" i="3" s="1"/>
  <c r="E29" i="5"/>
  <c r="D22" i="3" s="1"/>
  <c r="F29" i="5"/>
  <c r="E22" i="3" s="1"/>
  <c r="G29" i="5"/>
  <c r="F22" i="3" s="1"/>
  <c r="H29" i="5"/>
  <c r="G22" i="3" s="1"/>
  <c r="E31" i="5"/>
  <c r="D24" i="3" s="1"/>
  <c r="F31" i="5"/>
  <c r="E24" i="3" s="1"/>
  <c r="G31" i="5"/>
  <c r="F24" i="3" s="1"/>
  <c r="H31" i="5"/>
  <c r="G24" i="3" s="1"/>
  <c r="I31" i="5"/>
  <c r="H24" i="3" s="1"/>
  <c r="D29" i="5"/>
  <c r="C22" i="3" s="1"/>
  <c r="D31" i="5"/>
  <c r="C24" i="3" s="1"/>
  <c r="D32" i="5"/>
  <c r="C25" i="3" s="1"/>
  <c r="B15" i="3"/>
  <c r="B16" i="3"/>
  <c r="B17" i="3"/>
  <c r="B18" i="3"/>
  <c r="B19" i="3"/>
  <c r="B20" i="3"/>
  <c r="B21" i="3"/>
  <c r="B22" i="3"/>
  <c r="B23" i="3"/>
  <c r="B24" i="3"/>
  <c r="B25" i="3"/>
  <c r="B26" i="3"/>
  <c r="B14" i="3"/>
  <c r="B13" i="3"/>
  <c r="C13" i="5"/>
  <c r="C12" i="5"/>
  <c r="C33" i="5"/>
  <c r="C22" i="5"/>
  <c r="C23" i="5"/>
  <c r="C24" i="5"/>
  <c r="C25" i="5"/>
  <c r="C26" i="5"/>
  <c r="C27" i="5"/>
  <c r="C28" i="5"/>
  <c r="C29" i="5"/>
  <c r="C30" i="5"/>
  <c r="C31" i="5"/>
  <c r="C32" i="5"/>
  <c r="C21" i="5"/>
  <c r="C20" i="5"/>
  <c r="H6" i="4"/>
  <c r="J33" i="2"/>
  <c r="H23" i="4"/>
  <c r="G23" i="4"/>
  <c r="F23" i="4"/>
  <c r="E23" i="4"/>
  <c r="D23" i="4"/>
  <c r="H17" i="4"/>
  <c r="H16" i="4"/>
  <c r="H15" i="4"/>
  <c r="H14" i="4"/>
  <c r="H13" i="4"/>
  <c r="H12" i="4"/>
  <c r="H11" i="4"/>
  <c r="H10" i="4"/>
  <c r="J15" i="2" l="1"/>
  <c r="J16" i="2"/>
  <c r="J14" i="2"/>
  <c r="J12" i="2"/>
  <c r="J11" i="2"/>
  <c r="J10" i="2"/>
  <c r="I7" i="2"/>
  <c r="H7" i="2"/>
  <c r="G7" i="2"/>
  <c r="F7" i="2"/>
  <c r="I17" i="2"/>
  <c r="G8" i="4" s="1"/>
  <c r="I37" i="2"/>
  <c r="H37" i="2"/>
  <c r="I34" i="2"/>
  <c r="G13" i="2"/>
  <c r="G17" i="2" s="1"/>
  <c r="E8" i="4" s="1"/>
  <c r="F13" i="2"/>
  <c r="H13" i="2"/>
  <c r="H17" i="2" s="1"/>
  <c r="F8" i="4" s="1"/>
  <c r="J36" i="2"/>
  <c r="J35" i="2"/>
  <c r="J32" i="2"/>
  <c r="I24" i="2"/>
  <c r="I23" i="2"/>
  <c r="H23" i="2"/>
  <c r="G25" i="2"/>
  <c r="I25" i="2"/>
  <c r="H25" i="2"/>
  <c r="I31" i="2"/>
  <c r="H31" i="2"/>
  <c r="G31" i="2"/>
  <c r="F31" i="2"/>
  <c r="H30" i="2"/>
  <c r="F30" i="2"/>
  <c r="J29" i="2"/>
  <c r="I28" i="2"/>
  <c r="H28" i="2"/>
  <c r="G28" i="2"/>
  <c r="I27" i="2"/>
  <c r="H27" i="2"/>
  <c r="G27" i="2"/>
  <c r="H24" i="2"/>
  <c r="I22" i="2"/>
  <c r="H22" i="2"/>
  <c r="I21" i="2"/>
  <c r="I26" i="2"/>
  <c r="H26" i="2"/>
  <c r="G26" i="2"/>
  <c r="F26" i="2"/>
  <c r="J6" i="2"/>
  <c r="J5" i="2"/>
  <c r="J4" i="2"/>
  <c r="N11" i="5"/>
  <c r="M11" i="5"/>
  <c r="L11" i="5"/>
  <c r="E9" i="3"/>
  <c r="E11" i="5"/>
  <c r="O25" i="3"/>
  <c r="O24" i="3"/>
  <c r="O22" i="3"/>
  <c r="O21" i="3"/>
  <c r="O8" i="3"/>
  <c r="O6" i="3"/>
  <c r="I11" i="5"/>
  <c r="H38" i="2" l="1"/>
  <c r="H40" i="2" s="1"/>
  <c r="F7" i="4" s="1"/>
  <c r="K23" i="5"/>
  <c r="J16" i="3" s="1"/>
  <c r="M23" i="5"/>
  <c r="L16" i="3" s="1"/>
  <c r="O23" i="5"/>
  <c r="N16" i="3" s="1"/>
  <c r="L23" i="5"/>
  <c r="K16" i="3" s="1"/>
  <c r="N23" i="5"/>
  <c r="M16" i="3" s="1"/>
  <c r="J23" i="5"/>
  <c r="I16" i="3" s="1"/>
  <c r="E26" i="5"/>
  <c r="D19" i="3" s="1"/>
  <c r="F26" i="5"/>
  <c r="E19" i="3" s="1"/>
  <c r="G26" i="5"/>
  <c r="F19" i="3" s="1"/>
  <c r="H26" i="5"/>
  <c r="G19" i="3" s="1"/>
  <c r="D26" i="5"/>
  <c r="C19" i="3" s="1"/>
  <c r="I38" i="2"/>
  <c r="I40" i="2" s="1"/>
  <c r="G7" i="4" s="1"/>
  <c r="I26" i="3"/>
  <c r="K26" i="3"/>
  <c r="J37" i="2"/>
  <c r="D23" i="5"/>
  <c r="C16" i="3" s="1"/>
  <c r="I23" i="5"/>
  <c r="H16" i="3" s="1"/>
  <c r="H23" i="5"/>
  <c r="G16" i="3" s="1"/>
  <c r="F23" i="5"/>
  <c r="E16" i="3" s="1"/>
  <c r="G23" i="5"/>
  <c r="F16" i="3" s="1"/>
  <c r="E23" i="5"/>
  <c r="D16" i="3" s="1"/>
  <c r="E11" i="3"/>
  <c r="F11" i="5"/>
  <c r="F16" i="5" s="1"/>
  <c r="K22" i="5"/>
  <c r="J15" i="3" s="1"/>
  <c r="M22" i="5"/>
  <c r="L15" i="3" s="1"/>
  <c r="O22" i="5"/>
  <c r="N15" i="3" s="1"/>
  <c r="L22" i="5"/>
  <c r="K15" i="3" s="1"/>
  <c r="J22" i="5"/>
  <c r="I15" i="3" s="1"/>
  <c r="N22" i="5"/>
  <c r="M15" i="3" s="1"/>
  <c r="M24" i="5"/>
  <c r="L17" i="3" s="1"/>
  <c r="J24" i="5"/>
  <c r="I17" i="3" s="1"/>
  <c r="O24" i="5"/>
  <c r="N17" i="3" s="1"/>
  <c r="L24" i="5"/>
  <c r="K17" i="3" s="1"/>
  <c r="N24" i="5"/>
  <c r="M17" i="3" s="1"/>
  <c r="K24" i="5"/>
  <c r="J17" i="3" s="1"/>
  <c r="E30" i="5"/>
  <c r="D23" i="3" s="1"/>
  <c r="I30" i="5"/>
  <c r="H23" i="3" s="1"/>
  <c r="G30" i="5"/>
  <c r="F23" i="3" s="1"/>
  <c r="H30" i="5"/>
  <c r="G23" i="3" s="1"/>
  <c r="D30" i="5"/>
  <c r="C23" i="3" s="1"/>
  <c r="F30" i="5"/>
  <c r="E23" i="3" s="1"/>
  <c r="D11" i="3"/>
  <c r="E16" i="5"/>
  <c r="F20" i="5"/>
  <c r="D20" i="5"/>
  <c r="E20" i="5"/>
  <c r="H20" i="5"/>
  <c r="I20" i="5"/>
  <c r="G20" i="5"/>
  <c r="M20" i="5"/>
  <c r="L20" i="5"/>
  <c r="J20" i="5"/>
  <c r="O20" i="5"/>
  <c r="K20" i="5"/>
  <c r="N20" i="5"/>
  <c r="H27" i="5"/>
  <c r="G20" i="3" s="1"/>
  <c r="I27" i="5"/>
  <c r="H20" i="3" s="1"/>
  <c r="D27" i="5"/>
  <c r="C20" i="3" s="1"/>
  <c r="G27" i="5"/>
  <c r="F20" i="3" s="1"/>
  <c r="F27" i="5"/>
  <c r="E20" i="3" s="1"/>
  <c r="E27" i="5"/>
  <c r="D20" i="3" s="1"/>
  <c r="F17" i="2"/>
  <c r="D8" i="4" s="1"/>
  <c r="H8" i="4" s="1"/>
  <c r="J13" i="2"/>
  <c r="G11" i="3"/>
  <c r="H11" i="5"/>
  <c r="H16" i="5" s="1"/>
  <c r="I22" i="5"/>
  <c r="H15" i="3" s="1"/>
  <c r="G22" i="5"/>
  <c r="F15" i="3" s="1"/>
  <c r="H22" i="5"/>
  <c r="G15" i="3" s="1"/>
  <c r="E22" i="5"/>
  <c r="D15" i="3" s="1"/>
  <c r="F22" i="5"/>
  <c r="E15" i="3" s="1"/>
  <c r="D22" i="5"/>
  <c r="C15" i="3" s="1"/>
  <c r="G24" i="5"/>
  <c r="F17" i="3" s="1"/>
  <c r="F24" i="5"/>
  <c r="E17" i="3" s="1"/>
  <c r="D24" i="5"/>
  <c r="C17" i="3" s="1"/>
  <c r="E24" i="5"/>
  <c r="D17" i="3" s="1"/>
  <c r="I24" i="5"/>
  <c r="H17" i="3" s="1"/>
  <c r="H24" i="5"/>
  <c r="G17" i="3" s="1"/>
  <c r="O27" i="5"/>
  <c r="N20" i="3" s="1"/>
  <c r="N27" i="5"/>
  <c r="M20" i="3" s="1"/>
  <c r="J27" i="5"/>
  <c r="I20" i="3" s="1"/>
  <c r="M27" i="5"/>
  <c r="L20" i="3" s="1"/>
  <c r="L27" i="5"/>
  <c r="K20" i="3" s="1"/>
  <c r="K27" i="5"/>
  <c r="J20" i="3" s="1"/>
  <c r="H11" i="3"/>
  <c r="I16" i="5"/>
  <c r="K30" i="5"/>
  <c r="J23" i="3" s="1"/>
  <c r="J30" i="5"/>
  <c r="I23" i="3" s="1"/>
  <c r="O30" i="5"/>
  <c r="N23" i="3" s="1"/>
  <c r="N30" i="5"/>
  <c r="M23" i="3" s="1"/>
  <c r="M30" i="5"/>
  <c r="L23" i="3" s="1"/>
  <c r="L30" i="5"/>
  <c r="K23" i="3" s="1"/>
  <c r="K11" i="3"/>
  <c r="L16" i="5"/>
  <c r="L11" i="3"/>
  <c r="M16" i="5"/>
  <c r="I11" i="3"/>
  <c r="J11" i="5"/>
  <c r="J16" i="5" s="1"/>
  <c r="M11" i="3"/>
  <c r="N16" i="5"/>
  <c r="L21" i="5"/>
  <c r="K14" i="3" s="1"/>
  <c r="O21" i="5"/>
  <c r="N14" i="3" s="1"/>
  <c r="M21" i="5"/>
  <c r="L14" i="3" s="1"/>
  <c r="N21" i="5"/>
  <c r="M14" i="3" s="1"/>
  <c r="K21" i="5"/>
  <c r="J14" i="3" s="1"/>
  <c r="J21" i="5"/>
  <c r="I14" i="3" s="1"/>
  <c r="G38" i="2"/>
  <c r="G40" i="2" s="1"/>
  <c r="E7" i="4" s="1"/>
  <c r="D21" i="5"/>
  <c r="C14" i="3" s="1"/>
  <c r="H21" i="5"/>
  <c r="G14" i="3" s="1"/>
  <c r="F38" i="2"/>
  <c r="I21" i="5"/>
  <c r="H14" i="3" s="1"/>
  <c r="E21" i="5"/>
  <c r="D14" i="3" s="1"/>
  <c r="G21" i="5"/>
  <c r="F14" i="3" s="1"/>
  <c r="F21" i="5"/>
  <c r="E14" i="3" s="1"/>
  <c r="O5" i="3"/>
  <c r="J21" i="2"/>
  <c r="J27" i="2"/>
  <c r="J23" i="2"/>
  <c r="J26" i="2"/>
  <c r="J17" i="2"/>
  <c r="J30" i="2"/>
  <c r="J24" i="2"/>
  <c r="J7" i="2"/>
  <c r="J34" i="2"/>
  <c r="J31" i="2"/>
  <c r="J28" i="2"/>
  <c r="J25" i="2"/>
  <c r="J22" i="2"/>
  <c r="N9" i="3"/>
  <c r="K11" i="5"/>
  <c r="O7" i="3"/>
  <c r="D11" i="5"/>
  <c r="D16" i="5" s="1"/>
  <c r="D46" i="5" s="1"/>
  <c r="E6" i="5" s="1"/>
  <c r="N11" i="3" l="1"/>
  <c r="O11" i="5"/>
  <c r="L35" i="5"/>
  <c r="K13" i="3"/>
  <c r="K28" i="3" s="1"/>
  <c r="K29" i="3" s="1"/>
  <c r="J20" i="2"/>
  <c r="J38" i="2" s="1"/>
  <c r="J40" i="2" s="1"/>
  <c r="D13" i="3"/>
  <c r="D28" i="3" s="1"/>
  <c r="D29" i="3" s="1"/>
  <c r="E35" i="5"/>
  <c r="K35" i="5"/>
  <c r="J13" i="3"/>
  <c r="J28" i="3" s="1"/>
  <c r="E13" i="3"/>
  <c r="E28" i="3" s="1"/>
  <c r="E29" i="3" s="1"/>
  <c r="F35" i="5"/>
  <c r="F11" i="3"/>
  <c r="G11" i="5"/>
  <c r="G16" i="5" s="1"/>
  <c r="O14" i="3"/>
  <c r="O15" i="3"/>
  <c r="M13" i="3"/>
  <c r="M28" i="3" s="1"/>
  <c r="M29" i="3" s="1"/>
  <c r="N35" i="5"/>
  <c r="D35" i="5"/>
  <c r="C13" i="3"/>
  <c r="O16" i="3"/>
  <c r="O35" i="5"/>
  <c r="N13" i="3"/>
  <c r="N28" i="3" s="1"/>
  <c r="I13" i="3"/>
  <c r="I28" i="3" s="1"/>
  <c r="I29" i="3" s="1"/>
  <c r="J35" i="5"/>
  <c r="G35" i="5"/>
  <c r="F13" i="3"/>
  <c r="F28" i="3" s="1"/>
  <c r="L13" i="3"/>
  <c r="L28" i="3" s="1"/>
  <c r="L29" i="3" s="1"/>
  <c r="M35" i="5"/>
  <c r="H13" i="3"/>
  <c r="H28" i="3" s="1"/>
  <c r="H29" i="3" s="1"/>
  <c r="I35" i="5"/>
  <c r="O23" i="3"/>
  <c r="O26" i="3"/>
  <c r="F40" i="2"/>
  <c r="D18" i="4" s="1"/>
  <c r="D25" i="4" s="1"/>
  <c r="G13" i="3"/>
  <c r="G28" i="3" s="1"/>
  <c r="G29" i="3" s="1"/>
  <c r="H35" i="5"/>
  <c r="O16" i="5"/>
  <c r="J11" i="3"/>
  <c r="K16" i="5"/>
  <c r="C10" i="3"/>
  <c r="O9" i="3"/>
  <c r="N29" i="3" l="1"/>
  <c r="E5" i="4"/>
  <c r="E18" i="4" s="1"/>
  <c r="F5" i="4" s="1"/>
  <c r="H7" i="4"/>
  <c r="C28" i="3"/>
  <c r="O28" i="3" s="1"/>
  <c r="O13" i="3"/>
  <c r="F29" i="3"/>
  <c r="J29" i="3"/>
  <c r="C11" i="3"/>
  <c r="O10" i="3"/>
  <c r="O11" i="3" s="1"/>
  <c r="C29" i="3" l="1"/>
  <c r="O29" i="3" s="1"/>
  <c r="E25" i="4"/>
  <c r="E8" i="5"/>
  <c r="E46" i="5" s="1"/>
  <c r="F6" i="5" s="1"/>
  <c r="F18" i="4"/>
  <c r="F8" i="5" l="1"/>
  <c r="F46" i="5" s="1"/>
  <c r="G6" i="5" s="1"/>
  <c r="G18" i="4"/>
  <c r="F25" i="4"/>
  <c r="G8" i="5" l="1"/>
  <c r="G46" i="5" s="1"/>
  <c r="H6" i="5" s="1"/>
  <c r="G25" i="4"/>
  <c r="H5" i="4"/>
  <c r="H18" i="4" s="1"/>
  <c r="H25" i="4" s="1"/>
  <c r="H8" i="5" l="1"/>
  <c r="H46" i="5" s="1"/>
  <c r="I6" i="5" s="1"/>
  <c r="I8" i="5" l="1"/>
  <c r="I46" i="5" s="1"/>
  <c r="J6" i="5" s="1"/>
  <c r="J8" i="5" l="1"/>
  <c r="J46" i="5" s="1"/>
  <c r="K6" i="5" s="1"/>
  <c r="K8" i="5" l="1"/>
  <c r="K46" i="5" s="1"/>
  <c r="L6" i="5" s="1"/>
  <c r="L8" i="5" l="1"/>
  <c r="L46" i="5" s="1"/>
  <c r="M6" i="5" s="1"/>
  <c r="M8" i="5" l="1"/>
  <c r="M46" i="5" s="1"/>
  <c r="N6" i="5" s="1"/>
  <c r="N8" i="5" l="1"/>
  <c r="N46" i="5" s="1"/>
  <c r="O6" i="5" s="1"/>
  <c r="O8" i="5" l="1"/>
  <c r="O46" i="5" s="1"/>
</calcChain>
</file>

<file path=xl/sharedStrings.xml><?xml version="1.0" encoding="utf-8"?>
<sst xmlns="http://schemas.openxmlformats.org/spreadsheetml/2006/main" count="131" uniqueCount="101">
  <si>
    <t>Crowdinvestment</t>
  </si>
  <si>
    <t>Cash Flow - Liquiditätsplan</t>
  </si>
  <si>
    <t>YTD</t>
  </si>
  <si>
    <t>Gross Profit</t>
  </si>
  <si>
    <t>Expenses</t>
  </si>
  <si>
    <t>NET INCOME</t>
  </si>
  <si>
    <t>R&amp;D</t>
  </si>
  <si>
    <t>Website</t>
  </si>
  <si>
    <t>Website Hosting</t>
  </si>
  <si>
    <t>Gehälter / Salaries</t>
  </si>
  <si>
    <t>Gründungskosten / Incorporation Costs</t>
  </si>
  <si>
    <t>Kapitalbedarfsplan / Required Capital</t>
  </si>
  <si>
    <t>CEO</t>
  </si>
  <si>
    <t>Sales</t>
  </si>
  <si>
    <t>Project Manager / Engineer</t>
  </si>
  <si>
    <t>Total</t>
  </si>
  <si>
    <t>Financing Plan / Finanzierungsplan</t>
  </si>
  <si>
    <t>Goodwill</t>
  </si>
  <si>
    <t>Bargeld / Cash</t>
  </si>
  <si>
    <t>07</t>
  </si>
  <si>
    <t>08</t>
  </si>
  <si>
    <t>09</t>
  </si>
  <si>
    <t>10</t>
  </si>
  <si>
    <t>11</t>
  </si>
  <si>
    <t>12</t>
  </si>
  <si>
    <t>01</t>
  </si>
  <si>
    <t>02</t>
  </si>
  <si>
    <t>03</t>
  </si>
  <si>
    <t>04</t>
  </si>
  <si>
    <t>05</t>
  </si>
  <si>
    <t>06</t>
  </si>
  <si>
    <t>Bank</t>
  </si>
  <si>
    <t>Registrierungskosten inkl. Notar / Incorporation Costs</t>
  </si>
  <si>
    <t>Pilot Reaktor / Reactor</t>
  </si>
  <si>
    <t>Sensorik Hardware / Sensors</t>
  </si>
  <si>
    <t>Labour Hardware / Lab Set Up (PSE)</t>
  </si>
  <si>
    <t>Computer / Laptop</t>
  </si>
  <si>
    <t>Werkzeug / Tools</t>
  </si>
  <si>
    <t>Zwischensumme / Subtotal I</t>
  </si>
  <si>
    <t>Zwischensumme / Subtotal II</t>
  </si>
  <si>
    <t>Zwischensumme / Subtotal III</t>
  </si>
  <si>
    <t>Gesamt / Total</t>
  </si>
  <si>
    <t>Laufende Kosten / Running Costs</t>
  </si>
  <si>
    <t xml:space="preserve">Labor / Lab </t>
  </si>
  <si>
    <t>Co-working Wuppertal (CEO)</t>
  </si>
  <si>
    <t>Buchhaltung / Accounting (external)</t>
  </si>
  <si>
    <t>Bilanz / End of Year Statement  (external)</t>
  </si>
  <si>
    <t>Steuerberatung / Tax Advisory  (external)</t>
  </si>
  <si>
    <t xml:space="preserve">Bank Gebühren / Bank Account  </t>
  </si>
  <si>
    <t>Juristische Beratung / Legal Advisory (external)</t>
  </si>
  <si>
    <t>Verfahrens-Patent Anmeldung / Process Patent</t>
  </si>
  <si>
    <t>Kommunikation / Telephone</t>
  </si>
  <si>
    <t>Software Lizenzen / Licenses</t>
  </si>
  <si>
    <t>Sonstiges / Misc.</t>
  </si>
  <si>
    <t>/</t>
  </si>
  <si>
    <t>Monat / Month</t>
  </si>
  <si>
    <t>Einheit / Unit</t>
  </si>
  <si>
    <t>Stammkapital / Founder's Equity</t>
  </si>
  <si>
    <t>Kapitalbedarf / Capital Needed</t>
  </si>
  <si>
    <t>Anlagevermögen / Fixed Assests</t>
  </si>
  <si>
    <t>Investitionen in das Anlagevermögen / Fixed Assets</t>
  </si>
  <si>
    <t xml:space="preserve">Darlehen Privatpersonen / Private Loans </t>
  </si>
  <si>
    <t>Beteiligungskapital / Investements</t>
  </si>
  <si>
    <t xml:space="preserve">stille Beteiligungen (Einlage in das Unternehmensvermögen) / </t>
  </si>
  <si>
    <t>offene Beteiligung (Gesellschafter / Aktionär) /</t>
  </si>
  <si>
    <t>Darlehen / Bank Loans</t>
  </si>
  <si>
    <t>Eigenkapital / Equity</t>
  </si>
  <si>
    <t>Fremdkapital / External Equity</t>
  </si>
  <si>
    <t>Zwischensummer / Subtotal I</t>
  </si>
  <si>
    <t>Zwischensummer / Subtotal II</t>
  </si>
  <si>
    <t>Liquide Mittel / Liquidity</t>
  </si>
  <si>
    <t>Einzahlungen / Incomming</t>
  </si>
  <si>
    <t>Auszahlungen / Outgoing</t>
  </si>
  <si>
    <t>Umsatzerlöse / Revenue</t>
  </si>
  <si>
    <t>Projekt spezifische Reisen / Project travel</t>
  </si>
  <si>
    <t>verfügbare Liquidität am Monatsende / Cash at month's end</t>
  </si>
  <si>
    <t>Einnahmen / Revenue</t>
  </si>
  <si>
    <t>Profit-Loss / Rentabilitätsplan</t>
  </si>
  <si>
    <t>Fixkosten / Fixed Costs</t>
  </si>
  <si>
    <t>Umsatzspezifische Kosten / Variable Costs</t>
  </si>
  <si>
    <t>Instandhaltung Komission / Maintenance Comission</t>
  </si>
  <si>
    <t>Fungus Produktion / Production</t>
  </si>
  <si>
    <t>Reaktor Einkauf / Procurement Reactor</t>
  </si>
  <si>
    <t>Reaktor Installation / Reactor Set-Up</t>
  </si>
  <si>
    <t>Reaktor Spedition / Reactor Transport</t>
  </si>
  <si>
    <t>Zwischensummer / Subtotal III.1</t>
  </si>
  <si>
    <t>Zwischensummer / Subtotal III.2</t>
  </si>
  <si>
    <t>Reaktor / Reactor Sales</t>
  </si>
  <si>
    <t>Pilz / Fungus</t>
  </si>
  <si>
    <t>Instandhaltung / Maintenance</t>
  </si>
  <si>
    <t>Beratung / Advisory Services</t>
  </si>
  <si>
    <t>Einnahmen Verkauf / Net Sales</t>
  </si>
  <si>
    <t>Materialkosten / Cost of Goods Sold</t>
  </si>
  <si>
    <t>Ausgaben Gesamt / Total Expenses</t>
  </si>
  <si>
    <t>Einnahmen vor Steuern / Income Before Taxes</t>
  </si>
  <si>
    <t>Einkommenssteuer / Income Tax Expense</t>
  </si>
  <si>
    <t>Staatliche Zuschüsse &amp; Fördermittel (80% gehebelt) / Public Grants</t>
  </si>
  <si>
    <t>2023 (2m)</t>
  </si>
  <si>
    <t>Wandeldarlehen (20% Hebel) / Convertible Loans</t>
  </si>
  <si>
    <t>-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</si>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</sst>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\ &quot;€&quot;_-;\-* #,##0.00\ &quot;€&quot;_-;_-* &quot;-&quot;??\ &quot;€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595959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rgb="FFFFFFFF"/>
      <name val="Calibri Light"/>
      <family val="2"/>
      <scheme val="major"/>
    </font>
    <font>
      <b/>
      <sz val="12"/>
      <color rgb="FF40404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rgb="FF404040"/>
      <name val="Calibri Light"/>
      <family val="2"/>
      <scheme val="major"/>
    </font>
    <font>
      <sz val="10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sz val="12"/>
      <color rgb="FFFFFFFF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i/>
      <sz val="12"/>
      <color theme="1"/>
      <name val="Calibri Light"/>
      <family val="2"/>
      <scheme val="major"/>
    </font>
    <font>
      <i/>
      <sz val="12"/>
      <color rgb="FF404040"/>
      <name val="Calibri Light"/>
      <family val="2"/>
      <scheme val="major"/>
    </font>
    <font>
      <i/>
      <sz val="10"/>
      <color theme="1"/>
      <name val="Calibri Light"/>
      <family val="2"/>
      <scheme val="major"/>
    </font>
    <font>
      <sz val="8"/>
      <name val="Calibri"/>
      <family val="2"/>
      <scheme val="minor"/>
    </font>
    <font>
      <b/>
      <sz val="16"/>
      <color rgb="FFFFFFFF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B451"/>
        <bgColor indexed="64"/>
      </patternFill>
    </fill>
    <fill>
      <patternFill patternType="solid">
        <fgColor rgb="FFC4BEB6"/>
        <bgColor indexed="64"/>
      </patternFill>
    </fill>
    <fill>
      <patternFill patternType="solid">
        <fgColor rgb="FF9BFFC8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/>
  </cellStyleXfs>
  <cellXfs count="1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64" fontId="3" fillId="0" borderId="0" xfId="1" applyFont="1" applyBorder="1" applyAlignment="1">
      <alignment horizontal="center"/>
    </xf>
    <xf numFmtId="164" fontId="3" fillId="0" borderId="4" xfId="1" applyFont="1" applyBorder="1" applyAlignment="1">
      <alignment horizontal="center"/>
    </xf>
    <xf numFmtId="164" fontId="6" fillId="0" borderId="4" xfId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1" applyFont="1" applyBorder="1" applyAlignment="1">
      <alignment horizontal="center" vertical="center"/>
    </xf>
    <xf numFmtId="164" fontId="3" fillId="0" borderId="1" xfId="1" applyFont="1" applyBorder="1" applyAlignment="1">
      <alignment horizontal="center" vertical="center"/>
    </xf>
    <xf numFmtId="164" fontId="6" fillId="0" borderId="0" xfId="1" applyFont="1" applyBorder="1" applyAlignment="1">
      <alignment horizontal="center" vertical="center"/>
    </xf>
    <xf numFmtId="164" fontId="6" fillId="0" borderId="1" xfId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164" fontId="3" fillId="0" borderId="4" xfId="1" applyFont="1" applyBorder="1" applyAlignment="1">
      <alignment horizontal="center" vertic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164" fontId="12" fillId="0" borderId="0" xfId="1" applyFont="1" applyBorder="1" applyAlignment="1">
      <alignment horizontal="center"/>
    </xf>
    <xf numFmtId="164" fontId="14" fillId="0" borderId="0" xfId="1" applyFont="1" applyBorder="1" applyAlignment="1">
      <alignment horizontal="center"/>
    </xf>
    <xf numFmtId="164" fontId="14" fillId="0" borderId="0" xfId="1" applyFont="1" applyBorder="1" applyAlignment="1">
      <alignment horizontal="center" vertical="center"/>
    </xf>
    <xf numFmtId="164" fontId="14" fillId="0" borderId="4" xfId="1" applyFont="1" applyBorder="1" applyAlignment="1">
      <alignment horizontal="center"/>
    </xf>
    <xf numFmtId="164" fontId="3" fillId="0" borderId="0" xfId="1" applyFont="1" applyBorder="1" applyAlignment="1">
      <alignment vertical="center" wrapText="1"/>
    </xf>
    <xf numFmtId="164" fontId="3" fillId="0" borderId="0" xfId="1" applyFont="1" applyBorder="1"/>
    <xf numFmtId="164" fontId="3" fillId="0" borderId="4" xfId="1" applyFont="1" applyBorder="1"/>
    <xf numFmtId="164" fontId="3" fillId="0" borderId="4" xfId="1" applyFont="1" applyBorder="1" applyAlignment="1">
      <alignment vertical="center" wrapText="1"/>
    </xf>
    <xf numFmtId="164" fontId="3" fillId="0" borderId="2" xfId="1" applyFont="1" applyBorder="1" applyAlignment="1">
      <alignment vertical="center" wrapText="1"/>
    </xf>
    <xf numFmtId="164" fontId="3" fillId="0" borderId="2" xfId="1" applyFont="1" applyBorder="1"/>
    <xf numFmtId="164" fontId="3" fillId="0" borderId="5" xfId="1" applyFont="1" applyBorder="1"/>
    <xf numFmtId="164" fontId="3" fillId="0" borderId="1" xfId="1" applyFont="1" applyBorder="1"/>
    <xf numFmtId="164" fontId="3" fillId="0" borderId="3" xfId="1" applyFont="1" applyBorder="1"/>
    <xf numFmtId="164" fontId="3" fillId="0" borderId="0" xfId="1" applyFont="1" applyAlignment="1">
      <alignment horizontal="center"/>
    </xf>
    <xf numFmtId="164" fontId="6" fillId="0" borderId="0" xfId="1" applyFont="1" applyBorder="1" applyAlignment="1">
      <alignment vertical="center" wrapText="1"/>
    </xf>
    <xf numFmtId="164" fontId="3" fillId="0" borderId="0" xfId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left" vertical="center" indent="1"/>
    </xf>
    <xf numFmtId="164" fontId="6" fillId="0" borderId="4" xfId="1" applyFont="1" applyBorder="1" applyAlignment="1">
      <alignment horizontal="center" vertical="center"/>
    </xf>
    <xf numFmtId="0" fontId="3" fillId="0" borderId="0" xfId="0" applyFont="1" applyBorder="1"/>
    <xf numFmtId="164" fontId="14" fillId="0" borderId="1" xfId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164" fontId="3" fillId="0" borderId="16" xfId="0" applyNumberFormat="1" applyFont="1" applyBorder="1" applyAlignment="1">
      <alignment horizontal="left" vertical="center" indent="1"/>
    </xf>
    <xf numFmtId="0" fontId="11" fillId="0" borderId="16" xfId="0" applyFont="1" applyBorder="1" applyAlignment="1">
      <alignment horizontal="left" vertical="center" indent="1"/>
    </xf>
    <xf numFmtId="164" fontId="9" fillId="0" borderId="0" xfId="1" applyFont="1" applyBorder="1" applyAlignment="1">
      <alignment horizontal="center" vertical="center"/>
    </xf>
    <xf numFmtId="164" fontId="9" fillId="0" borderId="1" xfId="1" applyFont="1" applyBorder="1" applyAlignment="1">
      <alignment horizontal="center" vertical="center"/>
    </xf>
    <xf numFmtId="164" fontId="9" fillId="0" borderId="4" xfId="1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indent="1"/>
    </xf>
    <xf numFmtId="164" fontId="9" fillId="0" borderId="2" xfId="1" applyFont="1" applyBorder="1" applyAlignment="1">
      <alignment horizontal="center" vertical="center"/>
    </xf>
    <xf numFmtId="164" fontId="9" fillId="0" borderId="3" xfId="1" applyFont="1" applyBorder="1" applyAlignment="1">
      <alignment horizontal="center" vertical="center"/>
    </xf>
    <xf numFmtId="164" fontId="9" fillId="0" borderId="5" xfId="1" applyFont="1" applyBorder="1" applyAlignment="1">
      <alignment horizontal="center" vertical="center"/>
    </xf>
    <xf numFmtId="0" fontId="2" fillId="0" borderId="15" xfId="0" applyFont="1" applyBorder="1" applyAlignment="1">
      <alignment vertical="center" wrapText="1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164" fontId="3" fillId="0" borderId="5" xfId="1" applyFont="1" applyBorder="1" applyAlignment="1">
      <alignment horizontal="center" vertical="center"/>
    </xf>
    <xf numFmtId="164" fontId="17" fillId="0" borderId="0" xfId="1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left" vertical="center" indent="1"/>
    </xf>
    <xf numFmtId="0" fontId="6" fillId="0" borderId="4" xfId="0" applyFont="1" applyBorder="1"/>
    <xf numFmtId="0" fontId="3" fillId="0" borderId="4" xfId="0" applyFont="1" applyBorder="1" applyAlignment="1">
      <alignment horizontal="left" vertical="center" indent="1"/>
    </xf>
    <xf numFmtId="0" fontId="12" fillId="0" borderId="4" xfId="0" applyFont="1" applyBorder="1" applyAlignment="1">
      <alignment horizontal="left" vertical="center" indent="1"/>
    </xf>
    <xf numFmtId="164" fontId="3" fillId="0" borderId="4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indent="1"/>
    </xf>
    <xf numFmtId="0" fontId="3" fillId="0" borderId="5" xfId="0" applyFont="1" applyBorder="1"/>
    <xf numFmtId="0" fontId="9" fillId="0" borderId="4" xfId="0" applyFont="1" applyBorder="1" applyAlignment="1">
      <alignment horizontal="left" vertical="center" indent="1"/>
    </xf>
    <xf numFmtId="0" fontId="11" fillId="0" borderId="4" xfId="0" applyFont="1" applyBorder="1" applyAlignment="1">
      <alignment horizontal="left" vertical="center" indent="2"/>
    </xf>
    <xf numFmtId="0" fontId="4" fillId="2" borderId="7" xfId="0" applyFont="1" applyFill="1" applyBorder="1" applyAlignment="1">
      <alignment vertical="center" wrapText="1"/>
    </xf>
    <xf numFmtId="14" fontId="4" fillId="2" borderId="7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164" fontId="12" fillId="3" borderId="0" xfId="1" applyFont="1" applyFill="1" applyBorder="1" applyAlignment="1">
      <alignment horizontal="center"/>
    </xf>
    <xf numFmtId="164" fontId="3" fillId="3" borderId="0" xfId="1" applyFont="1" applyFill="1" applyBorder="1" applyAlignment="1">
      <alignment horizontal="center" vertical="center"/>
    </xf>
    <xf numFmtId="164" fontId="3" fillId="3" borderId="1" xfId="1" applyFont="1" applyFill="1" applyBorder="1" applyAlignment="1">
      <alignment horizontal="center" vertical="center"/>
    </xf>
    <xf numFmtId="164" fontId="3" fillId="3" borderId="4" xfId="1" applyFont="1" applyFill="1" applyBorder="1" applyAlignment="1">
      <alignment horizontal="center"/>
    </xf>
    <xf numFmtId="164" fontId="5" fillId="4" borderId="9" xfId="1" applyFont="1" applyFill="1" applyBorder="1" applyAlignment="1">
      <alignment horizontal="center" vertical="center" wrapText="1"/>
    </xf>
    <xf numFmtId="164" fontId="7" fillId="4" borderId="4" xfId="1" applyFont="1" applyFill="1" applyBorder="1" applyAlignment="1">
      <alignment horizontal="left" vertical="center" wrapText="1"/>
    </xf>
    <xf numFmtId="164" fontId="13" fillId="4" borderId="0" xfId="1" applyFont="1" applyFill="1" applyBorder="1" applyAlignment="1">
      <alignment horizontal="center" vertical="center" wrapText="1"/>
    </xf>
    <xf numFmtId="164" fontId="7" fillId="4" borderId="0" xfId="1" applyFont="1" applyFill="1" applyBorder="1" applyAlignment="1">
      <alignment horizontal="center" vertical="center" wrapText="1"/>
    </xf>
    <xf numFmtId="164" fontId="7" fillId="4" borderId="1" xfId="1" applyFont="1" applyFill="1" applyBorder="1" applyAlignment="1">
      <alignment horizontal="center" vertical="center" wrapText="1"/>
    </xf>
    <xf numFmtId="164" fontId="7" fillId="4" borderId="4" xfId="1" applyFont="1" applyFill="1" applyBorder="1" applyAlignment="1">
      <alignment vertical="center" wrapText="1"/>
    </xf>
    <xf numFmtId="164" fontId="5" fillId="4" borderId="10" xfId="1" applyFont="1" applyFill="1" applyBorder="1" applyAlignment="1">
      <alignment horizontal="center" vertical="center" wrapText="1"/>
    </xf>
    <xf numFmtId="164" fontId="5" fillId="4" borderId="5" xfId="1" applyFont="1" applyFill="1" applyBorder="1" applyAlignment="1">
      <alignment vertical="center" wrapText="1"/>
    </xf>
    <xf numFmtId="164" fontId="5" fillId="4" borderId="2" xfId="1" applyFont="1" applyFill="1" applyBorder="1" applyAlignment="1">
      <alignment horizontal="center" vertical="center" wrapText="1"/>
    </xf>
    <xf numFmtId="164" fontId="5" fillId="4" borderId="3" xfId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center" indent="1"/>
    </xf>
    <xf numFmtId="164" fontId="7" fillId="4" borderId="4" xfId="1" applyFont="1" applyFill="1" applyBorder="1" applyAlignment="1">
      <alignment horizontal="center" vertical="center" wrapText="1"/>
    </xf>
    <xf numFmtId="164" fontId="3" fillId="3" borderId="0" xfId="1" applyFont="1" applyFill="1" applyBorder="1" applyAlignment="1">
      <alignment horizontal="center"/>
    </xf>
    <xf numFmtId="164" fontId="3" fillId="3" borderId="1" xfId="1" applyFont="1" applyFill="1" applyBorder="1" applyAlignment="1">
      <alignment horizontal="center"/>
    </xf>
    <xf numFmtId="164" fontId="5" fillId="4" borderId="4" xfId="1" applyFont="1" applyFill="1" applyBorder="1" applyAlignment="1">
      <alignment horizontal="left" vertical="center" wrapText="1"/>
    </xf>
    <xf numFmtId="164" fontId="5" fillId="4" borderId="0" xfId="1" applyFont="1" applyFill="1" applyBorder="1" applyAlignment="1">
      <alignment horizontal="center" vertical="center" wrapText="1"/>
    </xf>
    <xf numFmtId="164" fontId="5" fillId="4" borderId="1" xfId="1" applyFont="1" applyFill="1" applyBorder="1" applyAlignment="1">
      <alignment horizontal="center" vertical="center" wrapText="1"/>
    </xf>
    <xf numFmtId="164" fontId="5" fillId="4" borderId="4" xfId="1" applyFont="1" applyFill="1" applyBorder="1" applyAlignment="1">
      <alignment horizontal="center" vertical="center" wrapText="1"/>
    </xf>
    <xf numFmtId="49" fontId="10" fillId="2" borderId="7" xfId="0" applyNumberFormat="1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164" fontId="7" fillId="4" borderId="0" xfId="1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7" fillId="4" borderId="15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164" fontId="9" fillId="0" borderId="16" xfId="1" applyFont="1" applyBorder="1" applyAlignment="1">
      <alignment horizontal="center" vertical="center"/>
    </xf>
    <xf numFmtId="164" fontId="9" fillId="0" borderId="15" xfId="1" applyFont="1" applyBorder="1" applyAlignment="1">
      <alignment horizontal="center" vertical="center"/>
    </xf>
    <xf numFmtId="164" fontId="3" fillId="0" borderId="16" xfId="1" applyFont="1" applyBorder="1" applyAlignment="1">
      <alignment horizontal="center" vertical="center"/>
    </xf>
    <xf numFmtId="0" fontId="3" fillId="0" borderId="15" xfId="0" applyFont="1" applyBorder="1"/>
    <xf numFmtId="43" fontId="7" fillId="4" borderId="5" xfId="0" applyNumberFormat="1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4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Standard 2" xfId="2"/>
  </cellStyles>
  <dxfs count="0"/>
  <tableStyles count="0" defaultTableStyle="TableStyleMedium2" defaultPivotStyle="PivotStyleLight16"/>
  <colors>
    <mruColors>
      <color rgb="FF9BFFC8"/>
      <color rgb="FFC4BEB6"/>
      <color rgb="FF00B4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43"/>
  <sheetViews>
    <sheetView zoomScale="70" zoomScaleNormal="70" workbookViewId="0">
      <selection activeCell="I38" sqref="I38"/>
    </sheetView>
  </sheetViews>
  <sheetFormatPr defaultColWidth="11.453125" defaultRowHeight="15.5" x14ac:dyDescent="0.35"/>
  <cols>
    <col min="1" max="1" width="1.54296875" style="1" customWidth="1"/>
    <col min="2" max="2" width="6.7265625" style="7" customWidth="1"/>
    <col min="3" max="3" width="57.453125" style="1" customWidth="1"/>
    <col min="4" max="4" width="13.7265625" style="3" customWidth="1"/>
    <col min="5" max="5" width="14.26953125" style="3" customWidth="1"/>
    <col min="6" max="9" width="16.81640625" style="7" customWidth="1"/>
    <col min="10" max="10" width="19.453125" style="3" customWidth="1"/>
    <col min="11" max="16384" width="11.453125" style="1"/>
  </cols>
  <sheetData>
    <row r="1" spans="2:10" ht="8.25" customHeight="1" x14ac:dyDescent="0.35"/>
    <row r="2" spans="2:10" ht="16.5" customHeight="1" x14ac:dyDescent="0.35">
      <c r="B2" s="109" t="s">
        <v>11</v>
      </c>
      <c r="C2" s="110"/>
      <c r="D2" s="64"/>
      <c r="E2" s="64"/>
      <c r="F2" s="65" t="s">
        <v>97</v>
      </c>
      <c r="G2" s="66">
        <v>2024</v>
      </c>
      <c r="H2" s="66">
        <v>2025</v>
      </c>
      <c r="I2" s="67">
        <v>2026</v>
      </c>
      <c r="J2" s="68" t="s">
        <v>15</v>
      </c>
    </row>
    <row r="3" spans="2:10" ht="15.75" customHeight="1" x14ac:dyDescent="0.35">
      <c r="B3" s="69">
        <v>1</v>
      </c>
      <c r="C3" s="70" t="s">
        <v>10</v>
      </c>
      <c r="D3" s="71"/>
      <c r="E3" s="71"/>
      <c r="F3" s="72"/>
      <c r="G3" s="72"/>
      <c r="H3" s="72"/>
      <c r="I3" s="73"/>
      <c r="J3" s="74"/>
    </row>
    <row r="4" spans="2:10" ht="16.5" customHeight="1" x14ac:dyDescent="0.35">
      <c r="B4" s="12">
        <v>1.1000000000000001</v>
      </c>
      <c r="C4" s="15" t="s">
        <v>57</v>
      </c>
      <c r="D4" s="18"/>
      <c r="E4" s="18"/>
      <c r="F4" s="8">
        <v>25000</v>
      </c>
      <c r="G4" s="8">
        <v>0</v>
      </c>
      <c r="H4" s="8">
        <v>0</v>
      </c>
      <c r="I4" s="9">
        <v>0</v>
      </c>
      <c r="J4" s="5">
        <f>SUM(F4:I4)</f>
        <v>25000</v>
      </c>
    </row>
    <row r="5" spans="2:10" ht="16.5" customHeight="1" x14ac:dyDescent="0.35">
      <c r="B5" s="12">
        <v>1.2</v>
      </c>
      <c r="C5" s="15" t="s">
        <v>32</v>
      </c>
      <c r="D5" s="18"/>
      <c r="E5" s="18"/>
      <c r="F5" s="8">
        <v>1000</v>
      </c>
      <c r="G5" s="8">
        <v>0</v>
      </c>
      <c r="H5" s="8">
        <v>0</v>
      </c>
      <c r="I5" s="9">
        <v>0</v>
      </c>
      <c r="J5" s="5">
        <f>SUM(F5:I5)</f>
        <v>1000</v>
      </c>
    </row>
    <row r="6" spans="2:10" ht="16.5" customHeight="1" x14ac:dyDescent="0.35">
      <c r="B6" s="12">
        <v>1.3</v>
      </c>
      <c r="C6" s="15" t="s">
        <v>7</v>
      </c>
      <c r="D6" s="18"/>
      <c r="E6" s="18"/>
      <c r="F6" s="8">
        <v>500</v>
      </c>
      <c r="G6" s="8">
        <v>0</v>
      </c>
      <c r="H6" s="8">
        <v>0</v>
      </c>
      <c r="I6" s="9">
        <v>0</v>
      </c>
      <c r="J6" s="5">
        <f>SUM(F6:I6)</f>
        <v>500</v>
      </c>
    </row>
    <row r="7" spans="2:10" ht="16.5" customHeight="1" x14ac:dyDescent="0.35">
      <c r="B7" s="75"/>
      <c r="C7" s="76" t="s">
        <v>38</v>
      </c>
      <c r="D7" s="77" t="s">
        <v>54</v>
      </c>
      <c r="E7" s="77" t="s">
        <v>54</v>
      </c>
      <c r="F7" s="78">
        <f>SUM(F4:F6)</f>
        <v>26500</v>
      </c>
      <c r="G7" s="78">
        <f>SUM(G4:G6)</f>
        <v>0</v>
      </c>
      <c r="H7" s="78">
        <f>SUM(H4:H6)</f>
        <v>0</v>
      </c>
      <c r="I7" s="79">
        <f>SUM(I4:I6)</f>
        <v>0</v>
      </c>
      <c r="J7" s="80">
        <f>SUM(J4:J6)</f>
        <v>26500</v>
      </c>
    </row>
    <row r="8" spans="2:10" ht="6.75" customHeight="1" x14ac:dyDescent="0.35">
      <c r="B8" s="12"/>
      <c r="C8" s="55"/>
      <c r="D8" s="18"/>
      <c r="E8" s="18"/>
      <c r="F8" s="10"/>
      <c r="G8" s="10"/>
      <c r="H8" s="10"/>
      <c r="I8" s="11"/>
      <c r="J8" s="6"/>
    </row>
    <row r="9" spans="2:10" ht="16.5" customHeight="1" x14ac:dyDescent="0.35">
      <c r="B9" s="69">
        <v>2</v>
      </c>
      <c r="C9" s="70" t="s">
        <v>60</v>
      </c>
      <c r="D9" s="71" t="s">
        <v>56</v>
      </c>
      <c r="E9" s="71"/>
      <c r="F9" s="72"/>
      <c r="G9" s="72"/>
      <c r="H9" s="72"/>
      <c r="I9" s="73"/>
      <c r="J9" s="74"/>
    </row>
    <row r="10" spans="2:10" ht="16.5" customHeight="1" x14ac:dyDescent="0.35">
      <c r="B10" s="12">
        <v>2.1</v>
      </c>
      <c r="C10" s="56" t="s">
        <v>33</v>
      </c>
      <c r="D10" s="18"/>
      <c r="E10" s="18"/>
      <c r="F10" s="8">
        <v>5000</v>
      </c>
      <c r="G10" s="8">
        <v>15000</v>
      </c>
      <c r="H10" s="8">
        <v>0</v>
      </c>
      <c r="I10" s="9">
        <v>0</v>
      </c>
      <c r="J10" s="5">
        <f>SUM(F10:I10)</f>
        <v>20000</v>
      </c>
    </row>
    <row r="11" spans="2:10" ht="16.5" customHeight="1" x14ac:dyDescent="0.35">
      <c r="B11" s="12">
        <v>2.2000000000000002</v>
      </c>
      <c r="C11" s="56" t="s">
        <v>34</v>
      </c>
      <c r="D11" s="18"/>
      <c r="E11" s="18"/>
      <c r="F11" s="8">
        <v>1000</v>
      </c>
      <c r="G11" s="8">
        <v>5000</v>
      </c>
      <c r="H11" s="8">
        <v>0</v>
      </c>
      <c r="I11" s="9">
        <v>0</v>
      </c>
      <c r="J11" s="5">
        <f>SUM(F11:I11)</f>
        <v>6000</v>
      </c>
    </row>
    <row r="12" spans="2:10" ht="16.5" customHeight="1" x14ac:dyDescent="0.35">
      <c r="B12" s="12">
        <v>2.2999999999999998</v>
      </c>
      <c r="C12" s="56" t="s">
        <v>35</v>
      </c>
      <c r="D12" s="18"/>
      <c r="E12" s="18"/>
      <c r="F12" s="8">
        <v>1000</v>
      </c>
      <c r="G12" s="8">
        <v>20000</v>
      </c>
      <c r="H12" s="8">
        <v>20000</v>
      </c>
      <c r="I12" s="9">
        <v>10000</v>
      </c>
      <c r="J12" s="5">
        <f>SUM(F12:I12)</f>
        <v>51000</v>
      </c>
    </row>
    <row r="13" spans="2:10" ht="16.5" customHeight="1" x14ac:dyDescent="0.35">
      <c r="B13" s="12">
        <v>2.4</v>
      </c>
      <c r="C13" s="56" t="s">
        <v>36</v>
      </c>
      <c r="D13" s="18">
        <v>500</v>
      </c>
      <c r="E13" s="18"/>
      <c r="F13" s="8">
        <f>1*D13</f>
        <v>500</v>
      </c>
      <c r="G13" s="8">
        <f>3*D13</f>
        <v>1500</v>
      </c>
      <c r="H13" s="8">
        <f>1*D13</f>
        <v>500</v>
      </c>
      <c r="I13" s="9">
        <v>0</v>
      </c>
      <c r="J13" s="5">
        <f>SUM(F13:I13,D13)</f>
        <v>3000</v>
      </c>
    </row>
    <row r="14" spans="2:10" ht="16.5" customHeight="1" x14ac:dyDescent="0.35">
      <c r="B14" s="12">
        <v>2.5</v>
      </c>
      <c r="C14" s="56" t="s">
        <v>37</v>
      </c>
      <c r="D14" s="18"/>
      <c r="E14" s="18"/>
      <c r="F14" s="8">
        <v>500</v>
      </c>
      <c r="G14" s="8">
        <v>2000</v>
      </c>
      <c r="H14" s="8">
        <v>1000</v>
      </c>
      <c r="I14" s="9">
        <v>0</v>
      </c>
      <c r="J14" s="5">
        <f>SUM(F14:I14)</f>
        <v>3500</v>
      </c>
    </row>
    <row r="15" spans="2:10" ht="16.5" customHeight="1" x14ac:dyDescent="0.35">
      <c r="B15" s="12">
        <v>2.6</v>
      </c>
      <c r="C15" s="15"/>
      <c r="D15" s="18"/>
      <c r="E15" s="18"/>
      <c r="F15" s="8"/>
      <c r="G15" s="8"/>
      <c r="H15" s="8"/>
      <c r="I15" s="9"/>
      <c r="J15" s="5">
        <f t="shared" ref="J15:J16" si="0">SUM(F15:I15)</f>
        <v>0</v>
      </c>
    </row>
    <row r="16" spans="2:10" ht="16.5" customHeight="1" x14ac:dyDescent="0.35">
      <c r="B16" s="12">
        <v>2.7</v>
      </c>
      <c r="C16" s="15"/>
      <c r="D16" s="18"/>
      <c r="E16" s="18"/>
      <c r="F16" s="8"/>
      <c r="G16" s="8"/>
      <c r="H16" s="8"/>
      <c r="I16" s="9"/>
      <c r="J16" s="5">
        <f t="shared" si="0"/>
        <v>0</v>
      </c>
    </row>
    <row r="17" spans="2:10" ht="16.5" customHeight="1" x14ac:dyDescent="0.35">
      <c r="B17" s="75"/>
      <c r="C17" s="76" t="s">
        <v>39</v>
      </c>
      <c r="D17" s="77" t="s">
        <v>54</v>
      </c>
      <c r="E17" s="77" t="s">
        <v>54</v>
      </c>
      <c r="F17" s="78">
        <f>SUM(F10:F16)</f>
        <v>8000</v>
      </c>
      <c r="G17" s="78">
        <f>SUM(G10:G16)</f>
        <v>43500</v>
      </c>
      <c r="H17" s="78">
        <f>SUM(H10:H16)</f>
        <v>21500</v>
      </c>
      <c r="I17" s="79">
        <f>SUM(I10:I16)</f>
        <v>10000</v>
      </c>
      <c r="J17" s="80">
        <f>SUM(J10:J16)</f>
        <v>83500</v>
      </c>
    </row>
    <row r="18" spans="2:10" ht="6.75" customHeight="1" x14ac:dyDescent="0.35">
      <c r="B18" s="12"/>
      <c r="C18" s="55"/>
      <c r="D18" s="4"/>
      <c r="E18" s="4"/>
      <c r="F18" s="10"/>
      <c r="G18" s="10"/>
      <c r="H18" s="10"/>
      <c r="I18" s="11"/>
      <c r="J18" s="6"/>
    </row>
    <row r="19" spans="2:10" ht="16.5" customHeight="1" x14ac:dyDescent="0.35">
      <c r="B19" s="69">
        <v>3</v>
      </c>
      <c r="C19" s="70" t="s">
        <v>42</v>
      </c>
      <c r="D19" s="71" t="s">
        <v>56</v>
      </c>
      <c r="E19" s="71" t="s">
        <v>55</v>
      </c>
      <c r="F19" s="72"/>
      <c r="G19" s="72"/>
      <c r="H19" s="72"/>
      <c r="I19" s="73"/>
      <c r="J19" s="74"/>
    </row>
    <row r="20" spans="2:10" ht="16.5" customHeight="1" x14ac:dyDescent="0.35">
      <c r="B20" s="12">
        <v>3.1</v>
      </c>
      <c r="C20" s="62" t="s">
        <v>9</v>
      </c>
      <c r="D20" s="18"/>
      <c r="E20" s="19"/>
      <c r="F20" s="20">
        <v>0</v>
      </c>
      <c r="G20" s="8">
        <f>SUM(G21:G24)</f>
        <v>0</v>
      </c>
      <c r="H20" s="8">
        <f>SUM(H21:H24)</f>
        <v>102000</v>
      </c>
      <c r="I20" s="9">
        <f>SUM(I21:I24)</f>
        <v>180000</v>
      </c>
      <c r="J20" s="5">
        <f>SUM(J21:J24)</f>
        <v>282000</v>
      </c>
    </row>
    <row r="21" spans="2:10" ht="16.5" customHeight="1" x14ac:dyDescent="0.35">
      <c r="B21" s="12"/>
      <c r="C21" s="63" t="s">
        <v>12</v>
      </c>
      <c r="D21" s="19"/>
      <c r="E21" s="19">
        <v>4000</v>
      </c>
      <c r="F21" s="20">
        <v>0</v>
      </c>
      <c r="G21" s="20">
        <v>0</v>
      </c>
      <c r="H21" s="20">
        <f>6*E21</f>
        <v>24000</v>
      </c>
      <c r="I21" s="37">
        <f>12*E21</f>
        <v>48000</v>
      </c>
      <c r="J21" s="21">
        <f>SUM(F21:I21)</f>
        <v>72000</v>
      </c>
    </row>
    <row r="22" spans="2:10" ht="16.5" customHeight="1" x14ac:dyDescent="0.35">
      <c r="B22" s="12"/>
      <c r="C22" s="63" t="s">
        <v>6</v>
      </c>
      <c r="D22" s="19"/>
      <c r="E22" s="19">
        <v>2000</v>
      </c>
      <c r="F22" s="20">
        <v>0</v>
      </c>
      <c r="G22" s="20">
        <v>0</v>
      </c>
      <c r="H22" s="20">
        <f>12*E22</f>
        <v>24000</v>
      </c>
      <c r="I22" s="37">
        <f>12*E22</f>
        <v>24000</v>
      </c>
      <c r="J22" s="21">
        <f>SUM(F22:I22)</f>
        <v>48000</v>
      </c>
    </row>
    <row r="23" spans="2:10" ht="16.5" customHeight="1" x14ac:dyDescent="0.35">
      <c r="B23" s="12"/>
      <c r="C23" s="63" t="s">
        <v>13</v>
      </c>
      <c r="D23" s="19"/>
      <c r="E23" s="19">
        <v>3000</v>
      </c>
      <c r="F23" s="20">
        <v>0</v>
      </c>
      <c r="G23" s="20">
        <v>0</v>
      </c>
      <c r="H23" s="20">
        <f>6*E23</f>
        <v>18000</v>
      </c>
      <c r="I23" s="37">
        <f>12*E23</f>
        <v>36000</v>
      </c>
      <c r="J23" s="21">
        <f>SUM(F23:I23)</f>
        <v>54000</v>
      </c>
    </row>
    <row r="24" spans="2:10" ht="16.5" customHeight="1" x14ac:dyDescent="0.35">
      <c r="B24" s="12"/>
      <c r="C24" s="63" t="s">
        <v>14</v>
      </c>
      <c r="D24" s="19"/>
      <c r="E24" s="19">
        <v>3000</v>
      </c>
      <c r="F24" s="20">
        <v>0</v>
      </c>
      <c r="G24" s="20">
        <v>0</v>
      </c>
      <c r="H24" s="20">
        <f>12*E24</f>
        <v>36000</v>
      </c>
      <c r="I24" s="37">
        <f>24*E24</f>
        <v>72000</v>
      </c>
      <c r="J24" s="21">
        <f>SUM(F24:I24)</f>
        <v>108000</v>
      </c>
    </row>
    <row r="25" spans="2:10" ht="16.5" customHeight="1" x14ac:dyDescent="0.35">
      <c r="B25" s="12">
        <v>3.2</v>
      </c>
      <c r="C25" s="62" t="s">
        <v>43</v>
      </c>
      <c r="D25" s="18"/>
      <c r="E25" s="19">
        <v>750</v>
      </c>
      <c r="F25" s="8">
        <v>500</v>
      </c>
      <c r="G25" s="8">
        <f>6*E25</f>
        <v>4500</v>
      </c>
      <c r="H25" s="8">
        <f>12*E25</f>
        <v>9000</v>
      </c>
      <c r="I25" s="9">
        <f>12*E25</f>
        <v>9000</v>
      </c>
      <c r="J25" s="5">
        <f>SUM(G25:I25)</f>
        <v>22500</v>
      </c>
    </row>
    <row r="26" spans="2:10" ht="16.5" customHeight="1" x14ac:dyDescent="0.35">
      <c r="B26" s="12">
        <v>3.3</v>
      </c>
      <c r="C26" s="62" t="s">
        <v>8</v>
      </c>
      <c r="D26" s="18"/>
      <c r="E26" s="19">
        <v>20</v>
      </c>
      <c r="F26" s="8">
        <f>6*E26</f>
        <v>120</v>
      </c>
      <c r="G26" s="8">
        <f>12*E26</f>
        <v>240</v>
      </c>
      <c r="H26" s="8">
        <f>12*E26</f>
        <v>240</v>
      </c>
      <c r="I26" s="9">
        <f>12*E26</f>
        <v>240</v>
      </c>
      <c r="J26" s="5">
        <f t="shared" ref="J26:J36" si="1">SUM(F26:I26)</f>
        <v>840</v>
      </c>
    </row>
    <row r="27" spans="2:10" ht="16.5" customHeight="1" x14ac:dyDescent="0.35">
      <c r="B27" s="12">
        <v>3.4</v>
      </c>
      <c r="C27" s="62" t="s">
        <v>44</v>
      </c>
      <c r="D27" s="18"/>
      <c r="E27" s="19">
        <v>150</v>
      </c>
      <c r="F27" s="20">
        <v>0</v>
      </c>
      <c r="G27" s="8">
        <f>12*E27</f>
        <v>1800</v>
      </c>
      <c r="H27" s="8">
        <f>12*E27</f>
        <v>1800</v>
      </c>
      <c r="I27" s="9">
        <f>12*E27</f>
        <v>1800</v>
      </c>
      <c r="J27" s="5">
        <f t="shared" si="1"/>
        <v>5400</v>
      </c>
    </row>
    <row r="28" spans="2:10" ht="16.5" customHeight="1" x14ac:dyDescent="0.35">
      <c r="B28" s="12">
        <v>3.5</v>
      </c>
      <c r="C28" s="62" t="s">
        <v>45</v>
      </c>
      <c r="D28" s="18"/>
      <c r="E28" s="19">
        <v>100</v>
      </c>
      <c r="F28" s="8">
        <f>5*E28</f>
        <v>500</v>
      </c>
      <c r="G28" s="8">
        <f t="shared" ref="G28:G31" si="2">12*E28</f>
        <v>1200</v>
      </c>
      <c r="H28" s="8">
        <f t="shared" ref="H28:H31" si="3">12*E28</f>
        <v>1200</v>
      </c>
      <c r="I28" s="9">
        <f t="shared" ref="I28:I31" si="4">12*E28</f>
        <v>1200</v>
      </c>
      <c r="J28" s="5">
        <f t="shared" si="1"/>
        <v>4100</v>
      </c>
    </row>
    <row r="29" spans="2:10" ht="16.5" customHeight="1" x14ac:dyDescent="0.35">
      <c r="B29" s="12">
        <v>3.6</v>
      </c>
      <c r="C29" s="62" t="s">
        <v>46</v>
      </c>
      <c r="D29" s="18"/>
      <c r="E29" s="19">
        <v>0</v>
      </c>
      <c r="F29" s="8">
        <v>300</v>
      </c>
      <c r="G29" s="8">
        <v>700</v>
      </c>
      <c r="H29" s="8">
        <v>700</v>
      </c>
      <c r="I29" s="9">
        <v>700</v>
      </c>
      <c r="J29" s="5">
        <f t="shared" si="1"/>
        <v>2400</v>
      </c>
    </row>
    <row r="30" spans="2:10" ht="16.5" customHeight="1" x14ac:dyDescent="0.35">
      <c r="B30" s="12">
        <v>3.7</v>
      </c>
      <c r="C30" s="62" t="s">
        <v>47</v>
      </c>
      <c r="D30" s="18"/>
      <c r="E30" s="19">
        <v>0</v>
      </c>
      <c r="F30" s="8">
        <f t="shared" ref="F30:F31" si="5">6*E30</f>
        <v>0</v>
      </c>
      <c r="G30" s="8">
        <v>1000</v>
      </c>
      <c r="H30" s="8">
        <f t="shared" si="3"/>
        <v>0</v>
      </c>
      <c r="I30" s="9">
        <v>1000</v>
      </c>
      <c r="J30" s="5">
        <f t="shared" si="1"/>
        <v>2000</v>
      </c>
    </row>
    <row r="31" spans="2:10" ht="16.5" customHeight="1" x14ac:dyDescent="0.35">
      <c r="B31" s="12">
        <v>3.8</v>
      </c>
      <c r="C31" s="62" t="s">
        <v>48</v>
      </c>
      <c r="D31" s="18"/>
      <c r="E31" s="19">
        <v>10</v>
      </c>
      <c r="F31" s="8">
        <f t="shared" si="5"/>
        <v>60</v>
      </c>
      <c r="G31" s="8">
        <f t="shared" si="2"/>
        <v>120</v>
      </c>
      <c r="H31" s="8">
        <f t="shared" si="3"/>
        <v>120</v>
      </c>
      <c r="I31" s="9">
        <f t="shared" si="4"/>
        <v>120</v>
      </c>
      <c r="J31" s="5">
        <f t="shared" si="1"/>
        <v>420</v>
      </c>
    </row>
    <row r="32" spans="2:10" ht="16.5" customHeight="1" x14ac:dyDescent="0.35">
      <c r="B32" s="12">
        <v>3.9</v>
      </c>
      <c r="C32" s="62" t="s">
        <v>49</v>
      </c>
      <c r="D32" s="18"/>
      <c r="E32" s="19">
        <v>0</v>
      </c>
      <c r="F32" s="8">
        <v>0</v>
      </c>
      <c r="G32" s="8">
        <v>1000</v>
      </c>
      <c r="H32" s="8">
        <v>1000</v>
      </c>
      <c r="I32" s="9">
        <v>0</v>
      </c>
      <c r="J32" s="5">
        <f t="shared" si="1"/>
        <v>2000</v>
      </c>
    </row>
    <row r="33" spans="2:10" ht="16.5" customHeight="1" x14ac:dyDescent="0.35">
      <c r="B33" s="13">
        <v>3.1</v>
      </c>
      <c r="C33" s="62" t="s">
        <v>50</v>
      </c>
      <c r="D33" s="31"/>
      <c r="E33" s="19">
        <v>0</v>
      </c>
      <c r="F33" s="8">
        <v>0</v>
      </c>
      <c r="G33" s="4">
        <v>10000</v>
      </c>
      <c r="H33" s="8">
        <v>0</v>
      </c>
      <c r="I33" s="9">
        <v>0</v>
      </c>
      <c r="J33" s="5">
        <f>SUM(F33:I33,G33)</f>
        <v>20000</v>
      </c>
    </row>
    <row r="34" spans="2:10" ht="16.5" customHeight="1" x14ac:dyDescent="0.35">
      <c r="B34" s="12">
        <v>3.11</v>
      </c>
      <c r="C34" s="62" t="s">
        <v>51</v>
      </c>
      <c r="D34" s="18"/>
      <c r="E34" s="19">
        <v>20</v>
      </c>
      <c r="F34" s="8">
        <v>0</v>
      </c>
      <c r="G34" s="8">
        <f>12*E34</f>
        <v>240</v>
      </c>
      <c r="H34" s="8">
        <f>12*E34*5</f>
        <v>1200</v>
      </c>
      <c r="I34" s="9">
        <f>12*E34*5</f>
        <v>1200</v>
      </c>
      <c r="J34" s="5">
        <f t="shared" si="1"/>
        <v>2640</v>
      </c>
    </row>
    <row r="35" spans="2:10" ht="16.5" customHeight="1" x14ac:dyDescent="0.35">
      <c r="B35" s="12">
        <v>3.12</v>
      </c>
      <c r="C35" s="62" t="s">
        <v>52</v>
      </c>
      <c r="D35" s="18"/>
      <c r="E35" s="19"/>
      <c r="F35" s="8"/>
      <c r="G35" s="8"/>
      <c r="H35" s="8"/>
      <c r="I35" s="9"/>
      <c r="J35" s="5">
        <f t="shared" si="1"/>
        <v>0</v>
      </c>
    </row>
    <row r="36" spans="2:10" ht="16.5" customHeight="1" x14ac:dyDescent="0.35">
      <c r="B36" s="12">
        <v>3.13</v>
      </c>
      <c r="C36" s="62" t="s">
        <v>53</v>
      </c>
      <c r="D36" s="18"/>
      <c r="E36" s="19">
        <v>0</v>
      </c>
      <c r="F36" s="8">
        <v>0</v>
      </c>
      <c r="G36" s="8">
        <v>500</v>
      </c>
      <c r="H36" s="8">
        <v>1000</v>
      </c>
      <c r="I36" s="9">
        <v>1000</v>
      </c>
      <c r="J36" s="5">
        <f t="shared" si="1"/>
        <v>2500</v>
      </c>
    </row>
    <row r="37" spans="2:10" ht="16.5" customHeight="1" x14ac:dyDescent="0.35">
      <c r="B37" s="12">
        <v>3.14</v>
      </c>
      <c r="C37" s="62" t="s">
        <v>74</v>
      </c>
      <c r="D37" s="18">
        <v>1500</v>
      </c>
      <c r="E37" s="19">
        <v>0</v>
      </c>
      <c r="F37" s="8">
        <v>1500</v>
      </c>
      <c r="G37" s="8">
        <v>7000</v>
      </c>
      <c r="H37" s="8">
        <f>D37*10</f>
        <v>15000</v>
      </c>
      <c r="I37" s="9">
        <f>D37*10</f>
        <v>15000</v>
      </c>
      <c r="J37" s="5">
        <f>SUM(F37:I37,D37)</f>
        <v>40000</v>
      </c>
    </row>
    <row r="38" spans="2:10" ht="16.5" customHeight="1" x14ac:dyDescent="0.35">
      <c r="B38" s="75"/>
      <c r="C38" s="76" t="s">
        <v>40</v>
      </c>
      <c r="D38" s="78" t="s">
        <v>54</v>
      </c>
      <c r="E38" s="78" t="s">
        <v>54</v>
      </c>
      <c r="F38" s="78">
        <f>SUM(F20,F25:F37)</f>
        <v>2980</v>
      </c>
      <c r="G38" s="78">
        <f>SUM(G20,G25:G37)</f>
        <v>28300</v>
      </c>
      <c r="H38" s="78">
        <f>SUM(H20,H25:H37)</f>
        <v>133260</v>
      </c>
      <c r="I38" s="79">
        <f>SUM(I20,I25:I37)</f>
        <v>211260</v>
      </c>
      <c r="J38" s="80">
        <f>SUM(J20,J25:J37)</f>
        <v>386800</v>
      </c>
    </row>
    <row r="39" spans="2:10" ht="6.75" customHeight="1" x14ac:dyDescent="0.35">
      <c r="B39" s="12"/>
      <c r="C39" s="55"/>
      <c r="D39" s="4"/>
      <c r="E39" s="4"/>
      <c r="F39" s="8"/>
      <c r="G39" s="8"/>
      <c r="H39" s="8"/>
      <c r="I39" s="9"/>
      <c r="J39" s="5"/>
    </row>
    <row r="40" spans="2:10" ht="16.5" customHeight="1" x14ac:dyDescent="0.35">
      <c r="B40" s="81"/>
      <c r="C40" s="82" t="s">
        <v>41</v>
      </c>
      <c r="D40" s="83" t="s">
        <v>54</v>
      </c>
      <c r="E40" s="83" t="s">
        <v>54</v>
      </c>
      <c r="F40" s="83">
        <f>SUM(F38,F17,F7)</f>
        <v>37480</v>
      </c>
      <c r="G40" s="83">
        <f>SUM(G38,G17,G7)</f>
        <v>71800</v>
      </c>
      <c r="H40" s="83">
        <f>SUM(H38,H17,H7)</f>
        <v>154760</v>
      </c>
      <c r="I40" s="84">
        <f>SUM(I38,I17,I7)</f>
        <v>221260</v>
      </c>
      <c r="J40" s="82">
        <f>SUM(J38,J17,J7)</f>
        <v>496800</v>
      </c>
    </row>
    <row r="41" spans="2:10" ht="16.5" customHeight="1" x14ac:dyDescent="0.35"/>
    <row r="42" spans="2:10" ht="16.5" customHeight="1" x14ac:dyDescent="0.35"/>
    <row r="43" spans="2:10" ht="16.5" customHeight="1" x14ac:dyDescent="0.35"/>
  </sheetData>
  <mergeCells count="1">
    <mergeCell ref="B2:C2"/>
  </mergeCells>
  <pageMargins left="0.25" right="0.25" top="0.75" bottom="0.75" header="0.3" footer="0.3"/>
  <pageSetup paperSize="9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6"/>
  <sheetViews>
    <sheetView zoomScale="70" zoomScaleNormal="70" workbookViewId="0">
      <selection activeCell="C32" sqref="C32"/>
    </sheetView>
  </sheetViews>
  <sheetFormatPr defaultColWidth="11.453125" defaultRowHeight="15.5" x14ac:dyDescent="0.35"/>
  <cols>
    <col min="1" max="1" width="1.7265625" style="1" customWidth="1"/>
    <col min="2" max="2" width="5.81640625" style="1" customWidth="1"/>
    <col min="3" max="3" width="62.26953125" style="1" customWidth="1"/>
    <col min="4" max="4" width="17.7265625" style="1" customWidth="1"/>
    <col min="5" max="7" width="16.26953125" style="1" customWidth="1"/>
    <col min="8" max="8" width="17" style="1" customWidth="1"/>
    <col min="9" max="16384" width="11.453125" style="1"/>
  </cols>
  <sheetData>
    <row r="1" spans="2:8" ht="6" customHeight="1" x14ac:dyDescent="0.35"/>
    <row r="2" spans="2:8" x14ac:dyDescent="0.35">
      <c r="B2" s="109" t="s">
        <v>16</v>
      </c>
      <c r="C2" s="110"/>
      <c r="D2" s="65" t="s">
        <v>97</v>
      </c>
      <c r="E2" s="66">
        <v>2024</v>
      </c>
      <c r="F2" s="66">
        <v>2025</v>
      </c>
      <c r="G2" s="67">
        <v>2026</v>
      </c>
      <c r="H2" s="68" t="s">
        <v>15</v>
      </c>
    </row>
    <row r="3" spans="2:8" ht="6.75" customHeight="1" x14ac:dyDescent="0.35">
      <c r="B3" s="12"/>
      <c r="C3" s="55"/>
      <c r="D3" s="10"/>
      <c r="E3" s="10"/>
      <c r="F3" s="10"/>
      <c r="G3" s="11"/>
      <c r="H3" s="6"/>
    </row>
    <row r="4" spans="2:8" x14ac:dyDescent="0.35">
      <c r="B4" s="69">
        <v>1</v>
      </c>
      <c r="C4" s="70" t="s">
        <v>66</v>
      </c>
      <c r="D4" s="87"/>
      <c r="E4" s="87"/>
      <c r="F4" s="87"/>
      <c r="G4" s="88"/>
      <c r="H4" s="74"/>
    </row>
    <row r="5" spans="2:8" x14ac:dyDescent="0.35">
      <c r="B5" s="12">
        <v>1.1000000000000001</v>
      </c>
      <c r="C5" s="56" t="s">
        <v>18</v>
      </c>
      <c r="D5" s="8">
        <v>0</v>
      </c>
      <c r="E5" s="8">
        <f>D18</f>
        <v>520</v>
      </c>
      <c r="F5" s="8">
        <f>E18</f>
        <v>172220</v>
      </c>
      <c r="G5" s="9">
        <f>F18</f>
        <v>38960</v>
      </c>
      <c r="H5" s="5">
        <f t="shared" ref="H5" si="0">SUM(D5:G5)</f>
        <v>211700</v>
      </c>
    </row>
    <row r="6" spans="2:8" x14ac:dyDescent="0.35">
      <c r="B6" s="12">
        <v>1.2</v>
      </c>
      <c r="C6" s="57" t="s">
        <v>57</v>
      </c>
      <c r="D6" s="8">
        <f>'Capital Needed - Kapitalbedarf'!F4</f>
        <v>25000</v>
      </c>
      <c r="E6" s="8">
        <v>0</v>
      </c>
      <c r="F6" s="8">
        <v>0</v>
      </c>
      <c r="G6" s="9">
        <v>0</v>
      </c>
      <c r="H6" s="5">
        <f>SUM(D6:G6)</f>
        <v>25000</v>
      </c>
    </row>
    <row r="7" spans="2:8" x14ac:dyDescent="0.35">
      <c r="B7" s="12">
        <v>1.3</v>
      </c>
      <c r="C7" s="57" t="s">
        <v>58</v>
      </c>
      <c r="D7" s="8">
        <f>'Capital Needed - Kapitalbedarf'!$F40*-1</f>
        <v>-37480</v>
      </c>
      <c r="E7" s="8">
        <f>'Capital Needed - Kapitalbedarf'!$G40*-1</f>
        <v>-71800</v>
      </c>
      <c r="F7" s="8">
        <f>'Capital Needed - Kapitalbedarf'!$H40*-1</f>
        <v>-154760</v>
      </c>
      <c r="G7" s="9">
        <f>'Capital Needed - Kapitalbedarf'!$I40*-1</f>
        <v>-221260</v>
      </c>
      <c r="H7" s="5">
        <f>SUM(D7:G7)</f>
        <v>-485300</v>
      </c>
    </row>
    <row r="8" spans="2:8" x14ac:dyDescent="0.35">
      <c r="B8" s="12">
        <v>1.4</v>
      </c>
      <c r="C8" s="57" t="s">
        <v>59</v>
      </c>
      <c r="D8" s="8">
        <f>'Capital Needed - Kapitalbedarf'!$F17</f>
        <v>8000</v>
      </c>
      <c r="E8" s="8">
        <f>'Capital Needed - Kapitalbedarf'!$G17</f>
        <v>43500</v>
      </c>
      <c r="F8" s="8">
        <f>'Capital Needed - Kapitalbedarf'!H17</f>
        <v>21500</v>
      </c>
      <c r="G8" s="9">
        <f>'Capital Needed - Kapitalbedarf'!$I17</f>
        <v>10000</v>
      </c>
      <c r="H8" s="5">
        <f>SUM(D8:G8)</f>
        <v>83000</v>
      </c>
    </row>
    <row r="9" spans="2:8" x14ac:dyDescent="0.35">
      <c r="B9" s="12">
        <v>1.5</v>
      </c>
      <c r="C9" s="85" t="s">
        <v>17</v>
      </c>
      <c r="D9" s="8"/>
      <c r="E9" s="8"/>
      <c r="F9" s="8"/>
      <c r="G9" s="9"/>
      <c r="H9" s="24"/>
    </row>
    <row r="10" spans="2:8" x14ac:dyDescent="0.35">
      <c r="B10" s="12">
        <v>1.6</v>
      </c>
      <c r="C10" s="56" t="s">
        <v>61</v>
      </c>
      <c r="D10" s="8">
        <v>5000</v>
      </c>
      <c r="E10" s="8">
        <v>20000</v>
      </c>
      <c r="F10" s="8"/>
      <c r="G10" s="9">
        <v>0</v>
      </c>
      <c r="H10" s="5">
        <f>SUM(E10:G10)</f>
        <v>20000</v>
      </c>
    </row>
    <row r="11" spans="2:8" x14ac:dyDescent="0.35">
      <c r="B11" s="12">
        <v>1.7</v>
      </c>
      <c r="C11" s="56" t="s">
        <v>98</v>
      </c>
      <c r="D11" s="8"/>
      <c r="E11" s="8">
        <v>30000</v>
      </c>
      <c r="F11" s="8"/>
      <c r="G11" s="9">
        <v>0</v>
      </c>
      <c r="H11" s="5">
        <f>SUM(E11:G11)</f>
        <v>30000</v>
      </c>
    </row>
    <row r="12" spans="2:8" x14ac:dyDescent="0.35">
      <c r="B12" s="12">
        <v>1.8</v>
      </c>
      <c r="C12" s="56" t="s">
        <v>96</v>
      </c>
      <c r="E12" s="8">
        <v>150000</v>
      </c>
      <c r="F12" s="8"/>
      <c r="G12" s="9">
        <v>0</v>
      </c>
      <c r="H12" s="5">
        <f>SUM(E12:G12)</f>
        <v>150000</v>
      </c>
    </row>
    <row r="13" spans="2:8" x14ac:dyDescent="0.35">
      <c r="B13" s="12">
        <v>1.9</v>
      </c>
      <c r="C13" s="56" t="s">
        <v>62</v>
      </c>
      <c r="D13" s="8"/>
      <c r="E13" s="8"/>
      <c r="F13" s="8"/>
      <c r="G13" s="9">
        <v>0</v>
      </c>
      <c r="H13" s="5">
        <f t="shared" ref="H13:H17" si="1">SUM(D13:G13)</f>
        <v>0</v>
      </c>
    </row>
    <row r="14" spans="2:8" x14ac:dyDescent="0.35">
      <c r="B14" s="13"/>
      <c r="C14" s="56" t="s">
        <v>63</v>
      </c>
      <c r="D14" s="8"/>
      <c r="E14" s="8"/>
      <c r="F14" s="8"/>
      <c r="G14" s="9">
        <v>0</v>
      </c>
      <c r="H14" s="5">
        <f t="shared" si="1"/>
        <v>0</v>
      </c>
    </row>
    <row r="15" spans="2:8" x14ac:dyDescent="0.35">
      <c r="B15" s="12"/>
      <c r="C15" s="56" t="s">
        <v>64</v>
      </c>
      <c r="D15" s="8"/>
      <c r="E15" s="8"/>
      <c r="F15" s="8"/>
      <c r="G15" s="9">
        <v>0</v>
      </c>
      <c r="H15" s="5">
        <f t="shared" si="1"/>
        <v>0</v>
      </c>
    </row>
    <row r="16" spans="2:8" x14ac:dyDescent="0.35">
      <c r="B16" s="13">
        <v>1.1000000000000001</v>
      </c>
      <c r="C16" s="56" t="s">
        <v>0</v>
      </c>
      <c r="D16" s="8"/>
      <c r="E16" s="8"/>
      <c r="F16" s="8"/>
      <c r="G16" s="9">
        <v>0</v>
      </c>
      <c r="H16" s="5">
        <f t="shared" si="1"/>
        <v>0</v>
      </c>
    </row>
    <row r="17" spans="2:8" x14ac:dyDescent="0.35">
      <c r="B17" s="12">
        <v>1.1100000000000001</v>
      </c>
      <c r="C17" s="56"/>
      <c r="D17" s="8"/>
      <c r="E17" s="8"/>
      <c r="F17" s="8"/>
      <c r="G17" s="9">
        <v>0</v>
      </c>
      <c r="H17" s="5">
        <f t="shared" si="1"/>
        <v>0</v>
      </c>
    </row>
    <row r="18" spans="2:8" ht="16.5" customHeight="1" x14ac:dyDescent="0.35">
      <c r="B18" s="75"/>
      <c r="C18" s="76" t="s">
        <v>68</v>
      </c>
      <c r="D18" s="78">
        <f>SUM(D5:D17)</f>
        <v>520</v>
      </c>
      <c r="E18" s="78">
        <f>SUM(E5:E17)</f>
        <v>172220</v>
      </c>
      <c r="F18" s="78">
        <f>SUM(F5:F17)</f>
        <v>38960</v>
      </c>
      <c r="G18" s="79">
        <f>SUM(G5:G17)</f>
        <v>-172300</v>
      </c>
      <c r="H18" s="86">
        <f>SUM(H5:H17)</f>
        <v>34400</v>
      </c>
    </row>
    <row r="19" spans="2:8" ht="6.75" customHeight="1" x14ac:dyDescent="0.35">
      <c r="B19" s="12"/>
      <c r="C19" s="55"/>
      <c r="D19" s="10"/>
      <c r="E19" s="10"/>
      <c r="F19" s="10"/>
      <c r="G19" s="11"/>
      <c r="H19" s="6"/>
    </row>
    <row r="20" spans="2:8" x14ac:dyDescent="0.35">
      <c r="B20" s="69">
        <v>2</v>
      </c>
      <c r="C20" s="70" t="s">
        <v>67</v>
      </c>
      <c r="D20" s="87"/>
      <c r="E20" s="87"/>
      <c r="F20" s="87"/>
      <c r="G20" s="88"/>
      <c r="H20" s="74"/>
    </row>
    <row r="21" spans="2:8" x14ac:dyDescent="0.35">
      <c r="B21" s="12">
        <v>2.1</v>
      </c>
      <c r="C21" s="56" t="s">
        <v>65</v>
      </c>
      <c r="D21" s="8">
        <v>0</v>
      </c>
      <c r="E21" s="8">
        <v>0</v>
      </c>
      <c r="F21" s="8">
        <v>0</v>
      </c>
      <c r="G21" s="9">
        <v>0</v>
      </c>
      <c r="H21" s="5">
        <v>0</v>
      </c>
    </row>
    <row r="22" spans="2:8" x14ac:dyDescent="0.35">
      <c r="B22" s="16"/>
      <c r="C22" s="15"/>
      <c r="D22" s="23"/>
      <c r="E22" s="23"/>
      <c r="F22" s="23"/>
      <c r="G22" s="29"/>
      <c r="H22" s="24"/>
    </row>
    <row r="23" spans="2:8" ht="16.5" customHeight="1" x14ac:dyDescent="0.35">
      <c r="B23" s="75"/>
      <c r="C23" s="76" t="s">
        <v>69</v>
      </c>
      <c r="D23" s="78">
        <f>SUM(D21:D22)</f>
        <v>0</v>
      </c>
      <c r="E23" s="78">
        <f>SUM(E21:E22)</f>
        <v>0</v>
      </c>
      <c r="F23" s="78">
        <f>SUM(F21:F22)</f>
        <v>0</v>
      </c>
      <c r="G23" s="79">
        <f>SUM(G21:G22)</f>
        <v>0</v>
      </c>
      <c r="H23" s="86">
        <f>SUM(H21:H22)</f>
        <v>0</v>
      </c>
    </row>
    <row r="24" spans="2:8" x14ac:dyDescent="0.35">
      <c r="B24" s="16"/>
      <c r="C24" s="15"/>
      <c r="D24" s="23"/>
      <c r="E24" s="23"/>
      <c r="F24" s="23"/>
      <c r="G24" s="29"/>
      <c r="H24" s="24"/>
    </row>
    <row r="25" spans="2:8" ht="16.5" customHeight="1" x14ac:dyDescent="0.35">
      <c r="B25" s="75"/>
      <c r="C25" s="89" t="s">
        <v>41</v>
      </c>
      <c r="D25" s="90">
        <f>D18+D23</f>
        <v>520</v>
      </c>
      <c r="E25" s="90">
        <f>E18+E23</f>
        <v>172220</v>
      </c>
      <c r="F25" s="90">
        <f>F18+F23</f>
        <v>38960</v>
      </c>
      <c r="G25" s="91">
        <f>G18+G23</f>
        <v>-172300</v>
      </c>
      <c r="H25" s="92">
        <f>H18+H23</f>
        <v>34400</v>
      </c>
    </row>
    <row r="26" spans="2:8" x14ac:dyDescent="0.35">
      <c r="B26" s="17"/>
      <c r="C26" s="61"/>
      <c r="D26" s="27"/>
      <c r="E26" s="27"/>
      <c r="F26" s="27"/>
      <c r="G26" s="30"/>
      <c r="H26" s="28"/>
    </row>
  </sheetData>
  <mergeCells count="1">
    <mergeCell ref="B2:C2"/>
  </mergeCells>
  <pageMargins left="0.7" right="0.7" top="0.78740157499999996" bottom="0.78740157499999996" header="0.3" footer="0.3"/>
  <pageSetup paperSize="9" scale="8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FD47"/>
  <sheetViews>
    <sheetView zoomScale="55" zoomScaleNormal="55" workbookViewId="0">
      <selection activeCell="H20" sqref="H20"/>
    </sheetView>
  </sheetViews>
  <sheetFormatPr defaultColWidth="11.453125" defaultRowHeight="15.5" x14ac:dyDescent="0.35"/>
  <cols>
    <col min="1" max="1" width="1.1796875" style="1" customWidth="1"/>
    <col min="2" max="2" width="5" style="1" customWidth="1"/>
    <col min="3" max="3" width="48" style="1" customWidth="1"/>
    <col min="4" max="8" width="14.7265625" style="1" customWidth="1"/>
    <col min="9" max="9" width="15.453125" style="1" bestFit="1" customWidth="1"/>
    <col min="10" max="14" width="14.7265625" style="1" customWidth="1"/>
    <col min="15" max="15" width="16.81640625" style="1" bestFit="1" customWidth="1"/>
    <col min="16" max="16384" width="11.453125" style="1"/>
  </cols>
  <sheetData>
    <row r="1" spans="2:15" ht="3.75" customHeight="1" x14ac:dyDescent="0.35"/>
    <row r="2" spans="2:15" ht="28" customHeight="1" x14ac:dyDescent="0.35">
      <c r="B2" s="109" t="s">
        <v>1</v>
      </c>
      <c r="C2" s="110"/>
      <c r="D2" s="113">
        <v>2024</v>
      </c>
      <c r="E2" s="113"/>
      <c r="F2" s="113"/>
      <c r="G2" s="113"/>
      <c r="H2" s="113"/>
      <c r="I2" s="114"/>
      <c r="J2" s="114"/>
      <c r="K2" s="113"/>
      <c r="L2" s="113"/>
      <c r="M2" s="113"/>
      <c r="N2" s="113"/>
      <c r="O2" s="113"/>
    </row>
    <row r="3" spans="2:15" ht="15" customHeight="1" x14ac:dyDescent="0.35">
      <c r="B3" s="111"/>
      <c r="C3" s="112"/>
      <c r="D3" s="93" t="s">
        <v>25</v>
      </c>
      <c r="E3" s="94" t="s">
        <v>26</v>
      </c>
      <c r="F3" s="94" t="s">
        <v>27</v>
      </c>
      <c r="G3" s="94" t="s">
        <v>28</v>
      </c>
      <c r="H3" s="94" t="s">
        <v>29</v>
      </c>
      <c r="I3" s="94" t="s">
        <v>30</v>
      </c>
      <c r="J3" s="94" t="s">
        <v>19</v>
      </c>
      <c r="K3" s="94" t="s">
        <v>20</v>
      </c>
      <c r="L3" s="94" t="s">
        <v>21</v>
      </c>
      <c r="M3" s="94" t="s">
        <v>22</v>
      </c>
      <c r="N3" s="94" t="s">
        <v>23</v>
      </c>
      <c r="O3" s="94" t="s">
        <v>24</v>
      </c>
    </row>
    <row r="4" spans="2:15" ht="6.75" customHeight="1" x14ac:dyDescent="0.35">
      <c r="B4" s="12"/>
      <c r="C4" s="55"/>
      <c r="D4" s="4"/>
      <c r="E4" s="10"/>
      <c r="F4" s="10"/>
      <c r="G4" s="10"/>
      <c r="I4" s="36"/>
      <c r="J4" s="36"/>
      <c r="O4" s="15"/>
    </row>
    <row r="5" spans="2:15" ht="15.75" customHeight="1" x14ac:dyDescent="0.35">
      <c r="B5" s="69">
        <v>1</v>
      </c>
      <c r="C5" s="70" t="s">
        <v>70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74"/>
    </row>
    <row r="6" spans="2:15" ht="15.75" customHeight="1" x14ac:dyDescent="0.35">
      <c r="B6" s="16"/>
      <c r="C6" s="56" t="s">
        <v>31</v>
      </c>
      <c r="D6" s="22">
        <f>'Financing Plan - Finanzierung'!$D25</f>
        <v>520</v>
      </c>
      <c r="E6" s="22">
        <f>D46</f>
        <v>9656.6666666666661</v>
      </c>
      <c r="F6" s="22">
        <f>E46</f>
        <v>9293.3333333333321</v>
      </c>
      <c r="G6" s="22">
        <f t="shared" ref="G6:O6" si="0">F46</f>
        <v>13429.999999999998</v>
      </c>
      <c r="H6" s="22">
        <f t="shared" si="0"/>
        <v>12566.666666666664</v>
      </c>
      <c r="I6" s="22">
        <f t="shared" si="0"/>
        <v>16703.333333333328</v>
      </c>
      <c r="J6" s="22">
        <f t="shared" si="0"/>
        <v>30039.999999999996</v>
      </c>
      <c r="K6" s="22">
        <f t="shared" si="0"/>
        <v>42548.333333333336</v>
      </c>
      <c r="L6" s="22">
        <f t="shared" si="0"/>
        <v>49456.666666666672</v>
      </c>
      <c r="M6" s="22">
        <f t="shared" si="0"/>
        <v>56465.000000000007</v>
      </c>
      <c r="N6" s="22">
        <f t="shared" si="0"/>
        <v>55373.333333333343</v>
      </c>
      <c r="O6" s="25">
        <f t="shared" si="0"/>
        <v>79281.666666666672</v>
      </c>
    </row>
    <row r="7" spans="2:15" ht="15.75" customHeight="1" x14ac:dyDescent="0.35">
      <c r="B7" s="16"/>
      <c r="C7" s="56"/>
      <c r="D7" s="22"/>
      <c r="E7" s="22"/>
      <c r="F7" s="22"/>
      <c r="G7" s="23"/>
      <c r="H7" s="23"/>
      <c r="I7" s="23"/>
      <c r="J7" s="23"/>
      <c r="K7" s="23"/>
      <c r="L7" s="23"/>
      <c r="M7" s="23"/>
      <c r="N7" s="23"/>
      <c r="O7" s="24"/>
    </row>
    <row r="8" spans="2:15" ht="15.75" customHeight="1" x14ac:dyDescent="0.35">
      <c r="B8" s="75"/>
      <c r="C8" s="76" t="s">
        <v>68</v>
      </c>
      <c r="D8" s="95">
        <f>SUM(D6:D7)</f>
        <v>520</v>
      </c>
      <c r="E8" s="95">
        <f t="shared" ref="E8:O8" si="1">SUM(E6:E7)</f>
        <v>9656.6666666666661</v>
      </c>
      <c r="F8" s="95">
        <f t="shared" si="1"/>
        <v>9293.3333333333321</v>
      </c>
      <c r="G8" s="95">
        <f t="shared" si="1"/>
        <v>13429.999999999998</v>
      </c>
      <c r="H8" s="95">
        <f t="shared" si="1"/>
        <v>12566.666666666664</v>
      </c>
      <c r="I8" s="95">
        <f t="shared" si="1"/>
        <v>16703.333333333328</v>
      </c>
      <c r="J8" s="95">
        <f t="shared" si="1"/>
        <v>30039.999999999996</v>
      </c>
      <c r="K8" s="95">
        <f t="shared" si="1"/>
        <v>42548.333333333336</v>
      </c>
      <c r="L8" s="95">
        <f t="shared" si="1"/>
        <v>49456.666666666672</v>
      </c>
      <c r="M8" s="95">
        <f t="shared" si="1"/>
        <v>56465.000000000007</v>
      </c>
      <c r="N8" s="95">
        <f t="shared" si="1"/>
        <v>55373.333333333343</v>
      </c>
      <c r="O8" s="76">
        <f t="shared" si="1"/>
        <v>79281.666666666672</v>
      </c>
    </row>
    <row r="9" spans="2:15" ht="6.75" customHeight="1" x14ac:dyDescent="0.35">
      <c r="B9" s="12"/>
      <c r="C9" s="55"/>
      <c r="D9" s="4"/>
      <c r="E9" s="10"/>
      <c r="F9" s="10"/>
      <c r="G9" s="10"/>
      <c r="H9" s="10"/>
      <c r="I9" s="10"/>
      <c r="J9" s="36"/>
      <c r="O9" s="15"/>
    </row>
    <row r="10" spans="2:15" ht="15.75" customHeight="1" x14ac:dyDescent="0.35">
      <c r="B10" s="69">
        <v>2</v>
      </c>
      <c r="C10" s="70" t="s">
        <v>71</v>
      </c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74"/>
    </row>
    <row r="11" spans="2:15" ht="15.75" customHeight="1" x14ac:dyDescent="0.35">
      <c r="B11" s="16"/>
      <c r="C11" s="57" t="s">
        <v>73</v>
      </c>
      <c r="D11" s="8">
        <f>'Profit-Loss Rentabilitätsplan'!$C9</f>
        <v>0</v>
      </c>
      <c r="E11" s="8">
        <f>'Profit-Loss Rentabilitätsplan'!$D9</f>
        <v>0</v>
      </c>
      <c r="F11" s="8">
        <f>'Profit-Loss Rentabilitätsplan'!$E9</f>
        <v>5000</v>
      </c>
      <c r="G11" s="8">
        <f>'Profit-Loss Rentabilitätsplan'!$F9</f>
        <v>0</v>
      </c>
      <c r="H11" s="8">
        <f>'Profit-Loss Rentabilitätsplan'!$G9</f>
        <v>0</v>
      </c>
      <c r="I11" s="8">
        <f>'Profit-Loss Rentabilitätsplan'!$H9</f>
        <v>0</v>
      </c>
      <c r="J11" s="8">
        <f>'Profit-Loss Rentabilitätsplan'!$I9</f>
        <v>0</v>
      </c>
      <c r="K11" s="8">
        <f>'Profit-Loss Rentabilitätsplan'!$J9</f>
        <v>1000</v>
      </c>
      <c r="L11" s="8">
        <f>'Profit-Loss Rentabilitätsplan'!$K9</f>
        <v>0</v>
      </c>
      <c r="M11" s="8">
        <f>'Profit-Loss Rentabilitätsplan'!$L9</f>
        <v>1000</v>
      </c>
      <c r="N11" s="8">
        <f>'Profit-Loss Rentabilitätsplan'!$M9</f>
        <v>25000</v>
      </c>
      <c r="O11" s="14">
        <f>'Profit-Loss Rentabilitätsplan'!$N9</f>
        <v>1000</v>
      </c>
    </row>
    <row r="12" spans="2:15" ht="15.75" customHeight="1" x14ac:dyDescent="0.35">
      <c r="B12" s="16"/>
      <c r="C12" s="56" t="str">
        <f>'Financing Plan - Finanzierung'!$C10</f>
        <v xml:space="preserve">Darlehen Privatpersonen / Private Loans </v>
      </c>
      <c r="D12" s="22">
        <v>10000</v>
      </c>
      <c r="E12" s="8">
        <v>0</v>
      </c>
      <c r="F12" s="8">
        <v>0</v>
      </c>
      <c r="G12" s="8">
        <v>0</v>
      </c>
      <c r="H12" s="8">
        <v>0</v>
      </c>
      <c r="I12" s="22">
        <v>5000</v>
      </c>
      <c r="J12" s="22">
        <v>5000</v>
      </c>
      <c r="K12" s="8">
        <v>0</v>
      </c>
      <c r="L12" s="8">
        <v>0</v>
      </c>
      <c r="M12" s="8">
        <v>0</v>
      </c>
      <c r="N12" s="8">
        <v>0</v>
      </c>
      <c r="O12" s="14">
        <v>0</v>
      </c>
    </row>
    <row r="13" spans="2:15" ht="15.75" customHeight="1" x14ac:dyDescent="0.35">
      <c r="B13" s="16"/>
      <c r="C13" s="56" t="str">
        <f>'Financing Plan - Finanzierung'!$C11</f>
        <v>Wandeldarlehen (20% Hebel) / Convertible Loans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22">
        <v>10000</v>
      </c>
      <c r="J13" s="22">
        <v>10000</v>
      </c>
      <c r="K13" s="22">
        <v>10000</v>
      </c>
      <c r="L13" s="22"/>
      <c r="M13" s="8">
        <v>0</v>
      </c>
      <c r="N13" s="8">
        <v>0</v>
      </c>
      <c r="O13" s="14">
        <v>0</v>
      </c>
    </row>
    <row r="14" spans="2:15" ht="15.75" customHeight="1" x14ac:dyDescent="0.35">
      <c r="B14" s="16"/>
      <c r="C14" s="56" t="str">
        <f>'Financing Plan - Finanzierung'!$C12</f>
        <v>Staatliche Zuschüsse &amp; Fördermittel (80% gehebelt) / Public Grants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4">
        <v>150000</v>
      </c>
    </row>
    <row r="15" spans="2:15" ht="15.75" customHeight="1" x14ac:dyDescent="0.35">
      <c r="B15" s="16"/>
      <c r="C15" s="56"/>
      <c r="D15" s="22"/>
      <c r="E15" s="22"/>
      <c r="F15" s="22"/>
      <c r="G15" s="23"/>
      <c r="H15" s="23"/>
      <c r="I15" s="23"/>
      <c r="J15" s="23"/>
      <c r="K15" s="23"/>
      <c r="L15" s="23"/>
      <c r="M15" s="23"/>
      <c r="N15" s="23"/>
      <c r="O15" s="24"/>
    </row>
    <row r="16" spans="2:15" ht="15.75" customHeight="1" x14ac:dyDescent="0.35">
      <c r="B16" s="75"/>
      <c r="C16" s="76" t="s">
        <v>69</v>
      </c>
      <c r="D16" s="95">
        <f t="shared" ref="D16:L16" si="2">SUM(D11:D15)</f>
        <v>10000</v>
      </c>
      <c r="E16" s="95">
        <f t="shared" si="2"/>
        <v>0</v>
      </c>
      <c r="F16" s="95">
        <f t="shared" si="2"/>
        <v>5000</v>
      </c>
      <c r="G16" s="95">
        <f>SUM(G11:G15)</f>
        <v>0</v>
      </c>
      <c r="H16" s="95">
        <f t="shared" si="2"/>
        <v>0</v>
      </c>
      <c r="I16" s="95">
        <f t="shared" si="2"/>
        <v>15000</v>
      </c>
      <c r="J16" s="95">
        <f t="shared" si="2"/>
        <v>15000</v>
      </c>
      <c r="K16" s="95">
        <f t="shared" si="2"/>
        <v>11000</v>
      </c>
      <c r="L16" s="95">
        <f t="shared" si="2"/>
        <v>0</v>
      </c>
      <c r="M16" s="95">
        <f>SUM(M11:M15)</f>
        <v>1000</v>
      </c>
      <c r="N16" s="95">
        <f t="shared" ref="N16:O16" si="3">SUM(N11:N15)</f>
        <v>25000</v>
      </c>
      <c r="O16" s="76">
        <f t="shared" si="3"/>
        <v>151000</v>
      </c>
    </row>
    <row r="17" spans="2:15" ht="6.75" customHeight="1" x14ac:dyDescent="0.35">
      <c r="B17" s="12"/>
      <c r="C17" s="55"/>
      <c r="D17" s="4"/>
      <c r="E17" s="10"/>
      <c r="F17" s="10"/>
      <c r="G17" s="10"/>
      <c r="H17" s="10"/>
      <c r="I17" s="10"/>
      <c r="J17" s="36"/>
      <c r="O17" s="15"/>
    </row>
    <row r="18" spans="2:15" ht="15.75" customHeight="1" x14ac:dyDescent="0.35">
      <c r="B18" s="69">
        <v>3</v>
      </c>
      <c r="C18" s="70" t="s">
        <v>72</v>
      </c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74"/>
    </row>
    <row r="19" spans="2:15" ht="15.75" customHeight="1" x14ac:dyDescent="0.35">
      <c r="B19" s="96">
        <v>3.1</v>
      </c>
      <c r="C19" s="97" t="s">
        <v>78</v>
      </c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74"/>
    </row>
    <row r="20" spans="2:15" ht="15" customHeight="1" x14ac:dyDescent="0.35">
      <c r="B20" s="16"/>
      <c r="C20" s="58" t="str">
        <f>'Capital Needed - Kapitalbedarf'!C20</f>
        <v>Gehälter / Salaries</v>
      </c>
      <c r="D20" s="8">
        <f>'Capital Needed - Kapitalbedarf'!$F20/6*-1</f>
        <v>0</v>
      </c>
      <c r="E20" s="8">
        <f>'Capital Needed - Kapitalbedarf'!$F20/6*-1</f>
        <v>0</v>
      </c>
      <c r="F20" s="8">
        <f>'Capital Needed - Kapitalbedarf'!$F20/6*-1</f>
        <v>0</v>
      </c>
      <c r="G20" s="8">
        <f>'Capital Needed - Kapitalbedarf'!$F20/6*-1</f>
        <v>0</v>
      </c>
      <c r="H20" s="8">
        <f>'Capital Needed - Kapitalbedarf'!$F20/6*-1</f>
        <v>0</v>
      </c>
      <c r="I20" s="8">
        <f>'Capital Needed - Kapitalbedarf'!$F20/6*-1</f>
        <v>0</v>
      </c>
      <c r="J20" s="8">
        <f>'Capital Needed - Kapitalbedarf'!G20/12*-1</f>
        <v>0</v>
      </c>
      <c r="K20" s="8">
        <f>'Capital Needed - Kapitalbedarf'!G20/12*-1</f>
        <v>0</v>
      </c>
      <c r="L20" s="8">
        <f>'Capital Needed - Kapitalbedarf'!G20/12*-1</f>
        <v>0</v>
      </c>
      <c r="M20" s="8">
        <f>'Capital Needed - Kapitalbedarf'!G20/12*-1</f>
        <v>0</v>
      </c>
      <c r="N20" s="8">
        <f>'Capital Needed - Kapitalbedarf'!G20/12*-1</f>
        <v>0</v>
      </c>
      <c r="O20" s="14">
        <f>'Capital Needed - Kapitalbedarf'!G20/12*-1</f>
        <v>0</v>
      </c>
    </row>
    <row r="21" spans="2:15" ht="15" customHeight="1" x14ac:dyDescent="0.35">
      <c r="B21" s="16"/>
      <c r="C21" s="58" t="str">
        <f>'Capital Needed - Kapitalbedarf'!C25</f>
        <v xml:space="preserve">Labor / Lab </v>
      </c>
      <c r="D21" s="8">
        <f>'Capital Needed - Kapitalbedarf'!$G25/6*-1</f>
        <v>-750</v>
      </c>
      <c r="E21" s="8">
        <f>'Capital Needed - Kapitalbedarf'!$G25/6*-1</f>
        <v>-750</v>
      </c>
      <c r="F21" s="8">
        <f>'Capital Needed - Kapitalbedarf'!$G25/6*-1</f>
        <v>-750</v>
      </c>
      <c r="G21" s="8">
        <f>'Capital Needed - Kapitalbedarf'!$G25/6*-1</f>
        <v>-750</v>
      </c>
      <c r="H21" s="8">
        <f>'Capital Needed - Kapitalbedarf'!$G25/6*-1</f>
        <v>-750</v>
      </c>
      <c r="I21" s="8">
        <f>'Capital Needed - Kapitalbedarf'!$G25/6*-1</f>
        <v>-750</v>
      </c>
      <c r="J21" s="8">
        <f>'Capital Needed - Kapitalbedarf'!$H25/12*-1</f>
        <v>-750</v>
      </c>
      <c r="K21" s="8">
        <f>'Capital Needed - Kapitalbedarf'!$H25/12*-1</f>
        <v>-750</v>
      </c>
      <c r="L21" s="8">
        <f>'Capital Needed - Kapitalbedarf'!$H25/12*-1</f>
        <v>-750</v>
      </c>
      <c r="M21" s="8">
        <f>'Capital Needed - Kapitalbedarf'!$H25/12*-1</f>
        <v>-750</v>
      </c>
      <c r="N21" s="8">
        <f>'Capital Needed - Kapitalbedarf'!$H25/12*-1</f>
        <v>-750</v>
      </c>
      <c r="O21" s="14">
        <f>'Capital Needed - Kapitalbedarf'!$H25/12*-1</f>
        <v>-750</v>
      </c>
    </row>
    <row r="22" spans="2:15" ht="15" customHeight="1" x14ac:dyDescent="0.35">
      <c r="B22" s="16"/>
      <c r="C22" s="58" t="str">
        <f>'Capital Needed - Kapitalbedarf'!C26</f>
        <v>Website Hosting</v>
      </c>
      <c r="D22" s="8">
        <f>'Capital Needed - Kapitalbedarf'!$F26/6*-1</f>
        <v>-20</v>
      </c>
      <c r="E22" s="8">
        <f>'Capital Needed - Kapitalbedarf'!$F26/6*-1</f>
        <v>-20</v>
      </c>
      <c r="F22" s="8">
        <f>'Capital Needed - Kapitalbedarf'!$F26/6*-1</f>
        <v>-20</v>
      </c>
      <c r="G22" s="8">
        <f>'Capital Needed - Kapitalbedarf'!$F26/6*-1</f>
        <v>-20</v>
      </c>
      <c r="H22" s="8">
        <f>'Capital Needed - Kapitalbedarf'!$F26/6*-1</f>
        <v>-20</v>
      </c>
      <c r="I22" s="8">
        <f>'Capital Needed - Kapitalbedarf'!$F26/6*-1</f>
        <v>-20</v>
      </c>
      <c r="J22" s="8">
        <f>'Capital Needed - Kapitalbedarf'!$G26/12*-1</f>
        <v>-20</v>
      </c>
      <c r="K22" s="8">
        <f>'Capital Needed - Kapitalbedarf'!$G26/12*-1</f>
        <v>-20</v>
      </c>
      <c r="L22" s="8">
        <f>'Capital Needed - Kapitalbedarf'!$G26/12*-1</f>
        <v>-20</v>
      </c>
      <c r="M22" s="8">
        <f>'Capital Needed - Kapitalbedarf'!$G26/12*-1</f>
        <v>-20</v>
      </c>
      <c r="N22" s="8">
        <f>'Capital Needed - Kapitalbedarf'!$G26/12*-1</f>
        <v>-20</v>
      </c>
      <c r="O22" s="14">
        <f>'Capital Needed - Kapitalbedarf'!$G26/12*-1</f>
        <v>-20</v>
      </c>
    </row>
    <row r="23" spans="2:15" ht="15" customHeight="1" x14ac:dyDescent="0.35">
      <c r="B23" s="16"/>
      <c r="C23" s="58" t="str">
        <f>'Capital Needed - Kapitalbedarf'!C27</f>
        <v>Co-working Wuppertal (CEO)</v>
      </c>
      <c r="D23" s="8">
        <f>'Capital Needed - Kapitalbedarf'!$F27/6*-1</f>
        <v>0</v>
      </c>
      <c r="E23" s="8">
        <f>'Capital Needed - Kapitalbedarf'!$F27/6*-1</f>
        <v>0</v>
      </c>
      <c r="F23" s="8">
        <f>'Capital Needed - Kapitalbedarf'!$F27/6*-1</f>
        <v>0</v>
      </c>
      <c r="G23" s="8">
        <f>'Capital Needed - Kapitalbedarf'!$F27/6*-1</f>
        <v>0</v>
      </c>
      <c r="H23" s="8">
        <f>'Capital Needed - Kapitalbedarf'!$F27/6*-1</f>
        <v>0</v>
      </c>
      <c r="I23" s="8">
        <f>'Capital Needed - Kapitalbedarf'!$F27/6*-1</f>
        <v>0</v>
      </c>
      <c r="J23" s="8">
        <f>'Capital Needed - Kapitalbedarf'!$G27/12*-1</f>
        <v>-150</v>
      </c>
      <c r="K23" s="8">
        <f>'Capital Needed - Kapitalbedarf'!$G27/12*-1</f>
        <v>-150</v>
      </c>
      <c r="L23" s="8">
        <f>'Capital Needed - Kapitalbedarf'!$G27/12*-1</f>
        <v>-150</v>
      </c>
      <c r="M23" s="8">
        <f>'Capital Needed - Kapitalbedarf'!$G27/12*-1</f>
        <v>-150</v>
      </c>
      <c r="N23" s="8">
        <f>'Capital Needed - Kapitalbedarf'!$G27/12*-1</f>
        <v>-150</v>
      </c>
      <c r="O23" s="14">
        <f>'Capital Needed - Kapitalbedarf'!$G27/12*-1</f>
        <v>-150</v>
      </c>
    </row>
    <row r="24" spans="2:15" ht="15" customHeight="1" x14ac:dyDescent="0.35">
      <c r="B24" s="16"/>
      <c r="C24" s="58" t="str">
        <f>'Capital Needed - Kapitalbedarf'!C28</f>
        <v>Buchhaltung / Accounting (external)</v>
      </c>
      <c r="D24" s="8">
        <f>'Capital Needed - Kapitalbedarf'!$F28/6*-1</f>
        <v>-83.333333333333329</v>
      </c>
      <c r="E24" s="8">
        <f>'Capital Needed - Kapitalbedarf'!$F28/6*-1</f>
        <v>-83.333333333333329</v>
      </c>
      <c r="F24" s="8">
        <f>'Capital Needed - Kapitalbedarf'!$F28/6*-1</f>
        <v>-83.333333333333329</v>
      </c>
      <c r="G24" s="8">
        <f>'Capital Needed - Kapitalbedarf'!$F28/6*-1</f>
        <v>-83.333333333333329</v>
      </c>
      <c r="H24" s="8">
        <f>'Capital Needed - Kapitalbedarf'!$F28/6*-1</f>
        <v>-83.333333333333329</v>
      </c>
      <c r="I24" s="8">
        <f>'Capital Needed - Kapitalbedarf'!$F28/6*-1</f>
        <v>-83.333333333333329</v>
      </c>
      <c r="J24" s="8">
        <f>'Capital Needed - Kapitalbedarf'!$G28/12*-1</f>
        <v>-100</v>
      </c>
      <c r="K24" s="8">
        <f>'Capital Needed - Kapitalbedarf'!$G28/12*-1</f>
        <v>-100</v>
      </c>
      <c r="L24" s="8">
        <f>'Capital Needed - Kapitalbedarf'!$G28/12*-1</f>
        <v>-100</v>
      </c>
      <c r="M24" s="8">
        <f>'Capital Needed - Kapitalbedarf'!$G28/12*-1</f>
        <v>-100</v>
      </c>
      <c r="N24" s="8">
        <f>'Capital Needed - Kapitalbedarf'!$G28/12*-1</f>
        <v>-100</v>
      </c>
      <c r="O24" s="14">
        <f>'Capital Needed - Kapitalbedarf'!$G28/12*-1</f>
        <v>-100</v>
      </c>
    </row>
    <row r="25" spans="2:15" ht="15" customHeight="1" x14ac:dyDescent="0.35">
      <c r="B25" s="16"/>
      <c r="C25" s="58" t="str">
        <f>'Capital Needed - Kapitalbedarf'!C29</f>
        <v>Bilanz / End of Year Statement  (external)</v>
      </c>
      <c r="D25" s="33">
        <v>0</v>
      </c>
      <c r="E25" s="8">
        <v>0</v>
      </c>
      <c r="F25" s="8">
        <v>0</v>
      </c>
      <c r="G25" s="8">
        <v>0</v>
      </c>
      <c r="H25" s="8">
        <v>0</v>
      </c>
      <c r="I25" s="8">
        <f>'Capital Needed - Kapitalbedarf'!$F29*-1</f>
        <v>-300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4">
        <v>0</v>
      </c>
    </row>
    <row r="26" spans="2:15" ht="15" customHeight="1" x14ac:dyDescent="0.35">
      <c r="B26" s="16"/>
      <c r="C26" s="58" t="str">
        <f>'Capital Needed - Kapitalbedarf'!C30</f>
        <v>Steuerberatung / Tax Advisory  (external)</v>
      </c>
      <c r="D26" s="33">
        <f>'Capital Needed - Kapitalbedarf'!$F30/6*-1</f>
        <v>0</v>
      </c>
      <c r="E26" s="8">
        <f>'Capital Needed - Kapitalbedarf'!$F30/6</f>
        <v>0</v>
      </c>
      <c r="F26" s="8">
        <f>'Capital Needed - Kapitalbedarf'!$F30/6</f>
        <v>0</v>
      </c>
      <c r="G26" s="8">
        <f>'Capital Needed - Kapitalbedarf'!$F30/6</f>
        <v>0</v>
      </c>
      <c r="H26" s="8">
        <f>'Capital Needed - Kapitalbedarf'!$F30/6</f>
        <v>0</v>
      </c>
      <c r="I26" s="36"/>
      <c r="J26" s="8">
        <v>0</v>
      </c>
      <c r="K26" s="8">
        <f>'Capital Needed - Kapitalbedarf'!$G30/2*-1</f>
        <v>-500</v>
      </c>
      <c r="L26" s="8">
        <v>0</v>
      </c>
      <c r="M26" s="8">
        <v>0</v>
      </c>
      <c r="N26" s="8">
        <v>0</v>
      </c>
      <c r="O26" s="14">
        <v>0</v>
      </c>
    </row>
    <row r="27" spans="2:15" ht="15" customHeight="1" x14ac:dyDescent="0.35">
      <c r="B27" s="16"/>
      <c r="C27" s="58" t="str">
        <f>'Capital Needed - Kapitalbedarf'!C31</f>
        <v xml:space="preserve">Bank Gebühren / Bank Account  </v>
      </c>
      <c r="D27" s="33">
        <f>'Capital Needed - Kapitalbedarf'!$F31/6*-1</f>
        <v>-10</v>
      </c>
      <c r="E27" s="8">
        <f>'Capital Needed - Kapitalbedarf'!$F31/6*-1</f>
        <v>-10</v>
      </c>
      <c r="F27" s="8">
        <f>'Capital Needed - Kapitalbedarf'!$F31/6*-1</f>
        <v>-10</v>
      </c>
      <c r="G27" s="8">
        <f>'Capital Needed - Kapitalbedarf'!$F31/6*-1</f>
        <v>-10</v>
      </c>
      <c r="H27" s="8">
        <f>'Capital Needed - Kapitalbedarf'!$F31/6*-1</f>
        <v>-10</v>
      </c>
      <c r="I27" s="8">
        <f>'Capital Needed - Kapitalbedarf'!$F31/6*-1</f>
        <v>-10</v>
      </c>
      <c r="J27" s="8">
        <f>'Capital Needed - Kapitalbedarf'!$G31/12*-1</f>
        <v>-10</v>
      </c>
      <c r="K27" s="8">
        <f>'Capital Needed - Kapitalbedarf'!$G31/12*-1</f>
        <v>-10</v>
      </c>
      <c r="L27" s="8">
        <f>'Capital Needed - Kapitalbedarf'!$G31/12*-1</f>
        <v>-10</v>
      </c>
      <c r="M27" s="8">
        <f>'Capital Needed - Kapitalbedarf'!$G31/12*-1</f>
        <v>-10</v>
      </c>
      <c r="N27" s="8">
        <f>'Capital Needed - Kapitalbedarf'!$G31/12*-1</f>
        <v>-10</v>
      </c>
      <c r="O27" s="14">
        <f>'Capital Needed - Kapitalbedarf'!$G31/12*-1</f>
        <v>-10</v>
      </c>
    </row>
    <row r="28" spans="2:15" ht="15" customHeight="1" x14ac:dyDescent="0.35">
      <c r="B28" s="16"/>
      <c r="C28" s="58" t="str">
        <f>'Capital Needed - Kapitalbedarf'!C32</f>
        <v>Juristische Beratung / Legal Advisory (external)</v>
      </c>
      <c r="D28" s="33">
        <v>0</v>
      </c>
      <c r="E28" s="8">
        <v>0</v>
      </c>
      <c r="F28" s="8">
        <v>0</v>
      </c>
      <c r="G28" s="8">
        <f>'Capital Needed - Kapitalbedarf'!$F32*-1</f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f>'Capital Needed - Kapitalbedarf'!$G32*-1</f>
        <v>-1000</v>
      </c>
      <c r="N28" s="8">
        <v>0</v>
      </c>
      <c r="O28" s="14">
        <v>0</v>
      </c>
    </row>
    <row r="29" spans="2:15" ht="15" customHeight="1" x14ac:dyDescent="0.35">
      <c r="B29" s="16"/>
      <c r="C29" s="58" t="str">
        <f>'Capital Needed - Kapitalbedarf'!C33</f>
        <v>Verfahrens-Patent Anmeldung / Process Patent</v>
      </c>
      <c r="D29" s="33">
        <f>'Capital Needed - Kapitalbedarf'!$F33/6*-1</f>
        <v>0</v>
      </c>
      <c r="E29" s="8">
        <f>'Capital Needed - Kapitalbedarf'!$F33/6</f>
        <v>0</v>
      </c>
      <c r="F29" s="8">
        <f>'Capital Needed - Kapitalbedarf'!$F33/6</f>
        <v>0</v>
      </c>
      <c r="G29" s="8">
        <f>'Capital Needed - Kapitalbedarf'!$F33/6</f>
        <v>0</v>
      </c>
      <c r="H29" s="8">
        <f>'Capital Needed - Kapitalbedarf'!$F33/6</f>
        <v>0</v>
      </c>
      <c r="I29" s="8">
        <v>0</v>
      </c>
      <c r="J29" s="8">
        <v>0</v>
      </c>
      <c r="K29" s="8">
        <f>'Capital Needed - Kapitalbedarf'!$G33/4*-1</f>
        <v>-2500</v>
      </c>
      <c r="L29" s="8">
        <v>0</v>
      </c>
      <c r="M29" s="8">
        <v>0</v>
      </c>
      <c r="N29" s="8">
        <v>0</v>
      </c>
      <c r="O29" s="14">
        <f>'Capital Needed - Kapitalbedarf'!$G33/4*-1</f>
        <v>-2500</v>
      </c>
    </row>
    <row r="30" spans="2:15" ht="15" customHeight="1" x14ac:dyDescent="0.35">
      <c r="B30" s="16"/>
      <c r="C30" s="58" t="str">
        <f>'Capital Needed - Kapitalbedarf'!C34</f>
        <v>Kommunikation / Telephone</v>
      </c>
      <c r="D30" s="33">
        <f>'Capital Needed - Kapitalbedarf'!$F34/6*-1</f>
        <v>0</v>
      </c>
      <c r="E30" s="8">
        <f>'Capital Needed - Kapitalbedarf'!$F34/6*-1</f>
        <v>0</v>
      </c>
      <c r="F30" s="8">
        <f>'Capital Needed - Kapitalbedarf'!$F34/6*-1</f>
        <v>0</v>
      </c>
      <c r="G30" s="8">
        <f>'Capital Needed - Kapitalbedarf'!$F34/6*-1</f>
        <v>0</v>
      </c>
      <c r="H30" s="8">
        <f>'Capital Needed - Kapitalbedarf'!$F34/6*-1</f>
        <v>0</v>
      </c>
      <c r="I30" s="8">
        <f>'Capital Needed - Kapitalbedarf'!$F34/6*-1</f>
        <v>0</v>
      </c>
      <c r="J30" s="8">
        <f>'Capital Needed - Kapitalbedarf'!$G34/12*-1</f>
        <v>-20</v>
      </c>
      <c r="K30" s="8">
        <f>'Capital Needed - Kapitalbedarf'!$G34/12*-1</f>
        <v>-20</v>
      </c>
      <c r="L30" s="8">
        <f>'Capital Needed - Kapitalbedarf'!$G34/12*-1</f>
        <v>-20</v>
      </c>
      <c r="M30" s="8">
        <f>'Capital Needed - Kapitalbedarf'!$G34/12*-1</f>
        <v>-20</v>
      </c>
      <c r="N30" s="8">
        <f>'Capital Needed - Kapitalbedarf'!$G34/12*-1</f>
        <v>-20</v>
      </c>
      <c r="O30" s="14">
        <f>'Capital Needed - Kapitalbedarf'!$G34/12*-1</f>
        <v>-20</v>
      </c>
    </row>
    <row r="31" spans="2:15" ht="15" customHeight="1" x14ac:dyDescent="0.35">
      <c r="B31" s="16"/>
      <c r="C31" s="58" t="str">
        <f>'Capital Needed - Kapitalbedarf'!C35</f>
        <v>Software Lizenzen / Licenses</v>
      </c>
      <c r="D31" s="33">
        <f>'Capital Needed - Kapitalbedarf'!$F35/6*-1</f>
        <v>0</v>
      </c>
      <c r="E31" s="8">
        <f>'Capital Needed - Kapitalbedarf'!$F35/6</f>
        <v>0</v>
      </c>
      <c r="F31" s="8">
        <f>'Capital Needed - Kapitalbedarf'!$F35/6</f>
        <v>0</v>
      </c>
      <c r="G31" s="8">
        <f>'Capital Needed - Kapitalbedarf'!$F35/6</f>
        <v>0</v>
      </c>
      <c r="H31" s="8">
        <f>'Capital Needed - Kapitalbedarf'!$F35/6</f>
        <v>0</v>
      </c>
      <c r="I31" s="8">
        <f>'Capital Needed - Kapitalbedarf'!$F35/6</f>
        <v>0</v>
      </c>
      <c r="J31" s="8">
        <f>'Capital Needed - Kapitalbedarf'!$G35/12*-1</f>
        <v>0</v>
      </c>
      <c r="K31" s="8">
        <f>'Capital Needed - Kapitalbedarf'!$G35/12*-1</f>
        <v>0</v>
      </c>
      <c r="L31" s="8">
        <f>'Capital Needed - Kapitalbedarf'!$G35/12*-1</f>
        <v>0</v>
      </c>
      <c r="M31" s="8">
        <f>'Capital Needed - Kapitalbedarf'!$G35/12*-1</f>
        <v>0</v>
      </c>
      <c r="N31" s="8">
        <f>'Capital Needed - Kapitalbedarf'!$G35/12*-1</f>
        <v>0</v>
      </c>
      <c r="O31" s="14">
        <f>'Capital Needed - Kapitalbedarf'!$G35/12*-1</f>
        <v>0</v>
      </c>
    </row>
    <row r="32" spans="2:15" ht="15" customHeight="1" x14ac:dyDescent="0.35">
      <c r="B32" s="16"/>
      <c r="C32" s="58" t="str">
        <f>'Capital Needed - Kapitalbedarf'!C36</f>
        <v>Sonstiges / Misc.</v>
      </c>
      <c r="D32" s="33">
        <f>'Capital Needed - Kapitalbedarf'!$F36/6*-1</f>
        <v>0</v>
      </c>
      <c r="E32" s="8">
        <f>'Capital Needed - Kapitalbedarf'!$F36/6*-1</f>
        <v>0</v>
      </c>
      <c r="F32" s="8">
        <f>'Capital Needed - Kapitalbedarf'!$F36/6*-1</f>
        <v>0</v>
      </c>
      <c r="G32" s="8">
        <f>'Capital Needed - Kapitalbedarf'!$F36/6*-1</f>
        <v>0</v>
      </c>
      <c r="H32" s="8">
        <f>'Capital Needed - Kapitalbedarf'!$F36/6*-1</f>
        <v>0</v>
      </c>
      <c r="I32" s="8">
        <f>'Capital Needed - Kapitalbedarf'!$F36/6*-1</f>
        <v>0</v>
      </c>
      <c r="J32" s="8">
        <f>'Capital Needed - Kapitalbedarf'!$G36/12*-1</f>
        <v>-41.666666666666664</v>
      </c>
      <c r="K32" s="8">
        <f>'Capital Needed - Kapitalbedarf'!$G36/12*-1</f>
        <v>-41.666666666666664</v>
      </c>
      <c r="L32" s="8">
        <f>'Capital Needed - Kapitalbedarf'!$G36/12*-1</f>
        <v>-41.666666666666664</v>
      </c>
      <c r="M32" s="8">
        <f>'Capital Needed - Kapitalbedarf'!$G36/12*-1</f>
        <v>-41.666666666666664</v>
      </c>
      <c r="N32" s="8">
        <f>'Capital Needed - Kapitalbedarf'!$G36/12*-1</f>
        <v>-41.666666666666664</v>
      </c>
      <c r="O32" s="14">
        <f>'Capital Needed - Kapitalbedarf'!$G36/12*-1</f>
        <v>-41.666666666666664</v>
      </c>
    </row>
    <row r="33" spans="2:15 16384:16384" ht="15" customHeight="1" x14ac:dyDescent="0.35">
      <c r="B33" s="16"/>
      <c r="C33" s="58" t="str">
        <f>'Capital Needed - Kapitalbedarf'!C37</f>
        <v>Projekt spezifische Reisen / Project travel</v>
      </c>
      <c r="D33" s="33">
        <v>0</v>
      </c>
      <c r="E33" s="8">
        <f>'Capital Needed - Kapitalbedarf'!$F37/3</f>
        <v>500</v>
      </c>
      <c r="F33" s="8">
        <v>0</v>
      </c>
      <c r="G33" s="8">
        <f>'Capital Needed - Kapitalbedarf'!$F37/3*-1</f>
        <v>-500</v>
      </c>
      <c r="H33" s="8">
        <v>0</v>
      </c>
      <c r="I33" s="8">
        <f>'Capital Needed - Kapitalbedarf'!$F37/3*-1</f>
        <v>-500</v>
      </c>
      <c r="J33" s="8">
        <f>'Capital Needed - Kapitalbedarf'!$G37/5*-1</f>
        <v>-1400</v>
      </c>
      <c r="K33" s="8">
        <v>0</v>
      </c>
      <c r="L33" s="8">
        <f>'Capital Needed - Kapitalbedarf'!$G37/5*-1</f>
        <v>-1400</v>
      </c>
      <c r="M33" s="8">
        <v>0</v>
      </c>
      <c r="N33" s="8">
        <v>0</v>
      </c>
      <c r="O33" s="14">
        <f>'Capital Needed - Kapitalbedarf'!$G37/5*-1</f>
        <v>-1400</v>
      </c>
      <c r="XFD33" s="1">
        <f>SUM(A33:XFC33)</f>
        <v>-4700</v>
      </c>
    </row>
    <row r="34" spans="2:15 16384:16384" ht="15.75" customHeight="1" x14ac:dyDescent="0.35">
      <c r="B34" s="16"/>
      <c r="C34" s="56"/>
      <c r="D34" s="22"/>
      <c r="E34" s="22"/>
      <c r="F34" s="22"/>
      <c r="G34" s="23"/>
      <c r="H34" s="23"/>
      <c r="I34" s="23"/>
      <c r="J34" s="23"/>
      <c r="K34" s="23"/>
      <c r="L34" s="23"/>
      <c r="M34" s="23"/>
      <c r="N34" s="23"/>
      <c r="O34" s="24"/>
    </row>
    <row r="35" spans="2:15 16384:16384" ht="15.75" customHeight="1" x14ac:dyDescent="0.35">
      <c r="B35" s="75"/>
      <c r="C35" s="76" t="s">
        <v>85</v>
      </c>
      <c r="D35" s="95">
        <f>SUM(D20:D34)</f>
        <v>-863.33333333333337</v>
      </c>
      <c r="E35" s="95">
        <f t="shared" ref="E35:O35" si="4">SUM(E20:E34)</f>
        <v>-363.33333333333337</v>
      </c>
      <c r="F35" s="95">
        <f t="shared" si="4"/>
        <v>-863.33333333333337</v>
      </c>
      <c r="G35" s="95">
        <f t="shared" si="4"/>
        <v>-1363.3333333333335</v>
      </c>
      <c r="H35" s="95">
        <f t="shared" si="4"/>
        <v>-863.33333333333337</v>
      </c>
      <c r="I35" s="95">
        <f t="shared" si="4"/>
        <v>-1663.3333333333335</v>
      </c>
      <c r="J35" s="95">
        <f t="shared" si="4"/>
        <v>-2491.666666666667</v>
      </c>
      <c r="K35" s="95">
        <f t="shared" si="4"/>
        <v>-4091.6666666666665</v>
      </c>
      <c r="L35" s="95">
        <f t="shared" si="4"/>
        <v>-2491.666666666667</v>
      </c>
      <c r="M35" s="95">
        <f t="shared" si="4"/>
        <v>-2091.6666666666665</v>
      </c>
      <c r="N35" s="95">
        <f t="shared" si="4"/>
        <v>-1091.6666666666667</v>
      </c>
      <c r="O35" s="76">
        <f t="shared" si="4"/>
        <v>-4991.6666666666661</v>
      </c>
    </row>
    <row r="36" spans="2:15 16384:16384" ht="6.75" customHeight="1" x14ac:dyDescent="0.35">
      <c r="B36" s="12"/>
      <c r="C36" s="55"/>
      <c r="D36" s="4"/>
      <c r="E36" s="10"/>
      <c r="F36" s="10"/>
      <c r="G36" s="10"/>
      <c r="I36" s="10"/>
      <c r="J36" s="36"/>
      <c r="O36" s="15"/>
    </row>
    <row r="37" spans="2:15 16384:16384" ht="15.75" customHeight="1" x14ac:dyDescent="0.35">
      <c r="B37" s="96">
        <v>3.2</v>
      </c>
      <c r="C37" s="97" t="s">
        <v>79</v>
      </c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74"/>
    </row>
    <row r="38" spans="2:15 16384:16384" ht="15.75" customHeight="1" x14ac:dyDescent="0.35">
      <c r="B38" s="16"/>
      <c r="C38" s="56" t="s">
        <v>82</v>
      </c>
      <c r="D38" s="8">
        <v>0</v>
      </c>
      <c r="E38" s="8">
        <v>0</v>
      </c>
      <c r="F38" s="8">
        <v>0</v>
      </c>
      <c r="G38" s="8">
        <v>0</v>
      </c>
      <c r="H38" s="8">
        <v>5000</v>
      </c>
      <c r="I38" s="8">
        <v>0</v>
      </c>
      <c r="J38" s="8">
        <v>0</v>
      </c>
      <c r="K38" s="8">
        <v>0</v>
      </c>
      <c r="L38" s="8">
        <v>7000</v>
      </c>
      <c r="M38" s="8">
        <v>0</v>
      </c>
      <c r="N38" s="8">
        <v>0</v>
      </c>
      <c r="O38" s="14">
        <v>0</v>
      </c>
    </row>
    <row r="39" spans="2:15 16384:16384" ht="15.75" customHeight="1" x14ac:dyDescent="0.35">
      <c r="B39" s="16"/>
      <c r="C39" s="56" t="s">
        <v>84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1000</v>
      </c>
      <c r="M39" s="8">
        <v>0</v>
      </c>
      <c r="N39" s="8">
        <v>0</v>
      </c>
      <c r="O39" s="14">
        <v>0</v>
      </c>
    </row>
    <row r="40" spans="2:15 16384:16384" ht="15.75" customHeight="1" x14ac:dyDescent="0.35">
      <c r="B40" s="16"/>
      <c r="C40" s="56" t="s">
        <v>83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1000</v>
      </c>
      <c r="M40" s="8">
        <v>0</v>
      </c>
      <c r="N40" s="8">
        <v>0</v>
      </c>
      <c r="O40" s="14">
        <v>0</v>
      </c>
    </row>
    <row r="41" spans="2:15 16384:16384" ht="15.75" customHeight="1" x14ac:dyDescent="0.35">
      <c r="B41" s="16"/>
      <c r="C41" s="56" t="s">
        <v>81</v>
      </c>
      <c r="D41" s="8">
        <v>0</v>
      </c>
      <c r="E41" s="8">
        <v>0</v>
      </c>
      <c r="F41" s="8">
        <v>0</v>
      </c>
      <c r="G41" s="8">
        <v>500</v>
      </c>
      <c r="H41" s="8">
        <v>0</v>
      </c>
      <c r="I41" s="8">
        <v>0</v>
      </c>
      <c r="J41" s="8">
        <v>0</v>
      </c>
      <c r="K41" s="8">
        <v>0</v>
      </c>
      <c r="L41" s="8">
        <v>500</v>
      </c>
      <c r="M41" s="8">
        <v>0</v>
      </c>
      <c r="N41" s="8">
        <v>0</v>
      </c>
      <c r="O41" s="14">
        <v>0</v>
      </c>
    </row>
    <row r="42" spans="2:15 16384:16384" ht="15.75" customHeight="1" x14ac:dyDescent="0.35">
      <c r="B42" s="16"/>
      <c r="C42" s="56" t="s">
        <v>80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14">
        <v>0</v>
      </c>
    </row>
    <row r="43" spans="2:15 16384:16384" ht="15" customHeight="1" x14ac:dyDescent="0.35">
      <c r="B43" s="16"/>
      <c r="C43" s="58"/>
      <c r="D43" s="22"/>
      <c r="E43" s="22"/>
      <c r="F43" s="22"/>
      <c r="G43" s="23"/>
      <c r="H43" s="23"/>
      <c r="I43" s="8"/>
      <c r="J43" s="23"/>
      <c r="K43" s="23"/>
      <c r="L43" s="23"/>
      <c r="M43" s="23"/>
      <c r="N43" s="23"/>
      <c r="O43" s="24"/>
    </row>
    <row r="44" spans="2:15 16384:16384" ht="15.75" customHeight="1" x14ac:dyDescent="0.35">
      <c r="B44" s="75"/>
      <c r="C44" s="76" t="s">
        <v>86</v>
      </c>
      <c r="D44" s="95">
        <f>SUM(D38:D43)</f>
        <v>0</v>
      </c>
      <c r="E44" s="95">
        <f t="shared" ref="E44:O44" si="5">SUM(E38:E43)</f>
        <v>0</v>
      </c>
      <c r="F44" s="95">
        <f t="shared" si="5"/>
        <v>0</v>
      </c>
      <c r="G44" s="95">
        <f t="shared" si="5"/>
        <v>500</v>
      </c>
      <c r="H44" s="95">
        <f t="shared" si="5"/>
        <v>5000</v>
      </c>
      <c r="I44" s="95">
        <f t="shared" si="5"/>
        <v>0</v>
      </c>
      <c r="J44" s="95">
        <f t="shared" si="5"/>
        <v>0</v>
      </c>
      <c r="K44" s="95">
        <f t="shared" si="5"/>
        <v>0</v>
      </c>
      <c r="L44" s="95">
        <f t="shared" si="5"/>
        <v>9500</v>
      </c>
      <c r="M44" s="95">
        <f t="shared" si="5"/>
        <v>0</v>
      </c>
      <c r="N44" s="95">
        <f t="shared" si="5"/>
        <v>0</v>
      </c>
      <c r="O44" s="76">
        <f t="shared" si="5"/>
        <v>0</v>
      </c>
    </row>
    <row r="45" spans="2:15 16384:16384" ht="6.75" customHeight="1" x14ac:dyDescent="0.35">
      <c r="B45" s="12"/>
      <c r="C45" s="55"/>
      <c r="D45" s="4"/>
      <c r="E45" s="10"/>
      <c r="F45" s="10"/>
      <c r="G45" s="10"/>
      <c r="I45" s="10"/>
      <c r="J45" s="36"/>
      <c r="O45" s="15"/>
    </row>
    <row r="46" spans="2:15 16384:16384" ht="30.75" customHeight="1" x14ac:dyDescent="0.35">
      <c r="B46" s="16"/>
      <c r="C46" s="59" t="s">
        <v>75</v>
      </c>
      <c r="D46" s="32">
        <f>SUM(D8,D16,D35,D44)</f>
        <v>9656.6666666666661</v>
      </c>
      <c r="E46" s="32">
        <f>SUM(E8,E16,E35,E44)</f>
        <v>9293.3333333333321</v>
      </c>
      <c r="F46" s="32">
        <f t="shared" ref="F46:O46" si="6">SUM(F8,F16,F35,F44)</f>
        <v>13429.999999999998</v>
      </c>
      <c r="G46" s="32">
        <f t="shared" si="6"/>
        <v>12566.666666666664</v>
      </c>
      <c r="H46" s="32">
        <f t="shared" si="6"/>
        <v>16703.333333333328</v>
      </c>
      <c r="I46" s="10">
        <f t="shared" si="6"/>
        <v>30039.999999999996</v>
      </c>
      <c r="J46" s="32">
        <f t="shared" si="6"/>
        <v>42548.333333333336</v>
      </c>
      <c r="K46" s="32">
        <f t="shared" si="6"/>
        <v>49456.666666666672</v>
      </c>
      <c r="L46" s="32">
        <f t="shared" si="6"/>
        <v>56465.000000000007</v>
      </c>
      <c r="M46" s="32">
        <f t="shared" si="6"/>
        <v>55373.333333333343</v>
      </c>
      <c r="N46" s="32">
        <f t="shared" si="6"/>
        <v>79281.666666666672</v>
      </c>
      <c r="O46" s="35">
        <f t="shared" si="6"/>
        <v>225290.00000000003</v>
      </c>
    </row>
    <row r="47" spans="2:15 16384:16384" ht="15.75" customHeight="1" x14ac:dyDescent="0.35">
      <c r="B47" s="17"/>
      <c r="C47" s="60"/>
      <c r="D47" s="26"/>
      <c r="E47" s="26"/>
      <c r="F47" s="26"/>
      <c r="G47" s="27"/>
      <c r="H47" s="27"/>
      <c r="I47" s="27"/>
      <c r="J47" s="27"/>
      <c r="K47" s="27"/>
      <c r="L47" s="27"/>
      <c r="M47" s="27"/>
      <c r="N47" s="27"/>
      <c r="O47" s="28"/>
    </row>
  </sheetData>
  <mergeCells count="2">
    <mergeCell ref="B2:C3"/>
    <mergeCell ref="D2:O2"/>
  </mergeCells>
  <phoneticPr fontId="15" type="noConversion"/>
  <pageMargins left="0.25" right="0.25" top="0.75" bottom="0.75" header="0.3" footer="0.3"/>
  <pageSetup paperSize="9" scale="6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1"/>
  <sheetViews>
    <sheetView tabSelected="1" zoomScale="55" zoomScaleNormal="55" workbookViewId="0">
      <selection activeCell="T11" sqref="T11"/>
    </sheetView>
  </sheetViews>
  <sheetFormatPr defaultColWidth="11.453125" defaultRowHeight="15.5" x14ac:dyDescent="0.35"/>
  <cols>
    <col min="1" max="1" width="1.7265625" style="1" customWidth="1"/>
    <col min="2" max="2" width="48.26953125" style="1" customWidth="1"/>
    <col min="3" max="14" width="13.54296875" style="1" customWidth="1"/>
    <col min="15" max="15" width="13.54296875" style="2" customWidth="1"/>
    <col min="16" max="17" width="15.81640625" style="1" bestFit="1" customWidth="1"/>
    <col min="18" max="16384" width="11.453125" style="1"/>
  </cols>
  <sheetData>
    <row r="1" spans="2:17" ht="7.5" customHeight="1" x14ac:dyDescent="0.35"/>
    <row r="2" spans="2:17" ht="20.25" customHeight="1" x14ac:dyDescent="0.35">
      <c r="B2" s="115" t="s">
        <v>77</v>
      </c>
      <c r="C2" s="119">
        <v>2024</v>
      </c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7" t="s">
        <v>2</v>
      </c>
      <c r="P2" s="117">
        <v>2025</v>
      </c>
      <c r="Q2" s="117">
        <v>2026</v>
      </c>
    </row>
    <row r="3" spans="2:17" ht="20.25" customHeight="1" x14ac:dyDescent="0.35">
      <c r="B3" s="116"/>
      <c r="C3" s="93" t="s">
        <v>25</v>
      </c>
      <c r="D3" s="94" t="s">
        <v>26</v>
      </c>
      <c r="E3" s="94" t="s">
        <v>27</v>
      </c>
      <c r="F3" s="94" t="s">
        <v>28</v>
      </c>
      <c r="G3" s="94" t="s">
        <v>29</v>
      </c>
      <c r="H3" s="94" t="s">
        <v>30</v>
      </c>
      <c r="I3" s="94" t="s">
        <v>19</v>
      </c>
      <c r="J3" s="94" t="s">
        <v>20</v>
      </c>
      <c r="K3" s="94" t="s">
        <v>21</v>
      </c>
      <c r="L3" s="94" t="s">
        <v>22</v>
      </c>
      <c r="M3" s="94" t="s">
        <v>23</v>
      </c>
      <c r="N3" s="94" t="s">
        <v>24</v>
      </c>
      <c r="O3" s="118"/>
      <c r="P3" s="118"/>
      <c r="Q3" s="118"/>
    </row>
    <row r="4" spans="2:17" ht="20.25" customHeight="1" x14ac:dyDescent="0.35">
      <c r="B4" s="98" t="s">
        <v>76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100"/>
      <c r="O4" s="99"/>
      <c r="P4" s="99"/>
      <c r="Q4" s="97"/>
    </row>
    <row r="5" spans="2:17" ht="20.25" customHeight="1" x14ac:dyDescent="0.35">
      <c r="B5" s="41" t="s">
        <v>87</v>
      </c>
      <c r="C5" s="42">
        <v>0</v>
      </c>
      <c r="D5" s="42">
        <v>0</v>
      </c>
      <c r="E5" s="42">
        <v>5000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25000</v>
      </c>
      <c r="N5" s="43">
        <v>0</v>
      </c>
      <c r="O5" s="44">
        <f t="shared" ref="O5:O10" si="0">SUM(C5:N5)</f>
        <v>30000</v>
      </c>
      <c r="P5" s="104">
        <v>140000</v>
      </c>
      <c r="Q5" s="104">
        <v>300000</v>
      </c>
    </row>
    <row r="6" spans="2:17" ht="20.25" customHeight="1" x14ac:dyDescent="0.35">
      <c r="B6" s="41" t="s">
        <v>88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3">
        <v>0</v>
      </c>
      <c r="O6" s="44">
        <f t="shared" si="0"/>
        <v>0</v>
      </c>
      <c r="P6" s="104">
        <v>0</v>
      </c>
      <c r="Q6" s="104" t="s">
        <v>99</v>
      </c>
    </row>
    <row r="7" spans="2:17" ht="20.25" customHeight="1" x14ac:dyDescent="0.35">
      <c r="B7" s="41" t="s">
        <v>89</v>
      </c>
      <c r="C7" s="42">
        <v>0</v>
      </c>
      <c r="D7" s="42">
        <v>0</v>
      </c>
      <c r="E7" s="53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3">
        <v>0</v>
      </c>
      <c r="O7" s="44">
        <f t="shared" si="0"/>
        <v>0</v>
      </c>
      <c r="P7" s="104">
        <v>30000</v>
      </c>
      <c r="Q7" s="104">
        <v>70000</v>
      </c>
    </row>
    <row r="8" spans="2:17" ht="20.25" customHeight="1" x14ac:dyDescent="0.35">
      <c r="B8" s="45" t="s">
        <v>90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1000</v>
      </c>
      <c r="K8" s="46">
        <v>0</v>
      </c>
      <c r="L8" s="46">
        <v>1000</v>
      </c>
      <c r="M8" s="46">
        <v>0</v>
      </c>
      <c r="N8" s="47">
        <v>1000</v>
      </c>
      <c r="O8" s="48">
        <f t="shared" si="0"/>
        <v>3000</v>
      </c>
      <c r="P8" s="105">
        <v>30000</v>
      </c>
      <c r="Q8" s="105">
        <v>120000</v>
      </c>
    </row>
    <row r="9" spans="2:17" ht="20.25" customHeight="1" x14ac:dyDescent="0.35">
      <c r="B9" s="39" t="s">
        <v>91</v>
      </c>
      <c r="C9" s="8">
        <f t="shared" ref="C9:M9" si="1">SUM(C5:C8)</f>
        <v>0</v>
      </c>
      <c r="D9" s="8">
        <f t="shared" si="1"/>
        <v>0</v>
      </c>
      <c r="E9" s="8">
        <f t="shared" si="1"/>
        <v>5000</v>
      </c>
      <c r="F9" s="8">
        <f t="shared" si="1"/>
        <v>0</v>
      </c>
      <c r="G9" s="8">
        <f t="shared" si="1"/>
        <v>0</v>
      </c>
      <c r="H9" s="8">
        <f t="shared" si="1"/>
        <v>0</v>
      </c>
      <c r="I9" s="8">
        <f t="shared" si="1"/>
        <v>0</v>
      </c>
      <c r="J9" s="8">
        <f t="shared" si="1"/>
        <v>1000</v>
      </c>
      <c r="K9" s="8">
        <f t="shared" si="1"/>
        <v>0</v>
      </c>
      <c r="L9" s="8">
        <f t="shared" si="1"/>
        <v>1000</v>
      </c>
      <c r="M9" s="8">
        <f t="shared" si="1"/>
        <v>25000</v>
      </c>
      <c r="N9" s="9">
        <f t="shared" ref="N9" si="2">SUM(N5:N8)</f>
        <v>1000</v>
      </c>
      <c r="O9" s="14">
        <f t="shared" si="0"/>
        <v>33000</v>
      </c>
      <c r="P9" s="104">
        <f>SUM(P5:P8)</f>
        <v>200000</v>
      </c>
      <c r="Q9" s="104">
        <f>SUM(Q5:Q8)</f>
        <v>490000</v>
      </c>
    </row>
    <row r="10" spans="2:17" ht="20.25" customHeight="1" x14ac:dyDescent="0.35">
      <c r="B10" s="39" t="s">
        <v>92</v>
      </c>
      <c r="C10" s="38">
        <f>'Cash Flow - Liquiditätsplan'!$D44</f>
        <v>0</v>
      </c>
      <c r="D10" s="38">
        <f>'Cash Flow - Liquiditätsplan'!$E44</f>
        <v>0</v>
      </c>
      <c r="E10" s="38">
        <f>'Cash Flow - Liquiditätsplan'!$F44</f>
        <v>0</v>
      </c>
      <c r="F10" s="38">
        <f>'Cash Flow - Liquiditätsplan'!$G44</f>
        <v>500</v>
      </c>
      <c r="G10" s="38">
        <f>'Cash Flow - Liquiditätsplan'!$H44</f>
        <v>5000</v>
      </c>
      <c r="H10" s="38">
        <f>'Cash Flow - Liquiditätsplan'!$I44</f>
        <v>0</v>
      </c>
      <c r="I10" s="38">
        <f>'Cash Flow - Liquiditätsplan'!$J44</f>
        <v>0</v>
      </c>
      <c r="J10" s="38">
        <f>'Cash Flow - Liquiditätsplan'!$K44</f>
        <v>0</v>
      </c>
      <c r="K10" s="38">
        <f>'Cash Flow - Liquiditätsplan'!$L44</f>
        <v>9500</v>
      </c>
      <c r="L10" s="38">
        <f>'Cash Flow - Liquiditätsplan'!$M44</f>
        <v>0</v>
      </c>
      <c r="M10" s="38">
        <f>'Cash Flow - Liquiditätsplan'!$N44</f>
        <v>0</v>
      </c>
      <c r="N10" s="34">
        <f>'Cash Flow - Liquiditätsplan'!$O44</f>
        <v>0</v>
      </c>
      <c r="O10" s="14">
        <f t="shared" si="0"/>
        <v>15000</v>
      </c>
      <c r="P10" s="106">
        <v>60000</v>
      </c>
      <c r="Q10" s="106">
        <v>240000</v>
      </c>
    </row>
    <row r="11" spans="2:17" ht="20.25" customHeight="1" x14ac:dyDescent="0.35">
      <c r="B11" s="39" t="s">
        <v>3</v>
      </c>
      <c r="C11" s="8">
        <f>C9-C10</f>
        <v>0</v>
      </c>
      <c r="D11" s="8">
        <f t="shared" ref="D11:Q11" si="3">D9-D10</f>
        <v>0</v>
      </c>
      <c r="E11" s="8">
        <f t="shared" si="3"/>
        <v>5000</v>
      </c>
      <c r="F11" s="8">
        <f t="shared" si="3"/>
        <v>-500</v>
      </c>
      <c r="G11" s="8">
        <f t="shared" si="3"/>
        <v>-5000</v>
      </c>
      <c r="H11" s="8">
        <f t="shared" si="3"/>
        <v>0</v>
      </c>
      <c r="I11" s="8">
        <f t="shared" si="3"/>
        <v>0</v>
      </c>
      <c r="J11" s="8">
        <f t="shared" si="3"/>
        <v>1000</v>
      </c>
      <c r="K11" s="8">
        <f t="shared" si="3"/>
        <v>-9500</v>
      </c>
      <c r="L11" s="8">
        <f t="shared" si="3"/>
        <v>1000</v>
      </c>
      <c r="M11" s="8">
        <f t="shared" ref="M11" si="4">M9-M10</f>
        <v>25000</v>
      </c>
      <c r="N11" s="9">
        <f t="shared" ref="N11" si="5">N9-N10</f>
        <v>1000</v>
      </c>
      <c r="O11" s="14">
        <f t="shared" si="3"/>
        <v>18000</v>
      </c>
      <c r="P11" s="106">
        <f t="shared" si="3"/>
        <v>140000</v>
      </c>
      <c r="Q11" s="106">
        <f t="shared" si="3"/>
        <v>250000</v>
      </c>
    </row>
    <row r="12" spans="2:17" ht="20.25" customHeight="1" x14ac:dyDescent="0.35">
      <c r="B12" s="98" t="s">
        <v>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100"/>
      <c r="O12" s="97"/>
      <c r="P12" s="97"/>
      <c r="Q12" s="97"/>
    </row>
    <row r="13" spans="2:17" ht="20.25" customHeight="1" x14ac:dyDescent="0.35">
      <c r="B13" s="40" t="str">
        <f>'Capital Needed - Kapitalbedarf'!C20</f>
        <v>Gehälter / Salaries</v>
      </c>
      <c r="C13" s="38">
        <f>'Cash Flow - Liquiditätsplan'!D20</f>
        <v>0</v>
      </c>
      <c r="D13" s="38">
        <f>'Cash Flow - Liquiditätsplan'!E20</f>
        <v>0</v>
      </c>
      <c r="E13" s="38">
        <f>'Cash Flow - Liquiditätsplan'!F20</f>
        <v>0</v>
      </c>
      <c r="F13" s="38">
        <f>'Cash Flow - Liquiditätsplan'!G20</f>
        <v>0</v>
      </c>
      <c r="G13" s="38">
        <f>'Cash Flow - Liquiditätsplan'!H20</f>
        <v>0</v>
      </c>
      <c r="H13" s="38">
        <f>'Cash Flow - Liquiditätsplan'!I20</f>
        <v>0</v>
      </c>
      <c r="I13" s="38">
        <f>'Cash Flow - Liquiditätsplan'!J20</f>
        <v>0</v>
      </c>
      <c r="J13" s="38">
        <f>'Cash Flow - Liquiditätsplan'!K20</f>
        <v>0</v>
      </c>
      <c r="K13" s="38">
        <f>'Cash Flow - Liquiditätsplan'!L20</f>
        <v>0</v>
      </c>
      <c r="L13" s="38">
        <f>'Cash Flow - Liquiditätsplan'!M20</f>
        <v>0</v>
      </c>
      <c r="M13" s="38">
        <f>'Cash Flow - Liquiditätsplan'!N20</f>
        <v>0</v>
      </c>
      <c r="N13" s="34">
        <f>'Cash Flow - Liquiditätsplan'!O20</f>
        <v>0</v>
      </c>
      <c r="O13" s="14">
        <f>SUM(C13:N13)</f>
        <v>0</v>
      </c>
      <c r="P13" s="106">
        <v>-102000</v>
      </c>
      <c r="Q13" s="106">
        <v>-180000</v>
      </c>
    </row>
    <row r="14" spans="2:17" ht="20.25" customHeight="1" x14ac:dyDescent="0.35">
      <c r="B14" s="40" t="str">
        <f>'Capital Needed - Kapitalbedarf'!C25</f>
        <v xml:space="preserve">Labor / Lab </v>
      </c>
      <c r="C14" s="38">
        <f>'Cash Flow - Liquiditätsplan'!D21</f>
        <v>-750</v>
      </c>
      <c r="D14" s="38">
        <f>'Cash Flow - Liquiditätsplan'!E21</f>
        <v>-750</v>
      </c>
      <c r="E14" s="38">
        <f>'Cash Flow - Liquiditätsplan'!F21</f>
        <v>-750</v>
      </c>
      <c r="F14" s="38">
        <f>'Cash Flow - Liquiditätsplan'!G21</f>
        <v>-750</v>
      </c>
      <c r="G14" s="38">
        <f>'Cash Flow - Liquiditätsplan'!H21</f>
        <v>-750</v>
      </c>
      <c r="H14" s="38">
        <f>'Cash Flow - Liquiditätsplan'!I21</f>
        <v>-750</v>
      </c>
      <c r="I14" s="38">
        <f>'Cash Flow - Liquiditätsplan'!J21</f>
        <v>-750</v>
      </c>
      <c r="J14" s="38">
        <f>'Cash Flow - Liquiditätsplan'!K21</f>
        <v>-750</v>
      </c>
      <c r="K14" s="38">
        <f>'Cash Flow - Liquiditätsplan'!L21</f>
        <v>-750</v>
      </c>
      <c r="L14" s="38">
        <f>'Cash Flow - Liquiditätsplan'!M21</f>
        <v>-750</v>
      </c>
      <c r="M14" s="38">
        <f>'Cash Flow - Liquiditätsplan'!N21</f>
        <v>-750</v>
      </c>
      <c r="N14" s="34">
        <f>'Cash Flow - Liquiditätsplan'!O21</f>
        <v>-750</v>
      </c>
      <c r="O14" s="14">
        <f>SUM(C14:N14)</f>
        <v>-9000</v>
      </c>
      <c r="P14" s="106">
        <v>-9000</v>
      </c>
      <c r="Q14" s="104">
        <v>-9000</v>
      </c>
    </row>
    <row r="15" spans="2:17" ht="20.25" customHeight="1" x14ac:dyDescent="0.35">
      <c r="B15" s="40" t="str">
        <f>'Capital Needed - Kapitalbedarf'!C26</f>
        <v>Website Hosting</v>
      </c>
      <c r="C15" s="38">
        <f>'Cash Flow - Liquiditätsplan'!D22</f>
        <v>-20</v>
      </c>
      <c r="D15" s="38">
        <f>'Cash Flow - Liquiditätsplan'!E22</f>
        <v>-20</v>
      </c>
      <c r="E15" s="38">
        <f>'Cash Flow - Liquiditätsplan'!F22</f>
        <v>-20</v>
      </c>
      <c r="F15" s="38">
        <f>'Cash Flow - Liquiditätsplan'!G22</f>
        <v>-20</v>
      </c>
      <c r="G15" s="38">
        <f>'Cash Flow - Liquiditätsplan'!H22</f>
        <v>-20</v>
      </c>
      <c r="H15" s="38">
        <f>'Cash Flow - Liquiditätsplan'!I22</f>
        <v>-20</v>
      </c>
      <c r="I15" s="38">
        <f>'Cash Flow - Liquiditätsplan'!J22</f>
        <v>-20</v>
      </c>
      <c r="J15" s="38">
        <f>'Cash Flow - Liquiditätsplan'!K22</f>
        <v>-20</v>
      </c>
      <c r="K15" s="38">
        <f>'Cash Flow - Liquiditätsplan'!L22</f>
        <v>-20</v>
      </c>
      <c r="L15" s="38">
        <f>'Cash Flow - Liquiditätsplan'!M22</f>
        <v>-20</v>
      </c>
      <c r="M15" s="38">
        <f>'Cash Flow - Liquiditätsplan'!N22</f>
        <v>-20</v>
      </c>
      <c r="N15" s="34">
        <f>'Cash Flow - Liquiditätsplan'!O22</f>
        <v>-20</v>
      </c>
      <c r="O15" s="14">
        <f>SUM(C15:N15)</f>
        <v>-240</v>
      </c>
      <c r="P15" s="106">
        <v>-240</v>
      </c>
      <c r="Q15" s="104">
        <v>-240</v>
      </c>
    </row>
    <row r="16" spans="2:17" ht="20.25" customHeight="1" x14ac:dyDescent="0.35">
      <c r="B16" s="40" t="str">
        <f>'Capital Needed - Kapitalbedarf'!C27</f>
        <v>Co-working Wuppertal (CEO)</v>
      </c>
      <c r="C16" s="38">
        <f>'Cash Flow - Liquiditätsplan'!D23</f>
        <v>0</v>
      </c>
      <c r="D16" s="38">
        <f>'Cash Flow - Liquiditätsplan'!E23</f>
        <v>0</v>
      </c>
      <c r="E16" s="38">
        <f>'Cash Flow - Liquiditätsplan'!F23</f>
        <v>0</v>
      </c>
      <c r="F16" s="38">
        <f>'Cash Flow - Liquiditätsplan'!G23</f>
        <v>0</v>
      </c>
      <c r="G16" s="38">
        <f>'Cash Flow - Liquiditätsplan'!H23</f>
        <v>0</v>
      </c>
      <c r="H16" s="38">
        <f>'Cash Flow - Liquiditätsplan'!I23</f>
        <v>0</v>
      </c>
      <c r="I16" s="38">
        <f>'Cash Flow - Liquiditätsplan'!J23</f>
        <v>-150</v>
      </c>
      <c r="J16" s="38">
        <f>'Cash Flow - Liquiditätsplan'!K23</f>
        <v>-150</v>
      </c>
      <c r="K16" s="38">
        <f>'Cash Flow - Liquiditätsplan'!L23</f>
        <v>-150</v>
      </c>
      <c r="L16" s="38">
        <f>'Cash Flow - Liquiditätsplan'!M23</f>
        <v>-150</v>
      </c>
      <c r="M16" s="38">
        <f>'Cash Flow - Liquiditätsplan'!N23</f>
        <v>-150</v>
      </c>
      <c r="N16" s="34">
        <f>'Cash Flow - Liquiditätsplan'!O23</f>
        <v>-150</v>
      </c>
      <c r="O16" s="14">
        <f>SUM(C16:N16)</f>
        <v>-900</v>
      </c>
      <c r="P16" s="106">
        <v>-1800</v>
      </c>
      <c r="Q16" s="104">
        <v>-1800</v>
      </c>
    </row>
    <row r="17" spans="2:18" ht="20.25" customHeight="1" x14ac:dyDescent="0.35">
      <c r="B17" s="40" t="str">
        <f>'Capital Needed - Kapitalbedarf'!C28</f>
        <v>Buchhaltung / Accounting (external)</v>
      </c>
      <c r="C17" s="38">
        <f>'Cash Flow - Liquiditätsplan'!D24</f>
        <v>-83.333333333333329</v>
      </c>
      <c r="D17" s="38">
        <f>'Cash Flow - Liquiditätsplan'!E24</f>
        <v>-83.333333333333329</v>
      </c>
      <c r="E17" s="38">
        <f>'Cash Flow - Liquiditätsplan'!F24</f>
        <v>-83.333333333333329</v>
      </c>
      <c r="F17" s="38">
        <f>'Cash Flow - Liquiditätsplan'!G24</f>
        <v>-83.333333333333329</v>
      </c>
      <c r="G17" s="38">
        <f>'Cash Flow - Liquiditätsplan'!H24</f>
        <v>-83.333333333333329</v>
      </c>
      <c r="H17" s="38">
        <f>'Cash Flow - Liquiditätsplan'!I24</f>
        <v>-83.333333333333329</v>
      </c>
      <c r="I17" s="38">
        <f>'Cash Flow - Liquiditätsplan'!J24</f>
        <v>-100</v>
      </c>
      <c r="J17" s="38">
        <f>'Cash Flow - Liquiditätsplan'!K24</f>
        <v>-100</v>
      </c>
      <c r="K17" s="38">
        <f>'Cash Flow - Liquiditätsplan'!L24</f>
        <v>-100</v>
      </c>
      <c r="L17" s="38">
        <f>'Cash Flow - Liquiditätsplan'!M24</f>
        <v>-100</v>
      </c>
      <c r="M17" s="38">
        <f>'Cash Flow - Liquiditätsplan'!N24</f>
        <v>-100</v>
      </c>
      <c r="N17" s="34">
        <f>'Cash Flow - Liquiditätsplan'!O24</f>
        <v>-100</v>
      </c>
      <c r="O17" s="14"/>
      <c r="P17" s="106">
        <v>-1200</v>
      </c>
      <c r="Q17" s="104">
        <v>-1200</v>
      </c>
    </row>
    <row r="18" spans="2:18" ht="20.25" customHeight="1" x14ac:dyDescent="0.35">
      <c r="B18" s="40" t="str">
        <f>'Capital Needed - Kapitalbedarf'!C29</f>
        <v>Bilanz / End of Year Statement  (external)</v>
      </c>
      <c r="C18" s="38">
        <f>'Cash Flow - Liquiditätsplan'!D25</f>
        <v>0</v>
      </c>
      <c r="D18" s="38">
        <f>'Cash Flow - Liquiditätsplan'!E25</f>
        <v>0</v>
      </c>
      <c r="E18" s="38">
        <f>'Cash Flow - Liquiditätsplan'!F25</f>
        <v>0</v>
      </c>
      <c r="F18" s="38">
        <f>'Cash Flow - Liquiditätsplan'!G25</f>
        <v>0</v>
      </c>
      <c r="G18" s="38">
        <f>'Cash Flow - Liquiditätsplan'!H25</f>
        <v>0</v>
      </c>
      <c r="H18" s="38">
        <f>'Cash Flow - Liquiditätsplan'!I25</f>
        <v>-300</v>
      </c>
      <c r="I18" s="38">
        <f>'Cash Flow - Liquiditätsplan'!J25</f>
        <v>0</v>
      </c>
      <c r="J18" s="38">
        <f>'Cash Flow - Liquiditätsplan'!K25</f>
        <v>0</v>
      </c>
      <c r="K18" s="38">
        <f>'Cash Flow - Liquiditätsplan'!L25</f>
        <v>0</v>
      </c>
      <c r="L18" s="38">
        <f>'Cash Flow - Liquiditätsplan'!M25</f>
        <v>0</v>
      </c>
      <c r="M18" s="38">
        <f>'Cash Flow - Liquiditätsplan'!N25</f>
        <v>0</v>
      </c>
      <c r="N18" s="34">
        <f>'Cash Flow - Liquiditätsplan'!O25</f>
        <v>0</v>
      </c>
      <c r="O18" s="14"/>
      <c r="P18" s="106">
        <v>-700</v>
      </c>
      <c r="Q18" s="104">
        <v>-700</v>
      </c>
    </row>
    <row r="19" spans="2:18" ht="20.25" customHeight="1" x14ac:dyDescent="0.35">
      <c r="B19" s="40" t="str">
        <f>'Capital Needed - Kapitalbedarf'!C30</f>
        <v>Steuerberatung / Tax Advisory  (external)</v>
      </c>
      <c r="C19" s="38">
        <f>'Cash Flow - Liquiditätsplan'!D26</f>
        <v>0</v>
      </c>
      <c r="D19" s="38">
        <f>'Cash Flow - Liquiditätsplan'!E26</f>
        <v>0</v>
      </c>
      <c r="E19" s="38">
        <f>'Cash Flow - Liquiditätsplan'!F26</f>
        <v>0</v>
      </c>
      <c r="F19" s="38">
        <f>'Cash Flow - Liquiditätsplan'!G26</f>
        <v>0</v>
      </c>
      <c r="G19" s="38">
        <f>'Cash Flow - Liquiditätsplan'!H26</f>
        <v>0</v>
      </c>
      <c r="H19" s="38">
        <f>'Cash Flow - Liquiditätsplan'!I26</f>
        <v>0</v>
      </c>
      <c r="I19" s="38">
        <f>'Cash Flow - Liquiditätsplan'!J26</f>
        <v>0</v>
      </c>
      <c r="J19" s="38">
        <f>'Cash Flow - Liquiditätsplan'!K26</f>
        <v>-500</v>
      </c>
      <c r="K19" s="38">
        <f>'Cash Flow - Liquiditätsplan'!L26</f>
        <v>0</v>
      </c>
      <c r="L19" s="38">
        <f>'Cash Flow - Liquiditätsplan'!M26</f>
        <v>0</v>
      </c>
      <c r="M19" s="38">
        <f>'Cash Flow - Liquiditätsplan'!N26</f>
        <v>0</v>
      </c>
      <c r="N19" s="34">
        <f>'Cash Flow - Liquiditätsplan'!O26</f>
        <v>0</v>
      </c>
      <c r="O19" s="14"/>
      <c r="P19" s="106"/>
      <c r="Q19" s="104">
        <v>-1000</v>
      </c>
    </row>
    <row r="20" spans="2:18" ht="20.25" customHeight="1" x14ac:dyDescent="0.35">
      <c r="B20" s="40" t="str">
        <f>'Capital Needed - Kapitalbedarf'!C31</f>
        <v xml:space="preserve">Bank Gebühren / Bank Account  </v>
      </c>
      <c r="C20" s="38">
        <f>'Cash Flow - Liquiditätsplan'!D27</f>
        <v>-10</v>
      </c>
      <c r="D20" s="38">
        <f>'Cash Flow - Liquiditätsplan'!E27</f>
        <v>-10</v>
      </c>
      <c r="E20" s="38">
        <f>'Cash Flow - Liquiditätsplan'!F27</f>
        <v>-10</v>
      </c>
      <c r="F20" s="38">
        <f>'Cash Flow - Liquiditätsplan'!G27</f>
        <v>-10</v>
      </c>
      <c r="G20" s="38">
        <f>'Cash Flow - Liquiditätsplan'!H27</f>
        <v>-10</v>
      </c>
      <c r="H20" s="38">
        <f>'Cash Flow - Liquiditätsplan'!I27</f>
        <v>-10</v>
      </c>
      <c r="I20" s="38">
        <f>'Cash Flow - Liquiditätsplan'!J27</f>
        <v>-10</v>
      </c>
      <c r="J20" s="38">
        <f>'Cash Flow - Liquiditätsplan'!K27</f>
        <v>-10</v>
      </c>
      <c r="K20" s="38">
        <f>'Cash Flow - Liquiditätsplan'!L27</f>
        <v>-10</v>
      </c>
      <c r="L20" s="38">
        <f>'Cash Flow - Liquiditätsplan'!M27</f>
        <v>-10</v>
      </c>
      <c r="M20" s="38">
        <f>'Cash Flow - Liquiditätsplan'!N27</f>
        <v>-10</v>
      </c>
      <c r="N20" s="34">
        <f>'Cash Flow - Liquiditätsplan'!O27</f>
        <v>-10</v>
      </c>
      <c r="O20" s="14"/>
      <c r="P20" s="106">
        <v>-120</v>
      </c>
      <c r="Q20" s="104">
        <v>-120</v>
      </c>
    </row>
    <row r="21" spans="2:18" ht="20.25" customHeight="1" x14ac:dyDescent="0.35">
      <c r="B21" s="40" t="str">
        <f>'Capital Needed - Kapitalbedarf'!C32</f>
        <v>Juristische Beratung / Legal Advisory (external)</v>
      </c>
      <c r="C21" s="38">
        <f>'Cash Flow - Liquiditätsplan'!D28</f>
        <v>0</v>
      </c>
      <c r="D21" s="38">
        <f>'Cash Flow - Liquiditätsplan'!E28</f>
        <v>0</v>
      </c>
      <c r="E21" s="38">
        <f>'Cash Flow - Liquiditätsplan'!F28</f>
        <v>0</v>
      </c>
      <c r="F21" s="38">
        <f>'Cash Flow - Liquiditätsplan'!G28</f>
        <v>0</v>
      </c>
      <c r="G21" s="38">
        <f>'Cash Flow - Liquiditätsplan'!H28</f>
        <v>0</v>
      </c>
      <c r="H21" s="38">
        <f>'Cash Flow - Liquiditätsplan'!I28</f>
        <v>0</v>
      </c>
      <c r="I21" s="38">
        <f>'Cash Flow - Liquiditätsplan'!J28</f>
        <v>0</v>
      </c>
      <c r="J21" s="38">
        <f>'Cash Flow - Liquiditätsplan'!K28</f>
        <v>0</v>
      </c>
      <c r="K21" s="38">
        <f>'Cash Flow - Liquiditätsplan'!L28</f>
        <v>0</v>
      </c>
      <c r="L21" s="38">
        <f>'Cash Flow - Liquiditätsplan'!M28</f>
        <v>-1000</v>
      </c>
      <c r="M21" s="38">
        <f>'Cash Flow - Liquiditätsplan'!N28</f>
        <v>0</v>
      </c>
      <c r="N21" s="34">
        <f>'Cash Flow - Liquiditätsplan'!O28</f>
        <v>0</v>
      </c>
      <c r="O21" s="14">
        <f t="shared" ref="O21:O26" si="6">SUM(C21:N21)</f>
        <v>-1000</v>
      </c>
      <c r="P21" s="106">
        <v>-1000</v>
      </c>
      <c r="Q21" s="104" t="s">
        <v>99</v>
      </c>
    </row>
    <row r="22" spans="2:18" ht="20.25" customHeight="1" x14ac:dyDescent="0.35">
      <c r="B22" s="40" t="str">
        <f>'Capital Needed - Kapitalbedarf'!C33</f>
        <v>Verfahrens-Patent Anmeldung / Process Patent</v>
      </c>
      <c r="C22" s="38">
        <f>'Cash Flow - Liquiditätsplan'!D29</f>
        <v>0</v>
      </c>
      <c r="D22" s="38">
        <f>'Cash Flow - Liquiditätsplan'!E29</f>
        <v>0</v>
      </c>
      <c r="E22" s="38">
        <f>'Cash Flow - Liquiditätsplan'!F29</f>
        <v>0</v>
      </c>
      <c r="F22" s="38">
        <f>'Cash Flow - Liquiditätsplan'!G29</f>
        <v>0</v>
      </c>
      <c r="G22" s="38">
        <f>'Cash Flow - Liquiditätsplan'!H29</f>
        <v>0</v>
      </c>
      <c r="H22" s="38">
        <f>'Cash Flow - Liquiditätsplan'!I29</f>
        <v>0</v>
      </c>
      <c r="I22" s="38">
        <f>'Cash Flow - Liquiditätsplan'!J29</f>
        <v>0</v>
      </c>
      <c r="J22" s="38">
        <f>'Cash Flow - Liquiditätsplan'!K29</f>
        <v>-2500</v>
      </c>
      <c r="K22" s="38">
        <f>'Cash Flow - Liquiditätsplan'!L29</f>
        <v>0</v>
      </c>
      <c r="L22" s="38">
        <f>'Cash Flow - Liquiditätsplan'!M29</f>
        <v>0</v>
      </c>
      <c r="M22" s="38">
        <f>'Cash Flow - Liquiditätsplan'!N29</f>
        <v>0</v>
      </c>
      <c r="N22" s="34">
        <f>'Cash Flow - Liquiditätsplan'!O29</f>
        <v>-2500</v>
      </c>
      <c r="O22" s="14">
        <f t="shared" si="6"/>
        <v>-5000</v>
      </c>
      <c r="P22" s="106" t="s">
        <v>99</v>
      </c>
      <c r="Q22" s="104" t="s">
        <v>99</v>
      </c>
    </row>
    <row r="23" spans="2:18" ht="20.25" customHeight="1" x14ac:dyDescent="0.35">
      <c r="B23" s="40" t="str">
        <f>'Capital Needed - Kapitalbedarf'!C34</f>
        <v>Kommunikation / Telephone</v>
      </c>
      <c r="C23" s="38">
        <f>'Cash Flow - Liquiditätsplan'!D30</f>
        <v>0</v>
      </c>
      <c r="D23" s="38">
        <f>'Cash Flow - Liquiditätsplan'!E30</f>
        <v>0</v>
      </c>
      <c r="E23" s="38">
        <f>'Cash Flow - Liquiditätsplan'!F30</f>
        <v>0</v>
      </c>
      <c r="F23" s="38">
        <f>'Cash Flow - Liquiditätsplan'!G30</f>
        <v>0</v>
      </c>
      <c r="G23" s="38">
        <f>'Cash Flow - Liquiditätsplan'!H30</f>
        <v>0</v>
      </c>
      <c r="H23" s="38">
        <f>'Cash Flow - Liquiditätsplan'!I30</f>
        <v>0</v>
      </c>
      <c r="I23" s="38">
        <f>'Cash Flow - Liquiditätsplan'!J30</f>
        <v>-20</v>
      </c>
      <c r="J23" s="38">
        <f>'Cash Flow - Liquiditätsplan'!K30</f>
        <v>-20</v>
      </c>
      <c r="K23" s="38">
        <f>'Cash Flow - Liquiditätsplan'!L30</f>
        <v>-20</v>
      </c>
      <c r="L23" s="38">
        <f>'Cash Flow - Liquiditätsplan'!M30</f>
        <v>-20</v>
      </c>
      <c r="M23" s="38">
        <f>'Cash Flow - Liquiditätsplan'!N30</f>
        <v>-20</v>
      </c>
      <c r="N23" s="34">
        <f>'Cash Flow - Liquiditätsplan'!O30</f>
        <v>-20</v>
      </c>
      <c r="O23" s="14">
        <f t="shared" si="6"/>
        <v>-120</v>
      </c>
      <c r="P23" s="106">
        <v>-1200</v>
      </c>
      <c r="Q23" s="106">
        <v>-1200</v>
      </c>
    </row>
    <row r="24" spans="2:18" ht="20.25" customHeight="1" x14ac:dyDescent="0.35">
      <c r="B24" s="40" t="str">
        <f>'Capital Needed - Kapitalbedarf'!C35</f>
        <v>Software Lizenzen / Licenses</v>
      </c>
      <c r="C24" s="38">
        <f>'Cash Flow - Liquiditätsplan'!D31</f>
        <v>0</v>
      </c>
      <c r="D24" s="38">
        <f>'Cash Flow - Liquiditätsplan'!E31</f>
        <v>0</v>
      </c>
      <c r="E24" s="38">
        <f>'Cash Flow - Liquiditätsplan'!F31</f>
        <v>0</v>
      </c>
      <c r="F24" s="38">
        <f>'Cash Flow - Liquiditätsplan'!G31</f>
        <v>0</v>
      </c>
      <c r="G24" s="38">
        <f>'Cash Flow - Liquiditätsplan'!H31</f>
        <v>0</v>
      </c>
      <c r="H24" s="38">
        <f>'Cash Flow - Liquiditätsplan'!I31</f>
        <v>0</v>
      </c>
      <c r="I24" s="38">
        <f>'Cash Flow - Liquiditätsplan'!J31</f>
        <v>0</v>
      </c>
      <c r="J24" s="38">
        <f>'Cash Flow - Liquiditätsplan'!K31</f>
        <v>0</v>
      </c>
      <c r="K24" s="38">
        <f>'Cash Flow - Liquiditätsplan'!L31</f>
        <v>0</v>
      </c>
      <c r="L24" s="38">
        <f>'Cash Flow - Liquiditätsplan'!M31</f>
        <v>0</v>
      </c>
      <c r="M24" s="38">
        <f>'Cash Flow - Liquiditätsplan'!N31</f>
        <v>0</v>
      </c>
      <c r="N24" s="34">
        <f>'Cash Flow - Liquiditätsplan'!O31</f>
        <v>0</v>
      </c>
      <c r="O24" s="14">
        <f t="shared" si="6"/>
        <v>0</v>
      </c>
      <c r="P24" s="106">
        <f t="shared" ref="P24" si="7">SUM(D24:O24)</f>
        <v>0</v>
      </c>
      <c r="Q24" s="104" t="s">
        <v>99</v>
      </c>
    </row>
    <row r="25" spans="2:18" ht="20.25" customHeight="1" x14ac:dyDescent="0.35">
      <c r="B25" s="40" t="str">
        <f>'Capital Needed - Kapitalbedarf'!C36</f>
        <v>Sonstiges / Misc.</v>
      </c>
      <c r="C25" s="38">
        <f>'Cash Flow - Liquiditätsplan'!D32</f>
        <v>0</v>
      </c>
      <c r="D25" s="38">
        <f>'Cash Flow - Liquiditätsplan'!E32</f>
        <v>0</v>
      </c>
      <c r="E25" s="38">
        <f>'Cash Flow - Liquiditätsplan'!F32</f>
        <v>0</v>
      </c>
      <c r="F25" s="38">
        <f>'Cash Flow - Liquiditätsplan'!G32</f>
        <v>0</v>
      </c>
      <c r="G25" s="38">
        <f>'Cash Flow - Liquiditätsplan'!H32</f>
        <v>0</v>
      </c>
      <c r="H25" s="38">
        <f>'Cash Flow - Liquiditätsplan'!I32</f>
        <v>0</v>
      </c>
      <c r="I25" s="38">
        <f>'Cash Flow - Liquiditätsplan'!J32</f>
        <v>-41.666666666666664</v>
      </c>
      <c r="J25" s="38">
        <f>'Cash Flow - Liquiditätsplan'!K32</f>
        <v>-41.666666666666664</v>
      </c>
      <c r="K25" s="38">
        <f>'Cash Flow - Liquiditätsplan'!L32</f>
        <v>-41.666666666666664</v>
      </c>
      <c r="L25" s="38">
        <f>'Cash Flow - Liquiditätsplan'!M32</f>
        <v>-41.666666666666664</v>
      </c>
      <c r="M25" s="38">
        <f>'Cash Flow - Liquiditätsplan'!N32</f>
        <v>-41.666666666666664</v>
      </c>
      <c r="N25" s="34">
        <f>'Cash Flow - Liquiditätsplan'!O32</f>
        <v>-41.666666666666664</v>
      </c>
      <c r="O25" s="14">
        <f t="shared" si="6"/>
        <v>-249.99999999999997</v>
      </c>
      <c r="P25" s="106">
        <v>-1000</v>
      </c>
      <c r="Q25" s="106">
        <v>-1000</v>
      </c>
    </row>
    <row r="26" spans="2:18" ht="20.25" customHeight="1" x14ac:dyDescent="0.35">
      <c r="B26" s="40" t="str">
        <f>'Capital Needed - Kapitalbedarf'!C37</f>
        <v>Projekt spezifische Reisen / Project travel</v>
      </c>
      <c r="C26" s="38">
        <f>'Cash Flow - Liquiditätsplan'!D33</f>
        <v>0</v>
      </c>
      <c r="D26" s="38">
        <f>'Cash Flow - Liquiditätsplan'!E33</f>
        <v>500</v>
      </c>
      <c r="E26" s="38">
        <f>'Cash Flow - Liquiditätsplan'!F33</f>
        <v>0</v>
      </c>
      <c r="F26" s="38">
        <f>'Cash Flow - Liquiditätsplan'!G33</f>
        <v>-500</v>
      </c>
      <c r="G26" s="38">
        <f>'Cash Flow - Liquiditätsplan'!H33</f>
        <v>0</v>
      </c>
      <c r="H26" s="38">
        <f>'Cash Flow - Liquiditätsplan'!I33</f>
        <v>-500</v>
      </c>
      <c r="I26" s="38">
        <f>'Cash Flow - Liquiditätsplan'!J33</f>
        <v>-1400</v>
      </c>
      <c r="J26" s="38">
        <f>'Cash Flow - Liquiditätsplan'!K33</f>
        <v>0</v>
      </c>
      <c r="K26" s="38">
        <f>'Cash Flow - Liquiditätsplan'!L33</f>
        <v>-1400</v>
      </c>
      <c r="L26" s="38">
        <f>'Cash Flow - Liquiditätsplan'!M33</f>
        <v>0</v>
      </c>
      <c r="M26" s="38">
        <f>'Cash Flow - Liquiditätsplan'!N33</f>
        <v>0</v>
      </c>
      <c r="N26" s="34">
        <f>'Cash Flow - Liquiditätsplan'!O33</f>
        <v>-1400</v>
      </c>
      <c r="O26" s="14">
        <f t="shared" si="6"/>
        <v>-4700</v>
      </c>
      <c r="P26" s="106">
        <v>-15000</v>
      </c>
      <c r="Q26" s="106">
        <v>-15000</v>
      </c>
      <c r="R26" s="1" t="s">
        <v>100</v>
      </c>
    </row>
    <row r="27" spans="2:18" ht="20.25" customHeight="1" x14ac:dyDescent="0.35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1"/>
      <c r="O27" s="52"/>
      <c r="P27" s="107"/>
      <c r="Q27" s="107"/>
    </row>
    <row r="28" spans="2:18" ht="20.25" customHeight="1" x14ac:dyDescent="0.35">
      <c r="B28" s="54" t="s">
        <v>93</v>
      </c>
      <c r="C28" s="8">
        <f>SUM(C13:C27)</f>
        <v>-863.33333333333337</v>
      </c>
      <c r="D28" s="8">
        <f t="shared" ref="D28:N28" si="8">SUM(D13:D27)</f>
        <v>-363.33333333333337</v>
      </c>
      <c r="E28" s="8">
        <f t="shared" si="8"/>
        <v>-863.33333333333337</v>
      </c>
      <c r="F28" s="8">
        <f t="shared" si="8"/>
        <v>-1363.3333333333335</v>
      </c>
      <c r="G28" s="8">
        <f t="shared" si="8"/>
        <v>-863.33333333333337</v>
      </c>
      <c r="H28" s="8">
        <f t="shared" si="8"/>
        <v>-1663.3333333333335</v>
      </c>
      <c r="I28" s="8">
        <f t="shared" si="8"/>
        <v>-2491.666666666667</v>
      </c>
      <c r="J28" s="8">
        <f t="shared" si="8"/>
        <v>-4091.6666666666665</v>
      </c>
      <c r="K28" s="8">
        <f t="shared" si="8"/>
        <v>-2491.666666666667</v>
      </c>
      <c r="L28" s="8">
        <f t="shared" si="8"/>
        <v>-2091.6666666666665</v>
      </c>
      <c r="M28" s="8">
        <f t="shared" si="8"/>
        <v>-1091.6666666666667</v>
      </c>
      <c r="N28" s="9">
        <f t="shared" si="8"/>
        <v>-4991.6666666666661</v>
      </c>
      <c r="O28" s="14">
        <f>SUM(C28:N28)</f>
        <v>-23230</v>
      </c>
      <c r="P28" s="106">
        <f>SUM(P13:P26)</f>
        <v>-133260</v>
      </c>
      <c r="Q28" s="14">
        <f>SUM(Q13:Q26)</f>
        <v>-211260</v>
      </c>
    </row>
    <row r="29" spans="2:18" ht="20.25" customHeight="1" x14ac:dyDescent="0.35">
      <c r="B29" s="40" t="s">
        <v>94</v>
      </c>
      <c r="C29" s="8">
        <f>SUM(C11,C28)</f>
        <v>-863.33333333333337</v>
      </c>
      <c r="D29" s="8">
        <f t="shared" ref="D29:N29" si="9">SUM(D11,D28)</f>
        <v>-363.33333333333337</v>
      </c>
      <c r="E29" s="8">
        <f t="shared" si="9"/>
        <v>4136.666666666667</v>
      </c>
      <c r="F29" s="8">
        <f t="shared" si="9"/>
        <v>-1863.3333333333335</v>
      </c>
      <c r="G29" s="8">
        <f t="shared" si="9"/>
        <v>-5863.333333333333</v>
      </c>
      <c r="H29" s="8">
        <f t="shared" si="9"/>
        <v>-1663.3333333333335</v>
      </c>
      <c r="I29" s="8">
        <f t="shared" si="9"/>
        <v>-2491.666666666667</v>
      </c>
      <c r="J29" s="8">
        <f t="shared" si="9"/>
        <v>-3091.6666666666665</v>
      </c>
      <c r="K29" s="8">
        <f t="shared" si="9"/>
        <v>-11991.666666666668</v>
      </c>
      <c r="L29" s="8">
        <f t="shared" si="9"/>
        <v>-1091.6666666666665</v>
      </c>
      <c r="M29" s="8">
        <f t="shared" si="9"/>
        <v>23908.333333333332</v>
      </c>
      <c r="N29" s="34">
        <f t="shared" si="9"/>
        <v>-3991.6666666666661</v>
      </c>
      <c r="O29" s="14">
        <f>SUM(C29:N29)</f>
        <v>-5230.0000000000018</v>
      </c>
      <c r="P29" s="40">
        <f>SUM(P11,P28)</f>
        <v>6740</v>
      </c>
      <c r="Q29" s="40">
        <f>SUM(Q11,Q28)</f>
        <v>38740</v>
      </c>
    </row>
    <row r="30" spans="2:18" ht="20.25" customHeight="1" x14ac:dyDescent="0.35">
      <c r="B30" s="40" t="s">
        <v>95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9"/>
      <c r="O30" s="14"/>
      <c r="P30" s="14"/>
      <c r="Q30" s="14"/>
    </row>
    <row r="31" spans="2:18" ht="20.25" customHeight="1" x14ac:dyDescent="0.35">
      <c r="B31" s="101" t="s">
        <v>5</v>
      </c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3"/>
      <c r="O31" s="108"/>
      <c r="P31" s="108"/>
      <c r="Q31" s="108"/>
    </row>
  </sheetData>
  <mergeCells count="5">
    <mergeCell ref="B2:B3"/>
    <mergeCell ref="O2:O3"/>
    <mergeCell ref="C2:N2"/>
    <mergeCell ref="P2:P3"/>
    <mergeCell ref="Q2:Q3"/>
  </mergeCells>
  <phoneticPr fontId="15" type="noConversion"/>
  <pageMargins left="0.25" right="0.25" top="0.75" bottom="0.75" header="0.3" footer="0.3"/>
  <pageSetup paperSize="9"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Capital Needed - Kapitalbedarf</vt:lpstr>
      <vt:lpstr>Financing Plan - Finanzierung</vt:lpstr>
      <vt:lpstr>Cash Flow - Liquiditätsplan</vt:lpstr>
      <vt:lpstr>Profit-Loss Rentabilitätsplan</vt:lpstr>
      <vt:lpstr>'Capital Needed - Kapitalbedarf'!Print_Area</vt:lpstr>
      <vt:lpstr>'Cash Flow - Liquiditätsplan'!Print_Area</vt:lpstr>
      <vt:lpstr>'Financing Plan - Finanzierung'!Print_Area</vt:lpstr>
      <vt:lpstr>'Profit-Loss Rentabilitätsplan'!Print_Area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anonymost@tutanota.com</dc:creator>
  <cp:lastModifiedBy>Thaer Tafesh</cp:lastModifiedBy>
  <cp:lastPrinted>2023-10-12T09:34:35Z</cp:lastPrinted>
  <dcterms:created xsi:type="dcterms:W3CDTF">2023-03-20T16:30:46Z</dcterms:created>
  <dcterms:modified xsi:type="dcterms:W3CDTF">2025-03-15T14:18:21Z</dcterms:modified>
</cp:coreProperties>
</file>