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c951ce7c79f4be/Desktop/ibtikar/"/>
    </mc:Choice>
  </mc:AlternateContent>
  <xr:revisionPtr revIDLastSave="10" documentId="8_{649D5106-8FEB-4D07-AC35-9D49592331FC}" xr6:coauthVersionLast="47" xr6:coauthVersionMax="47" xr10:uidLastSave="{B22B9E78-D5A4-47F7-A639-A26F5D6CE4E4}"/>
  <bookViews>
    <workbookView xWindow="-110" yWindow="-110" windowWidth="19420" windowHeight="10300" firstSheet="1" activeTab="3" xr2:uid="{00000000-000D-0000-FFFF-FFFF00000000}"/>
  </bookViews>
  <sheets>
    <sheet name="حساب التكاليف" sheetId="4" state="hidden" r:id="rId1"/>
    <sheet name="حساب التكاليف1" sheetId="6" r:id="rId2"/>
    <sheet name="المبيعات والارباح" sheetId="9" r:id="rId3"/>
    <sheet name="Calculations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8" l="1"/>
  <c r="C7" i="8"/>
  <c r="C4" i="8" l="1"/>
  <c r="G41" i="6"/>
  <c r="F41" i="6"/>
  <c r="C2" i="8"/>
  <c r="F20" i="9"/>
  <c r="F19" i="9"/>
  <c r="F18" i="9"/>
  <c r="F17" i="9"/>
  <c r="D18" i="9"/>
  <c r="D17" i="9"/>
  <c r="F3" i="9"/>
  <c r="D3" i="9"/>
  <c r="D7" i="9"/>
  <c r="F7" i="9" s="1"/>
  <c r="D8" i="9"/>
  <c r="F8" i="9" s="1"/>
  <c r="D9" i="9"/>
  <c r="F9" i="9" s="1"/>
  <c r="D6" i="9"/>
  <c r="F6" i="9" s="1"/>
  <c r="D10" i="9"/>
  <c r="F10" i="9" s="1"/>
  <c r="D11" i="9"/>
  <c r="F11" i="9" s="1"/>
  <c r="D12" i="9"/>
  <c r="F12" i="9" s="1"/>
  <c r="D13" i="9"/>
  <c r="F13" i="9" s="1"/>
  <c r="D14" i="9"/>
  <c r="F14" i="9" s="1"/>
  <c r="D15" i="9"/>
  <c r="F15" i="9" s="1"/>
  <c r="D16" i="9"/>
  <c r="F16" i="9" s="1"/>
  <c r="D5" i="9"/>
  <c r="F5" i="9" s="1"/>
  <c r="E55" i="6"/>
  <c r="E13" i="6"/>
  <c r="E51" i="6"/>
  <c r="E39" i="6"/>
  <c r="E38" i="6"/>
  <c r="E34" i="6"/>
  <c r="E35" i="6"/>
  <c r="E36" i="6"/>
  <c r="E37" i="6"/>
  <c r="E40" i="6"/>
  <c r="E29" i="6"/>
  <c r="E28" i="6"/>
  <c r="E27" i="6"/>
  <c r="E26" i="6"/>
  <c r="E25" i="6"/>
  <c r="E24" i="6"/>
  <c r="C5" i="8"/>
  <c r="C13" i="8" s="1"/>
  <c r="E57" i="6"/>
  <c r="E56" i="6"/>
  <c r="E50" i="6"/>
  <c r="E49" i="6"/>
  <c r="E48" i="6"/>
  <c r="E45" i="6"/>
  <c r="E44" i="6"/>
  <c r="E43" i="6"/>
  <c r="E33" i="6"/>
  <c r="E30" i="6"/>
  <c r="E23" i="6"/>
  <c r="E22" i="6"/>
  <c r="E21" i="6"/>
  <c r="E20" i="6"/>
  <c r="E19" i="6"/>
  <c r="E18" i="6"/>
  <c r="E17" i="6"/>
  <c r="E16" i="6"/>
  <c r="E15" i="6"/>
  <c r="E14" i="6"/>
  <c r="E12" i="6"/>
  <c r="E11" i="6"/>
  <c r="E10" i="6"/>
  <c r="E7" i="6"/>
  <c r="E6" i="6"/>
  <c r="E5" i="6"/>
  <c r="E4" i="6"/>
  <c r="C13" i="4"/>
  <c r="D62" i="4"/>
  <c r="D61" i="4"/>
  <c r="D60" i="4"/>
  <c r="D51" i="4"/>
  <c r="D52" i="4"/>
  <c r="B48" i="4"/>
  <c r="D48" i="4" s="1"/>
  <c r="C20" i="4"/>
  <c r="E20" i="4" s="1"/>
  <c r="C19" i="4"/>
  <c r="E19" i="4" s="1"/>
  <c r="C18" i="4"/>
  <c r="E18" i="4" s="1"/>
  <c r="C17" i="4"/>
  <c r="E17" i="4" s="1"/>
  <c r="C16" i="4"/>
  <c r="E16" i="4" s="1"/>
  <c r="C15" i="4"/>
  <c r="D71" i="4"/>
  <c r="D70" i="4"/>
  <c r="D69" i="4"/>
  <c r="D66" i="4"/>
  <c r="D65" i="4"/>
  <c r="D64" i="4"/>
  <c r="D59" i="4"/>
  <c r="D58" i="4"/>
  <c r="E29" i="4"/>
  <c r="E42" i="4"/>
  <c r="E41" i="4"/>
  <c r="E40" i="4"/>
  <c r="E39" i="4"/>
  <c r="E37" i="4"/>
  <c r="E35" i="4"/>
  <c r="E36" i="4"/>
  <c r="D32" i="4"/>
  <c r="E32" i="4" s="1"/>
  <c r="E24" i="4"/>
  <c r="E28" i="4"/>
  <c r="E27" i="4"/>
  <c r="E26" i="4"/>
  <c r="E11" i="4"/>
  <c r="E10" i="4"/>
  <c r="E9" i="4"/>
  <c r="E8" i="4"/>
  <c r="E4" i="4"/>
  <c r="E5" i="4"/>
  <c r="E6" i="4"/>
  <c r="E7" i="4"/>
  <c r="E12" i="4"/>
  <c r="E21" i="4"/>
  <c r="E22" i="4"/>
  <c r="E23" i="4"/>
  <c r="E25" i="4"/>
  <c r="E33" i="4"/>
  <c r="E34" i="4"/>
  <c r="E3" i="4"/>
  <c r="E58" i="6" l="1"/>
  <c r="E46" i="6"/>
  <c r="E41" i="6"/>
  <c r="E31" i="6"/>
  <c r="E52" i="6"/>
  <c r="E53" i="6" s="1"/>
  <c r="C11" i="8"/>
  <c r="E8" i="6"/>
  <c r="B49" i="4"/>
  <c r="D49" i="4" s="1"/>
  <c r="B50" i="4"/>
  <c r="D50" i="4" s="1"/>
  <c r="C30" i="4"/>
  <c r="B53" i="4" s="1"/>
  <c r="E15" i="4"/>
  <c r="E30" i="4" s="1"/>
  <c r="D72" i="4"/>
  <c r="D76" i="4" s="1"/>
  <c r="D67" i="4"/>
  <c r="E38" i="4"/>
  <c r="E13" i="4"/>
  <c r="E59" i="6" l="1"/>
  <c r="E61" i="6"/>
  <c r="B47" i="4"/>
  <c r="D47" i="4" s="1"/>
  <c r="D55" i="4" s="1"/>
  <c r="D74" i="4" s="1"/>
  <c r="D53" i="4"/>
  <c r="E43" i="4"/>
  <c r="D75" i="4" s="1"/>
  <c r="D77" i="4" l="1"/>
</calcChain>
</file>

<file path=xl/sharedStrings.xml><?xml version="1.0" encoding="utf-8"?>
<sst xmlns="http://schemas.openxmlformats.org/spreadsheetml/2006/main" count="222" uniqueCount="160">
  <si>
    <t>ورق عنب مخلل</t>
  </si>
  <si>
    <t>زعتر</t>
  </si>
  <si>
    <t xml:space="preserve">زيت </t>
  </si>
  <si>
    <t>تكلفة المشروع التاسيسية</t>
  </si>
  <si>
    <t>مواد خام</t>
  </si>
  <si>
    <t>تين مجفف</t>
  </si>
  <si>
    <t>ميرمية</t>
  </si>
  <si>
    <t>باباونج</t>
  </si>
  <si>
    <t>فواكه مجففة</t>
  </si>
  <si>
    <t xml:space="preserve"> ماكينة تجفيف</t>
  </si>
  <si>
    <t>صندوق هدايا</t>
  </si>
  <si>
    <t>طباعة ليبل</t>
  </si>
  <si>
    <t>الوحدة</t>
  </si>
  <si>
    <t>عدد الوحدات</t>
  </si>
  <si>
    <t xml:space="preserve"> السعر الكلي</t>
  </si>
  <si>
    <t>قنينة</t>
  </si>
  <si>
    <t>مرتبان</t>
  </si>
  <si>
    <t>كيلو</t>
  </si>
  <si>
    <t>واحدة</t>
  </si>
  <si>
    <t>صندوق</t>
  </si>
  <si>
    <t>ليبل</t>
  </si>
  <si>
    <t>تكلفة التاسيس</t>
  </si>
  <si>
    <t>مرتبان زجاج زيتون سعة 400</t>
  </si>
  <si>
    <t>قنينة 200 ملم للزيتون</t>
  </si>
  <si>
    <t>قناني زجاج  للزيت 250  ملم</t>
  </si>
  <si>
    <t>مرتبان ضغط 1000 ملم لورق العنب</t>
  </si>
  <si>
    <t>مرتبات رجاج 400 ملم لبنة</t>
  </si>
  <si>
    <t>مرتبان زجاج سعة 400 قطين  سعة 400</t>
  </si>
  <si>
    <t xml:space="preserve">مرتبان رب بندورة سعة 400 غم </t>
  </si>
  <si>
    <t>مرتبان مربيات سعة 400</t>
  </si>
  <si>
    <t>مرتبان مكدوس سعة 1000</t>
  </si>
  <si>
    <t>اكياس 500 ملم للزعنر والفواكه المجففة</t>
  </si>
  <si>
    <t>سعر الوحدة/فارغ</t>
  </si>
  <si>
    <t>فراولة</t>
  </si>
  <si>
    <t>باذنجان</t>
  </si>
  <si>
    <t>بندورة</t>
  </si>
  <si>
    <t>روزماري</t>
  </si>
  <si>
    <t>تكلفة  اواني التعبئة</t>
  </si>
  <si>
    <t>تكلفة مواد خام للتصنيع</t>
  </si>
  <si>
    <t>اجهزة ومعدات</t>
  </si>
  <si>
    <t>ثلاجة خضار</t>
  </si>
  <si>
    <t>ثلاجة</t>
  </si>
  <si>
    <t>ادوات مطبخ وادوات مطبخ</t>
  </si>
  <si>
    <t>مقطوع</t>
  </si>
  <si>
    <t>مجموع ادوات</t>
  </si>
  <si>
    <t>الواح طاقة شمسية</t>
  </si>
  <si>
    <t>مساحة 150 متر مربع</t>
  </si>
  <si>
    <t>تجهيز مكان التغليف والتعبئة</t>
  </si>
  <si>
    <t>180 متر</t>
  </si>
  <si>
    <t>تصميم ليبل ولوغو وبراندنج</t>
  </si>
  <si>
    <t xml:space="preserve">سةشال ميديا وصفحةوويب </t>
  </si>
  <si>
    <t>تسويق واعلانات</t>
  </si>
  <si>
    <t>تصنيع المكدوس والزيتون والمربيات</t>
  </si>
  <si>
    <t>الاجرة للكيلو</t>
  </si>
  <si>
    <t>مواد مساعدة للتصنيع</t>
  </si>
  <si>
    <t>تجفيف فواكه</t>
  </si>
  <si>
    <t>اعشاب عطرية</t>
  </si>
  <si>
    <t>تعبئة وتغليف</t>
  </si>
  <si>
    <t>تكلفة تصنيع ايدي عاملة</t>
  </si>
  <si>
    <t>مصاريف ادارية</t>
  </si>
  <si>
    <t>تكاليف المزارعة لمزرعة العنب والزيتون</t>
  </si>
  <si>
    <t>مزارعة ل 1000 شجرة عنب</t>
  </si>
  <si>
    <t>كيلو ورق 40% من الانتاج للمزارعين</t>
  </si>
  <si>
    <t>سعر الكيلو</t>
  </si>
  <si>
    <t>40% للمزراع</t>
  </si>
  <si>
    <t>كيلو عنب 40% من الانتاج تكلفة المزراع</t>
  </si>
  <si>
    <t>محاسبة-دوام جزئي</t>
  </si>
  <si>
    <t>منسقة-دوام جزئي</t>
  </si>
  <si>
    <t>شهري</t>
  </si>
  <si>
    <t>سوشال ميديا وتسويق</t>
  </si>
  <si>
    <t>نقل ومواصلات</t>
  </si>
  <si>
    <t>مصاريف تشغيلية</t>
  </si>
  <si>
    <t>مصاريف تشغيلية اخرى</t>
  </si>
  <si>
    <t>متفرقات</t>
  </si>
  <si>
    <t>مجموع مصاريف تشغيلية</t>
  </si>
  <si>
    <t>تكلفة التشغيل للسيدات للتصنيع للسنة الاولى</t>
  </si>
  <si>
    <t>مجموع تكاليف التشغيل للايدي العاملة</t>
  </si>
  <si>
    <t>تكاليف التاسيس</t>
  </si>
  <si>
    <t>مصاريف تشغيل اخرى</t>
  </si>
  <si>
    <t>اجمالي  تكلفة تاسيس وتشغيل المشروع لتسعة اشهر</t>
  </si>
  <si>
    <t>لبن</t>
  </si>
  <si>
    <t>زيتون 400 ملم</t>
  </si>
  <si>
    <t>زيتون 200 ملم</t>
  </si>
  <si>
    <t>تصنيع اللبنة</t>
  </si>
  <si>
    <t>تخليل ورق العنب</t>
  </si>
  <si>
    <t>تصنيع البندورة</t>
  </si>
  <si>
    <t>قطف الزيتون</t>
  </si>
  <si>
    <t>الزيت</t>
  </si>
  <si>
    <t xml:space="preserve">تكاليف المواد الخام </t>
  </si>
  <si>
    <t>لبنة</t>
  </si>
  <si>
    <t xml:space="preserve">Profit </t>
  </si>
  <si>
    <t>Labour Costs</t>
  </si>
  <si>
    <t>Depreciation</t>
  </si>
  <si>
    <t>Net Profit</t>
  </si>
  <si>
    <t>Initial Investment</t>
  </si>
  <si>
    <t xml:space="preserve">Assets </t>
  </si>
  <si>
    <t>ROI</t>
  </si>
  <si>
    <t xml:space="preserve">ROA </t>
  </si>
  <si>
    <t xml:space="preserve">IRR </t>
  </si>
  <si>
    <t>NPV 10%</t>
  </si>
  <si>
    <t>NPV 15%</t>
  </si>
  <si>
    <t>ماكينة طحن بهارات</t>
  </si>
  <si>
    <t xml:space="preserve">اجهزة ومعدات </t>
  </si>
  <si>
    <t>البند</t>
  </si>
  <si>
    <t>تكاليف استكمال تاسيس وتشغيل للسنة 2025/2026</t>
  </si>
  <si>
    <t>اواني زجاج متعددة الاحجام</t>
  </si>
  <si>
    <t>اواني بلاستيكية متعددة الاحجام</t>
  </si>
  <si>
    <t>اكياس ورق لتعبئة الاعشاب العطرية</t>
  </si>
  <si>
    <t>اكياس شاي فواكه</t>
  </si>
  <si>
    <t>سعر الوحدة</t>
  </si>
  <si>
    <t xml:space="preserve">زيتون </t>
  </si>
  <si>
    <t>ورق عنب</t>
  </si>
  <si>
    <t>تمر</t>
  </si>
  <si>
    <t>فواكه وخضار للتجفيف</t>
  </si>
  <si>
    <t>سماق</t>
  </si>
  <si>
    <t>سمسم</t>
  </si>
  <si>
    <t>لوز</t>
  </si>
  <si>
    <t>جوز</t>
  </si>
  <si>
    <t>فستق حلبي</t>
  </si>
  <si>
    <t>عسل</t>
  </si>
  <si>
    <t>فريزر</t>
  </si>
  <si>
    <t>ماكينة easy open</t>
  </si>
  <si>
    <t xml:space="preserve"> ماكينة تجفيف خضار وفواكه</t>
  </si>
  <si>
    <t>سيارة توزيع</t>
  </si>
  <si>
    <t>اواني تعبئة</t>
  </si>
  <si>
    <t>تكلفة معدات</t>
  </si>
  <si>
    <t>تكاليف تشغيل وادارة</t>
  </si>
  <si>
    <t>استكمال تجهيزات معمل</t>
  </si>
  <si>
    <t>سائق</t>
  </si>
  <si>
    <t>عاملات تصنيع بمعدل 4 ايام بالاسبوع</t>
  </si>
  <si>
    <t>مصاريف سيارة</t>
  </si>
  <si>
    <t xml:space="preserve">مدير صفحة سوشال ميديا </t>
  </si>
  <si>
    <t>اجمالي الاستثمار والتشغيل للسنة 2025/2026</t>
  </si>
  <si>
    <t>كيس</t>
  </si>
  <si>
    <t>كغم</t>
  </si>
  <si>
    <t>عنب</t>
  </si>
  <si>
    <t>صندوق هدايا gift box</t>
  </si>
  <si>
    <t>اجرة معمل</t>
  </si>
  <si>
    <t>محاسب-دوام جزئي</t>
  </si>
  <si>
    <t>حساب المبيعات والارباح</t>
  </si>
  <si>
    <t>مبيعات Gift box</t>
  </si>
  <si>
    <t>سعر التكلفة</t>
  </si>
  <si>
    <t>سعر  البيع</t>
  </si>
  <si>
    <t>الربح للوحدة</t>
  </si>
  <si>
    <t>العدد</t>
  </si>
  <si>
    <t>اجمالي الربح</t>
  </si>
  <si>
    <t>مبيعات مكدوس</t>
  </si>
  <si>
    <t>مفتقة</t>
  </si>
  <si>
    <t>منسق بدوام جزئي</t>
  </si>
  <si>
    <t>زبيب</t>
  </si>
  <si>
    <t>رب بندورة عالحطب</t>
  </si>
  <si>
    <t>فلفل محشي</t>
  </si>
  <si>
    <t>دبس عنب</t>
  </si>
  <si>
    <t>دبس فليفلة</t>
  </si>
  <si>
    <t>زيتون اخضر</t>
  </si>
  <si>
    <t>زيتون اسود</t>
  </si>
  <si>
    <t>شاي الفواكه</t>
  </si>
  <si>
    <t>اجمالي ارباح</t>
  </si>
  <si>
    <t>مبيعات فردية جملة ومفرق</t>
  </si>
  <si>
    <t>اجمالي الاستثمار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</si>
</sst>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7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0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/>
    <xf numFmtId="0" fontId="1" fillId="0" borderId="8" xfId="0" applyFont="1" applyBorder="1"/>
    <xf numFmtId="0" fontId="1" fillId="0" borderId="9" xfId="0" applyFont="1" applyBorder="1"/>
    <xf numFmtId="0" fontId="1" fillId="0" borderId="11" xfId="0" applyFont="1" applyBorder="1"/>
    <xf numFmtId="0" fontId="0" fillId="0" borderId="12" xfId="0" applyBorder="1"/>
    <xf numFmtId="0" fontId="0" fillId="0" borderId="13" xfId="0" applyBorder="1"/>
    <xf numFmtId="0" fontId="1" fillId="0" borderId="14" xfId="0" applyFont="1" applyBorder="1"/>
    <xf numFmtId="0" fontId="1" fillId="0" borderId="12" xfId="0" applyFont="1" applyBorder="1"/>
    <xf numFmtId="0" fontId="1" fillId="0" borderId="13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165" fontId="0" fillId="0" borderId="18" xfId="1" applyNumberFormat="1" applyFont="1" applyBorder="1" applyAlignment="1">
      <alignment horizontal="center"/>
    </xf>
    <xf numFmtId="0" fontId="0" fillId="0" borderId="19" xfId="0" applyBorder="1"/>
    <xf numFmtId="165" fontId="0" fillId="0" borderId="20" xfId="1" applyNumberFormat="1" applyFont="1" applyBorder="1" applyAlignment="1">
      <alignment horizontal="center"/>
    </xf>
    <xf numFmtId="0" fontId="1" fillId="0" borderId="23" xfId="0" applyFont="1" applyBorder="1"/>
    <xf numFmtId="0" fontId="4" fillId="0" borderId="23" xfId="0" applyFont="1" applyBorder="1"/>
    <xf numFmtId="9" fontId="4" fillId="0" borderId="24" xfId="2" applyFont="1" applyBorder="1"/>
    <xf numFmtId="0" fontId="0" fillId="0" borderId="25" xfId="0" applyBorder="1"/>
    <xf numFmtId="165" fontId="0" fillId="0" borderId="26" xfId="1" applyNumberFormat="1" applyFont="1" applyBorder="1" applyAlignment="1">
      <alignment horizontal="center"/>
    </xf>
    <xf numFmtId="165" fontId="1" fillId="0" borderId="24" xfId="1" applyNumberFormat="1" applyFont="1" applyBorder="1" applyAlignment="1">
      <alignment horizontal="center"/>
    </xf>
    <xf numFmtId="0" fontId="0" fillId="0" borderId="27" xfId="0" applyBorder="1"/>
    <xf numFmtId="165" fontId="0" fillId="0" borderId="28" xfId="1" applyNumberFormat="1" applyFont="1" applyFill="1" applyBorder="1" applyAlignment="1">
      <alignment horizontal="center"/>
    </xf>
    <xf numFmtId="0" fontId="0" fillId="0" borderId="21" xfId="0" applyBorder="1"/>
    <xf numFmtId="165" fontId="0" fillId="0" borderId="22" xfId="1" applyNumberFormat="1" applyFont="1" applyFill="1" applyBorder="1" applyAlignment="1">
      <alignment horizontal="center"/>
    </xf>
    <xf numFmtId="0" fontId="0" fillId="0" borderId="23" xfId="0" applyBorder="1"/>
    <xf numFmtId="165" fontId="0" fillId="0" borderId="14" xfId="1" applyNumberFormat="1" applyFont="1" applyFill="1" applyBorder="1" applyAlignment="1">
      <alignment horizontal="center"/>
    </xf>
    <xf numFmtId="0" fontId="4" fillId="0" borderId="0" xfId="0" applyFont="1"/>
    <xf numFmtId="0" fontId="0" fillId="0" borderId="16" xfId="0" applyBorder="1"/>
    <xf numFmtId="0" fontId="1" fillId="0" borderId="16" xfId="0" applyFont="1" applyBorder="1"/>
    <xf numFmtId="0" fontId="0" fillId="0" borderId="29" xfId="0" applyBorder="1"/>
    <xf numFmtId="0" fontId="0" fillId="0" borderId="24" xfId="0" applyBorder="1"/>
    <xf numFmtId="0" fontId="0" fillId="2" borderId="15" xfId="0" applyFill="1" applyBorder="1"/>
    <xf numFmtId="0" fontId="1" fillId="2" borderId="15" xfId="0" applyFont="1" applyFill="1" applyBorder="1"/>
    <xf numFmtId="0" fontId="0" fillId="2" borderId="23" xfId="0" applyFill="1" applyBorder="1"/>
    <xf numFmtId="0" fontId="0" fillId="2" borderId="29" xfId="0" applyFill="1" applyBorder="1"/>
    <xf numFmtId="0" fontId="1" fillId="2" borderId="24" xfId="0" applyFont="1" applyFill="1" applyBorder="1"/>
    <xf numFmtId="0" fontId="0" fillId="2" borderId="31" xfId="0" applyFill="1" applyBorder="1"/>
    <xf numFmtId="0" fontId="0" fillId="2" borderId="4" xfId="0" applyFill="1" applyBorder="1"/>
    <xf numFmtId="0" fontId="1" fillId="2" borderId="32" xfId="0" applyFont="1" applyFill="1" applyBorder="1"/>
    <xf numFmtId="0" fontId="0" fillId="4" borderId="15" xfId="0" applyFill="1" applyBorder="1"/>
    <xf numFmtId="0" fontId="0" fillId="4" borderId="16" xfId="0" applyFill="1" applyBorder="1"/>
    <xf numFmtId="0" fontId="0" fillId="3" borderId="0" xfId="0" applyFill="1"/>
    <xf numFmtId="0" fontId="0" fillId="0" borderId="30" xfId="0" applyBorder="1"/>
    <xf numFmtId="0" fontId="0" fillId="5" borderId="0" xfId="0" applyFill="1"/>
    <xf numFmtId="0" fontId="0" fillId="5" borderId="1" xfId="0" applyFill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DF7C4-E65A-4ED5-8468-CE9682E8197D}">
  <dimension ref="A2:E77"/>
  <sheetViews>
    <sheetView rightToLeft="1" topLeftCell="A59" zoomScale="93" workbookViewId="0">
      <selection activeCell="K55" sqref="K55"/>
    </sheetView>
  </sheetViews>
  <sheetFormatPr defaultRowHeight="14.5" x14ac:dyDescent="0.35"/>
  <cols>
    <col min="1" max="1" width="28.36328125" customWidth="1"/>
    <col min="3" max="3" width="15" customWidth="1"/>
    <col min="4" max="4" width="11.54296875" customWidth="1"/>
    <col min="5" max="5" width="11.90625" customWidth="1"/>
  </cols>
  <sheetData>
    <row r="2" spans="1:5" x14ac:dyDescent="0.35">
      <c r="A2" t="s">
        <v>3</v>
      </c>
      <c r="B2" t="s">
        <v>12</v>
      </c>
      <c r="C2" t="s">
        <v>13</v>
      </c>
      <c r="D2" t="s">
        <v>32</v>
      </c>
      <c r="E2" t="s">
        <v>14</v>
      </c>
    </row>
    <row r="3" spans="1:5" x14ac:dyDescent="0.35">
      <c r="A3" t="s">
        <v>24</v>
      </c>
      <c r="B3" t="s">
        <v>15</v>
      </c>
      <c r="C3">
        <v>300</v>
      </c>
      <c r="D3">
        <v>4</v>
      </c>
      <c r="E3">
        <f>D3*C3</f>
        <v>1200</v>
      </c>
    </row>
    <row r="4" spans="1:5" x14ac:dyDescent="0.35">
      <c r="A4" t="s">
        <v>22</v>
      </c>
      <c r="B4" t="s">
        <v>16</v>
      </c>
      <c r="C4">
        <v>300</v>
      </c>
      <c r="D4">
        <v>5</v>
      </c>
      <c r="E4">
        <f t="shared" ref="E4:E37" si="0">D4*C4</f>
        <v>1500</v>
      </c>
    </row>
    <row r="5" spans="1:5" x14ac:dyDescent="0.35">
      <c r="A5" t="s">
        <v>23</v>
      </c>
      <c r="C5">
        <v>500</v>
      </c>
      <c r="D5">
        <v>0.5</v>
      </c>
      <c r="E5">
        <f t="shared" si="0"/>
        <v>250</v>
      </c>
    </row>
    <row r="6" spans="1:5" x14ac:dyDescent="0.35">
      <c r="A6" t="s">
        <v>25</v>
      </c>
      <c r="C6">
        <v>200</v>
      </c>
      <c r="D6">
        <v>5</v>
      </c>
      <c r="E6">
        <f t="shared" si="0"/>
        <v>1000</v>
      </c>
    </row>
    <row r="7" spans="1:5" x14ac:dyDescent="0.35">
      <c r="A7" t="s">
        <v>26</v>
      </c>
      <c r="C7">
        <v>400</v>
      </c>
      <c r="D7">
        <v>5</v>
      </c>
      <c r="E7">
        <f t="shared" si="0"/>
        <v>2000</v>
      </c>
    </row>
    <row r="8" spans="1:5" x14ac:dyDescent="0.35">
      <c r="A8" t="s">
        <v>27</v>
      </c>
      <c r="C8">
        <v>100</v>
      </c>
      <c r="D8">
        <v>5</v>
      </c>
      <c r="E8">
        <f t="shared" si="0"/>
        <v>500</v>
      </c>
    </row>
    <row r="9" spans="1:5" x14ac:dyDescent="0.35">
      <c r="A9" t="s">
        <v>28</v>
      </c>
      <c r="C9">
        <v>300</v>
      </c>
      <c r="D9">
        <v>5</v>
      </c>
      <c r="E9">
        <f t="shared" si="0"/>
        <v>1500</v>
      </c>
    </row>
    <row r="10" spans="1:5" x14ac:dyDescent="0.35">
      <c r="A10" t="s">
        <v>29</v>
      </c>
      <c r="C10">
        <v>400</v>
      </c>
      <c r="D10">
        <v>5</v>
      </c>
      <c r="E10">
        <f t="shared" si="0"/>
        <v>2000</v>
      </c>
    </row>
    <row r="11" spans="1:5" ht="14" customHeight="1" x14ac:dyDescent="0.35">
      <c r="A11" t="s">
        <v>30</v>
      </c>
      <c r="C11">
        <v>300</v>
      </c>
      <c r="D11">
        <v>5</v>
      </c>
      <c r="E11">
        <f t="shared" si="0"/>
        <v>1500</v>
      </c>
    </row>
    <row r="12" spans="1:5" ht="15" thickBot="1" x14ac:dyDescent="0.4">
      <c r="A12" t="s">
        <v>31</v>
      </c>
      <c r="C12">
        <v>3000</v>
      </c>
      <c r="D12">
        <v>2</v>
      </c>
      <c r="E12">
        <f t="shared" si="0"/>
        <v>6000</v>
      </c>
    </row>
    <row r="13" spans="1:5" ht="15" thickBot="1" x14ac:dyDescent="0.4">
      <c r="A13" s="17" t="s">
        <v>37</v>
      </c>
      <c r="B13" s="18"/>
      <c r="C13" s="18">
        <f>SUM(C3:C12)</f>
        <v>5800</v>
      </c>
      <c r="D13" s="18"/>
      <c r="E13" s="19">
        <f>SUM(E3:E12)</f>
        <v>17450</v>
      </c>
    </row>
    <row r="14" spans="1:5" x14ac:dyDescent="0.35">
      <c r="A14" t="s">
        <v>4</v>
      </c>
      <c r="B14" t="s">
        <v>17</v>
      </c>
    </row>
    <row r="15" spans="1:5" x14ac:dyDescent="0.35">
      <c r="A15" t="s">
        <v>2</v>
      </c>
      <c r="C15">
        <f>C3*0.25</f>
        <v>75</v>
      </c>
      <c r="D15">
        <v>30</v>
      </c>
      <c r="E15">
        <f>D15*C15</f>
        <v>2250</v>
      </c>
    </row>
    <row r="16" spans="1:5" x14ac:dyDescent="0.35">
      <c r="A16" t="s">
        <v>81</v>
      </c>
      <c r="C16">
        <f>C4*0.3</f>
        <v>90</v>
      </c>
      <c r="D16">
        <v>7</v>
      </c>
      <c r="E16">
        <f t="shared" si="0"/>
        <v>630</v>
      </c>
    </row>
    <row r="17" spans="1:5" x14ac:dyDescent="0.35">
      <c r="A17" t="s">
        <v>82</v>
      </c>
      <c r="C17">
        <f>C5*0.15</f>
        <v>75</v>
      </c>
      <c r="D17">
        <v>7</v>
      </c>
      <c r="E17">
        <f t="shared" si="0"/>
        <v>525</v>
      </c>
    </row>
    <row r="18" spans="1:5" x14ac:dyDescent="0.35">
      <c r="A18" t="s">
        <v>0</v>
      </c>
      <c r="C18">
        <f>C6*0.65</f>
        <v>130</v>
      </c>
      <c r="D18">
        <v>20</v>
      </c>
      <c r="E18">
        <f t="shared" si="0"/>
        <v>2600</v>
      </c>
    </row>
    <row r="19" spans="1:5" x14ac:dyDescent="0.35">
      <c r="A19" t="s">
        <v>5</v>
      </c>
      <c r="C19">
        <f>C8*0.25</f>
        <v>25</v>
      </c>
      <c r="D19">
        <v>25</v>
      </c>
      <c r="E19">
        <f t="shared" si="0"/>
        <v>625</v>
      </c>
    </row>
    <row r="20" spans="1:5" x14ac:dyDescent="0.35">
      <c r="A20" t="s">
        <v>80</v>
      </c>
      <c r="C20">
        <f>C7*1</f>
        <v>400</v>
      </c>
      <c r="D20">
        <v>7</v>
      </c>
      <c r="E20">
        <f t="shared" si="0"/>
        <v>2800</v>
      </c>
    </row>
    <row r="21" spans="1:5" x14ac:dyDescent="0.35">
      <c r="A21" t="s">
        <v>1</v>
      </c>
      <c r="C21">
        <v>30</v>
      </c>
      <c r="D21">
        <v>30</v>
      </c>
      <c r="E21">
        <f t="shared" si="0"/>
        <v>900</v>
      </c>
    </row>
    <row r="22" spans="1:5" x14ac:dyDescent="0.35">
      <c r="A22" t="s">
        <v>6</v>
      </c>
      <c r="C22">
        <v>20</v>
      </c>
      <c r="D22">
        <v>20</v>
      </c>
      <c r="E22">
        <f t="shared" si="0"/>
        <v>400</v>
      </c>
    </row>
    <row r="23" spans="1:5" x14ac:dyDescent="0.35">
      <c r="A23" t="s">
        <v>7</v>
      </c>
      <c r="C23">
        <v>20</v>
      </c>
      <c r="D23">
        <v>20</v>
      </c>
      <c r="E23">
        <f t="shared" si="0"/>
        <v>400</v>
      </c>
    </row>
    <row r="24" spans="1:5" x14ac:dyDescent="0.35">
      <c r="A24" t="s">
        <v>36</v>
      </c>
      <c r="C24">
        <v>10</v>
      </c>
      <c r="D24">
        <v>10</v>
      </c>
      <c r="E24">
        <f t="shared" si="0"/>
        <v>100</v>
      </c>
    </row>
    <row r="25" spans="1:5" x14ac:dyDescent="0.35">
      <c r="A25" t="s">
        <v>8</v>
      </c>
      <c r="C25">
        <v>200</v>
      </c>
      <c r="D25">
        <v>10</v>
      </c>
      <c r="E25">
        <f t="shared" si="0"/>
        <v>2000</v>
      </c>
    </row>
    <row r="26" spans="1:5" x14ac:dyDescent="0.35">
      <c r="A26" t="s">
        <v>34</v>
      </c>
      <c r="C26">
        <v>200</v>
      </c>
      <c r="D26">
        <v>2</v>
      </c>
      <c r="E26">
        <f t="shared" si="0"/>
        <v>400</v>
      </c>
    </row>
    <row r="27" spans="1:5" x14ac:dyDescent="0.35">
      <c r="A27" t="s">
        <v>33</v>
      </c>
      <c r="C27">
        <v>200</v>
      </c>
      <c r="D27">
        <v>5</v>
      </c>
      <c r="E27">
        <f t="shared" si="0"/>
        <v>1000</v>
      </c>
    </row>
    <row r="28" spans="1:5" x14ac:dyDescent="0.35">
      <c r="A28" t="s">
        <v>35</v>
      </c>
      <c r="C28">
        <v>600</v>
      </c>
      <c r="D28">
        <v>2</v>
      </c>
      <c r="E28">
        <f t="shared" si="0"/>
        <v>1200</v>
      </c>
    </row>
    <row r="29" spans="1:5" ht="15" thickBot="1" x14ac:dyDescent="0.4">
      <c r="A29" t="s">
        <v>54</v>
      </c>
      <c r="C29">
        <v>50</v>
      </c>
      <c r="D29">
        <v>10</v>
      </c>
      <c r="E29">
        <f t="shared" si="0"/>
        <v>500</v>
      </c>
    </row>
    <row r="30" spans="1:5" ht="15" thickBot="1" x14ac:dyDescent="0.4">
      <c r="A30" s="17" t="s">
        <v>38</v>
      </c>
      <c r="B30" s="18"/>
      <c r="C30" s="18">
        <f>SUM(C15:C29)</f>
        <v>2125</v>
      </c>
      <c r="D30" s="18"/>
      <c r="E30" s="19">
        <f>SUM(E15:E29)</f>
        <v>16330</v>
      </c>
    </row>
    <row r="31" spans="1:5" x14ac:dyDescent="0.35">
      <c r="A31" t="s">
        <v>39</v>
      </c>
      <c r="E31" s="13"/>
    </row>
    <row r="32" spans="1:5" x14ac:dyDescent="0.35">
      <c r="A32" t="s">
        <v>9</v>
      </c>
      <c r="B32" t="s">
        <v>18</v>
      </c>
      <c r="C32">
        <v>2</v>
      </c>
      <c r="D32">
        <f>3.7*2500</f>
        <v>9250</v>
      </c>
      <c r="E32">
        <f t="shared" si="0"/>
        <v>18500</v>
      </c>
    </row>
    <row r="33" spans="1:5" x14ac:dyDescent="0.35">
      <c r="A33" t="s">
        <v>10</v>
      </c>
      <c r="B33" t="s">
        <v>19</v>
      </c>
      <c r="C33">
        <v>1000</v>
      </c>
      <c r="D33">
        <v>8</v>
      </c>
      <c r="E33">
        <f t="shared" si="0"/>
        <v>8000</v>
      </c>
    </row>
    <row r="34" spans="1:5" x14ac:dyDescent="0.35">
      <c r="A34" t="s">
        <v>11</v>
      </c>
      <c r="B34" t="s">
        <v>20</v>
      </c>
      <c r="C34">
        <v>5000</v>
      </c>
      <c r="D34">
        <v>0.5</v>
      </c>
      <c r="E34">
        <f t="shared" si="0"/>
        <v>2500</v>
      </c>
    </row>
    <row r="35" spans="1:5" x14ac:dyDescent="0.35">
      <c r="A35" t="s">
        <v>40</v>
      </c>
      <c r="B35" t="s">
        <v>41</v>
      </c>
      <c r="C35">
        <v>1</v>
      </c>
      <c r="D35">
        <v>5000</v>
      </c>
      <c r="E35">
        <f t="shared" si="0"/>
        <v>5000</v>
      </c>
    </row>
    <row r="36" spans="1:5" x14ac:dyDescent="0.35">
      <c r="A36" t="s">
        <v>42</v>
      </c>
      <c r="B36" t="s">
        <v>43</v>
      </c>
      <c r="C36">
        <v>1</v>
      </c>
      <c r="D36">
        <v>10000</v>
      </c>
      <c r="E36">
        <f t="shared" si="0"/>
        <v>10000</v>
      </c>
    </row>
    <row r="37" spans="1:5" ht="15" thickBot="1" x14ac:dyDescent="0.4">
      <c r="A37" t="s">
        <v>45</v>
      </c>
      <c r="B37" t="s">
        <v>46</v>
      </c>
      <c r="C37">
        <v>1</v>
      </c>
      <c r="D37">
        <v>35000</v>
      </c>
      <c r="E37">
        <f t="shared" si="0"/>
        <v>35000</v>
      </c>
    </row>
    <row r="38" spans="1:5" s="13" customFormat="1" ht="15" thickBot="1" x14ac:dyDescent="0.4">
      <c r="A38" s="20" t="s">
        <v>44</v>
      </c>
      <c r="B38" s="21"/>
      <c r="C38" s="21"/>
      <c r="D38" s="21"/>
      <c r="E38" s="19">
        <f>SUM(E32:E37)</f>
        <v>79000</v>
      </c>
    </row>
    <row r="39" spans="1:5" s="13" customFormat="1" ht="15" thickBot="1" x14ac:dyDescent="0.4">
      <c r="A39" s="20" t="s">
        <v>47</v>
      </c>
      <c r="B39" s="21" t="s">
        <v>48</v>
      </c>
      <c r="C39" s="21">
        <v>1</v>
      </c>
      <c r="D39" s="21">
        <v>30000</v>
      </c>
      <c r="E39" s="19">
        <f>D39*C39</f>
        <v>30000</v>
      </c>
    </row>
    <row r="40" spans="1:5" s="13" customFormat="1" x14ac:dyDescent="0.35">
      <c r="A40" s="9" t="s">
        <v>49</v>
      </c>
      <c r="B40" s="10"/>
      <c r="C40" s="10">
        <v>1</v>
      </c>
      <c r="D40" s="10">
        <v>7000</v>
      </c>
      <c r="E40" s="11">
        <f>D40*C40</f>
        <v>7000</v>
      </c>
    </row>
    <row r="41" spans="1:5" s="13" customFormat="1" x14ac:dyDescent="0.35">
      <c r="A41" s="12" t="s">
        <v>50</v>
      </c>
      <c r="C41" s="13">
        <v>1</v>
      </c>
      <c r="D41" s="13">
        <v>7000</v>
      </c>
      <c r="E41" s="14">
        <f>D41*C41</f>
        <v>7000</v>
      </c>
    </row>
    <row r="42" spans="1:5" s="13" customFormat="1" ht="15" thickBot="1" x14ac:dyDescent="0.4">
      <c r="A42" s="15" t="s">
        <v>51</v>
      </c>
      <c r="B42" s="8"/>
      <c r="C42" s="8">
        <v>1</v>
      </c>
      <c r="D42" s="8">
        <v>5000</v>
      </c>
      <c r="E42" s="16">
        <f>D42*C42</f>
        <v>5000</v>
      </c>
    </row>
    <row r="43" spans="1:5" ht="15" thickBot="1" x14ac:dyDescent="0.4">
      <c r="A43" s="22" t="s">
        <v>21</v>
      </c>
      <c r="B43" s="23"/>
      <c r="C43" s="23"/>
      <c r="D43" s="23"/>
      <c r="E43" s="24">
        <f>E39+E38+E30+E13+E40+E41+E42</f>
        <v>161780</v>
      </c>
    </row>
    <row r="44" spans="1:5" ht="15" thickBot="1" x14ac:dyDescent="0.4"/>
    <row r="45" spans="1:5" x14ac:dyDescent="0.35">
      <c r="A45" s="3" t="s">
        <v>75</v>
      </c>
      <c r="B45" s="4"/>
      <c r="C45" s="4"/>
      <c r="D45" s="5"/>
    </row>
    <row r="46" spans="1:5" x14ac:dyDescent="0.35">
      <c r="A46" s="6"/>
      <c r="B46" t="s">
        <v>17</v>
      </c>
      <c r="C46" t="s">
        <v>53</v>
      </c>
      <c r="D46" s="7"/>
    </row>
    <row r="47" spans="1:5" x14ac:dyDescent="0.35">
      <c r="A47" s="6" t="s">
        <v>52</v>
      </c>
      <c r="B47">
        <f>B53-B48-B49-B50-B51-B52</f>
        <v>745</v>
      </c>
      <c r="C47">
        <v>7</v>
      </c>
      <c r="D47" s="7">
        <f>C47*B47</f>
        <v>5215</v>
      </c>
    </row>
    <row r="48" spans="1:5" x14ac:dyDescent="0.35">
      <c r="A48" s="6" t="s">
        <v>85</v>
      </c>
      <c r="B48">
        <f>C28</f>
        <v>600</v>
      </c>
      <c r="C48">
        <v>5</v>
      </c>
      <c r="D48" s="7">
        <f t="shared" ref="D48:D53" si="1">C48*B48</f>
        <v>3000</v>
      </c>
    </row>
    <row r="49" spans="1:4" x14ac:dyDescent="0.35">
      <c r="A49" s="6" t="s">
        <v>83</v>
      </c>
      <c r="B49">
        <f>C20</f>
        <v>400</v>
      </c>
      <c r="C49">
        <v>5</v>
      </c>
      <c r="D49" s="7">
        <f t="shared" si="1"/>
        <v>2000</v>
      </c>
    </row>
    <row r="50" spans="1:4" x14ac:dyDescent="0.35">
      <c r="A50" s="6" t="s">
        <v>84</v>
      </c>
      <c r="B50">
        <f>C18</f>
        <v>130</v>
      </c>
      <c r="C50">
        <v>5</v>
      </c>
      <c r="D50" s="7">
        <f t="shared" si="1"/>
        <v>650</v>
      </c>
    </row>
    <row r="51" spans="1:4" x14ac:dyDescent="0.35">
      <c r="A51" s="6" t="s">
        <v>55</v>
      </c>
      <c r="B51">
        <v>200</v>
      </c>
      <c r="C51">
        <v>5</v>
      </c>
      <c r="D51" s="7">
        <f t="shared" si="1"/>
        <v>1000</v>
      </c>
    </row>
    <row r="52" spans="1:4" x14ac:dyDescent="0.35">
      <c r="A52" s="6" t="s">
        <v>56</v>
      </c>
      <c r="B52">
        <v>50</v>
      </c>
      <c r="C52">
        <v>5</v>
      </c>
      <c r="D52" s="7">
        <f t="shared" si="1"/>
        <v>250</v>
      </c>
    </row>
    <row r="53" spans="1:4" x14ac:dyDescent="0.35">
      <c r="A53" s="6" t="s">
        <v>57</v>
      </c>
      <c r="B53">
        <f>C30</f>
        <v>2125</v>
      </c>
      <c r="C53">
        <v>3</v>
      </c>
      <c r="D53" s="7">
        <f t="shared" si="1"/>
        <v>6375</v>
      </c>
    </row>
    <row r="54" spans="1:4" ht="15" thickBot="1" x14ac:dyDescent="0.4">
      <c r="A54" s="6"/>
      <c r="D54" s="7"/>
    </row>
    <row r="55" spans="1:4" ht="15" thickBot="1" x14ac:dyDescent="0.4">
      <c r="A55" s="17" t="s">
        <v>58</v>
      </c>
      <c r="B55" s="18"/>
      <c r="C55" s="18"/>
      <c r="D55" s="25">
        <f>SUM(D47:D54)</f>
        <v>18490</v>
      </c>
    </row>
    <row r="56" spans="1:4" x14ac:dyDescent="0.35">
      <c r="A56" s="6" t="s">
        <v>60</v>
      </c>
      <c r="B56" t="s">
        <v>17</v>
      </c>
      <c r="C56" t="s">
        <v>63</v>
      </c>
      <c r="D56" s="7" t="s">
        <v>64</v>
      </c>
    </row>
    <row r="57" spans="1:4" x14ac:dyDescent="0.35">
      <c r="A57" s="6" t="s">
        <v>61</v>
      </c>
      <c r="D57" s="7"/>
    </row>
    <row r="58" spans="1:4" x14ac:dyDescent="0.35">
      <c r="A58" s="6" t="s">
        <v>62</v>
      </c>
      <c r="B58">
        <v>1000</v>
      </c>
      <c r="C58">
        <v>20</v>
      </c>
      <c r="D58" s="7">
        <f>0.4*C58*B58</f>
        <v>8000</v>
      </c>
    </row>
    <row r="59" spans="1:4" x14ac:dyDescent="0.35">
      <c r="A59" s="6" t="s">
        <v>65</v>
      </c>
      <c r="B59">
        <v>24000</v>
      </c>
      <c r="C59">
        <v>4</v>
      </c>
      <c r="D59" s="7">
        <f>0.4*C59*B59</f>
        <v>38400</v>
      </c>
    </row>
    <row r="60" spans="1:4" x14ac:dyDescent="0.35">
      <c r="A60" s="6" t="s">
        <v>86</v>
      </c>
      <c r="B60">
        <v>1000</v>
      </c>
      <c r="C60">
        <v>7</v>
      </c>
      <c r="D60" s="7">
        <f>C60*B60*0.4</f>
        <v>2800</v>
      </c>
    </row>
    <row r="61" spans="1:4" ht="15" thickBot="1" x14ac:dyDescent="0.4">
      <c r="A61" s="6" t="s">
        <v>87</v>
      </c>
      <c r="B61">
        <v>500</v>
      </c>
      <c r="C61">
        <v>30</v>
      </c>
      <c r="D61" s="7">
        <f>C61*B61*0.4</f>
        <v>6000</v>
      </c>
    </row>
    <row r="62" spans="1:4" ht="15" thickBot="1" x14ac:dyDescent="0.4">
      <c r="A62" s="17"/>
      <c r="B62" s="18"/>
      <c r="C62" s="18"/>
      <c r="D62" s="25">
        <f>SUM(D58:D61)</f>
        <v>55200</v>
      </c>
    </row>
    <row r="63" spans="1:4" x14ac:dyDescent="0.35">
      <c r="A63" s="6" t="s">
        <v>59</v>
      </c>
      <c r="B63" t="s">
        <v>68</v>
      </c>
      <c r="D63" s="7"/>
    </row>
    <row r="64" spans="1:4" x14ac:dyDescent="0.35">
      <c r="A64" s="6" t="s">
        <v>66</v>
      </c>
      <c r="B64">
        <v>500</v>
      </c>
      <c r="C64">
        <v>9</v>
      </c>
      <c r="D64" s="7">
        <f>C64*B64</f>
        <v>4500</v>
      </c>
    </row>
    <row r="65" spans="1:4" x14ac:dyDescent="0.35">
      <c r="A65" s="6" t="s">
        <v>67</v>
      </c>
      <c r="B65">
        <v>500</v>
      </c>
      <c r="C65">
        <v>9</v>
      </c>
      <c r="D65" s="7">
        <f>C65*B65</f>
        <v>4500</v>
      </c>
    </row>
    <row r="66" spans="1:4" ht="15" thickBot="1" x14ac:dyDescent="0.4">
      <c r="A66" s="6" t="s">
        <v>69</v>
      </c>
      <c r="B66">
        <v>500</v>
      </c>
      <c r="C66">
        <v>9</v>
      </c>
      <c r="D66" s="7">
        <f>C66*B66</f>
        <v>4500</v>
      </c>
    </row>
    <row r="67" spans="1:4" ht="15" thickBot="1" x14ac:dyDescent="0.4">
      <c r="A67" s="17"/>
      <c r="B67" s="18"/>
      <c r="C67" s="18"/>
      <c r="D67" s="25">
        <f>SUM(D64:D66)</f>
        <v>13500</v>
      </c>
    </row>
    <row r="68" spans="1:4" x14ac:dyDescent="0.35">
      <c r="A68" s="6" t="s">
        <v>72</v>
      </c>
      <c r="D68" s="7"/>
    </row>
    <row r="69" spans="1:4" x14ac:dyDescent="0.35">
      <c r="A69" s="6" t="s">
        <v>70</v>
      </c>
      <c r="B69">
        <v>400</v>
      </c>
      <c r="C69">
        <v>9</v>
      </c>
      <c r="D69" s="7">
        <f>C69*B69</f>
        <v>3600</v>
      </c>
    </row>
    <row r="70" spans="1:4" x14ac:dyDescent="0.35">
      <c r="A70" s="6" t="s">
        <v>71</v>
      </c>
      <c r="B70">
        <v>300</v>
      </c>
      <c r="C70">
        <v>9</v>
      </c>
      <c r="D70" s="7">
        <f>C70*B70</f>
        <v>2700</v>
      </c>
    </row>
    <row r="71" spans="1:4" ht="15" thickBot="1" x14ac:dyDescent="0.4">
      <c r="A71" s="6" t="s">
        <v>73</v>
      </c>
      <c r="B71">
        <v>300</v>
      </c>
      <c r="C71">
        <v>9</v>
      </c>
      <c r="D71" s="7">
        <f>C71*B71</f>
        <v>2700</v>
      </c>
    </row>
    <row r="72" spans="1:4" ht="15" thickBot="1" x14ac:dyDescent="0.4">
      <c r="A72" s="17" t="s">
        <v>74</v>
      </c>
      <c r="B72" s="18"/>
      <c r="C72" s="18"/>
      <c r="D72" s="25">
        <f>SUM(D69:D71)</f>
        <v>9000</v>
      </c>
    </row>
    <row r="74" spans="1:4" x14ac:dyDescent="0.35">
      <c r="A74" t="s">
        <v>76</v>
      </c>
      <c r="D74">
        <f>D67+D62+D55</f>
        <v>87190</v>
      </c>
    </row>
    <row r="75" spans="1:4" x14ac:dyDescent="0.35">
      <c r="A75" t="s">
        <v>77</v>
      </c>
      <c r="D75">
        <f>E43</f>
        <v>161780</v>
      </c>
    </row>
    <row r="76" spans="1:4" x14ac:dyDescent="0.35">
      <c r="A76" t="s">
        <v>78</v>
      </c>
      <c r="D76">
        <f>D72</f>
        <v>9000</v>
      </c>
    </row>
    <row r="77" spans="1:4" x14ac:dyDescent="0.35">
      <c r="A77" t="s">
        <v>79</v>
      </c>
      <c r="D77">
        <f>SUM(D74:D76)</f>
        <v>257970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6911B-4A3E-40BC-9718-185F37D757E9}">
  <dimension ref="A1:G63"/>
  <sheetViews>
    <sheetView rightToLeft="1" topLeftCell="A45" workbookViewId="0">
      <selection activeCell="E63" sqref="E63"/>
    </sheetView>
  </sheetViews>
  <sheetFormatPr defaultRowHeight="14.5" x14ac:dyDescent="0.35"/>
  <cols>
    <col min="1" max="1" width="28.36328125" customWidth="1"/>
    <col min="2" max="2" width="15.08984375" customWidth="1"/>
    <col min="3" max="3" width="15" customWidth="1"/>
    <col min="4" max="4" width="11.54296875" customWidth="1"/>
    <col min="5" max="5" width="11.90625" customWidth="1"/>
  </cols>
  <sheetData>
    <row r="1" spans="1:5" ht="15.5" x14ac:dyDescent="0.35">
      <c r="A1" s="43" t="s">
        <v>104</v>
      </c>
    </row>
    <row r="2" spans="1:5" ht="15" thickBot="1" x14ac:dyDescent="0.4">
      <c r="A2" s="45" t="s">
        <v>103</v>
      </c>
      <c r="B2" s="45" t="s">
        <v>12</v>
      </c>
      <c r="C2" s="45" t="s">
        <v>13</v>
      </c>
      <c r="D2" s="45" t="s">
        <v>109</v>
      </c>
      <c r="E2" s="45" t="s">
        <v>14</v>
      </c>
    </row>
    <row r="3" spans="1:5" ht="15" thickBot="1" x14ac:dyDescent="0.4">
      <c r="A3" s="41" t="s">
        <v>124</v>
      </c>
      <c r="B3" s="46"/>
      <c r="C3" s="46"/>
      <c r="D3" s="46"/>
      <c r="E3" s="47"/>
    </row>
    <row r="4" spans="1:5" x14ac:dyDescent="0.35">
      <c r="A4" s="2" t="s">
        <v>105</v>
      </c>
      <c r="B4" s="2" t="s">
        <v>16</v>
      </c>
      <c r="C4" s="2">
        <v>10000</v>
      </c>
      <c r="D4" s="2">
        <v>2</v>
      </c>
      <c r="E4" s="2">
        <f>D4*C4</f>
        <v>20000</v>
      </c>
    </row>
    <row r="5" spans="1:5" x14ac:dyDescent="0.35">
      <c r="A5" s="26" t="s">
        <v>106</v>
      </c>
      <c r="B5" s="26" t="s">
        <v>16</v>
      </c>
      <c r="C5" s="26">
        <v>5000</v>
      </c>
      <c r="D5" s="26">
        <v>1.2</v>
      </c>
      <c r="E5" s="26">
        <f t="shared" ref="E5:E57" si="0">D5*C5</f>
        <v>6000</v>
      </c>
    </row>
    <row r="6" spans="1:5" x14ac:dyDescent="0.35">
      <c r="A6" s="26" t="s">
        <v>107</v>
      </c>
      <c r="B6" s="26" t="s">
        <v>133</v>
      </c>
      <c r="C6" s="26">
        <v>5000</v>
      </c>
      <c r="D6" s="26">
        <v>0.5</v>
      </c>
      <c r="E6" s="26">
        <f t="shared" si="0"/>
        <v>2500</v>
      </c>
    </row>
    <row r="7" spans="1:5" ht="15" thickBot="1" x14ac:dyDescent="0.4">
      <c r="A7" s="44" t="s">
        <v>108</v>
      </c>
      <c r="B7" s="44" t="s">
        <v>133</v>
      </c>
      <c r="C7" s="44">
        <v>10000</v>
      </c>
      <c r="D7" s="44">
        <v>0.2</v>
      </c>
      <c r="E7" s="44">
        <f t="shared" si="0"/>
        <v>2000</v>
      </c>
    </row>
    <row r="8" spans="1:5" ht="15" thickBot="1" x14ac:dyDescent="0.4">
      <c r="A8" s="50" t="s">
        <v>37</v>
      </c>
      <c r="B8" s="51"/>
      <c r="C8" s="51"/>
      <c r="D8" s="51"/>
      <c r="E8" s="52">
        <f>SUM(E4:E7)</f>
        <v>30500</v>
      </c>
    </row>
    <row r="9" spans="1:5" ht="15" thickBot="1" x14ac:dyDescent="0.4">
      <c r="A9" s="62" t="s">
        <v>88</v>
      </c>
      <c r="B9" s="63"/>
      <c r="C9" s="63"/>
      <c r="D9" s="63"/>
      <c r="E9" s="64"/>
    </row>
    <row r="10" spans="1:5" x14ac:dyDescent="0.35">
      <c r="A10" s="2" t="s">
        <v>2</v>
      </c>
      <c r="B10" s="2" t="s">
        <v>134</v>
      </c>
      <c r="C10" s="2">
        <v>400</v>
      </c>
      <c r="D10" s="2">
        <v>30</v>
      </c>
      <c r="E10" s="2">
        <f>D10*C10</f>
        <v>12000</v>
      </c>
    </row>
    <row r="11" spans="1:5" x14ac:dyDescent="0.35">
      <c r="A11" s="26" t="s">
        <v>110</v>
      </c>
      <c r="B11" s="2" t="s">
        <v>134</v>
      </c>
      <c r="C11" s="26">
        <v>800</v>
      </c>
      <c r="D11" s="26">
        <v>7</v>
      </c>
      <c r="E11" s="26">
        <f t="shared" si="0"/>
        <v>5600</v>
      </c>
    </row>
    <row r="12" spans="1:5" x14ac:dyDescent="0.35">
      <c r="A12" s="26" t="s">
        <v>111</v>
      </c>
      <c r="B12" s="2" t="s">
        <v>134</v>
      </c>
      <c r="C12" s="26">
        <v>500</v>
      </c>
      <c r="D12" s="26">
        <v>20</v>
      </c>
      <c r="E12" s="26">
        <f t="shared" si="0"/>
        <v>10000</v>
      </c>
    </row>
    <row r="13" spans="1:5" x14ac:dyDescent="0.35">
      <c r="A13" s="26" t="s">
        <v>135</v>
      </c>
      <c r="B13" s="2" t="s">
        <v>134</v>
      </c>
      <c r="C13" s="26">
        <v>800</v>
      </c>
      <c r="D13" s="26">
        <v>4</v>
      </c>
      <c r="E13" s="26">
        <f t="shared" si="0"/>
        <v>3200</v>
      </c>
    </row>
    <row r="14" spans="1:5" x14ac:dyDescent="0.35">
      <c r="A14" s="26" t="s">
        <v>5</v>
      </c>
      <c r="B14" s="2" t="s">
        <v>134</v>
      </c>
      <c r="C14" s="26">
        <v>100</v>
      </c>
      <c r="D14" s="26">
        <v>30</v>
      </c>
      <c r="E14" s="26">
        <f t="shared" si="0"/>
        <v>3000</v>
      </c>
    </row>
    <row r="15" spans="1:5" x14ac:dyDescent="0.35">
      <c r="A15" s="26" t="s">
        <v>112</v>
      </c>
      <c r="B15" s="2" t="s">
        <v>134</v>
      </c>
      <c r="C15" s="26">
        <v>200</v>
      </c>
      <c r="D15" s="26">
        <v>12</v>
      </c>
      <c r="E15" s="26">
        <f t="shared" si="0"/>
        <v>2400</v>
      </c>
    </row>
    <row r="16" spans="1:5" x14ac:dyDescent="0.35">
      <c r="A16" s="26" t="s">
        <v>1</v>
      </c>
      <c r="B16" s="2" t="s">
        <v>134</v>
      </c>
      <c r="C16" s="26">
        <v>50</v>
      </c>
      <c r="D16" s="26">
        <v>30</v>
      </c>
      <c r="E16" s="26">
        <f t="shared" si="0"/>
        <v>1500</v>
      </c>
    </row>
    <row r="17" spans="1:5" x14ac:dyDescent="0.35">
      <c r="A17" s="26" t="s">
        <v>6</v>
      </c>
      <c r="B17" s="2" t="s">
        <v>134</v>
      </c>
      <c r="C17" s="26">
        <v>200</v>
      </c>
      <c r="D17" s="26">
        <v>3</v>
      </c>
      <c r="E17" s="26">
        <f t="shared" si="0"/>
        <v>600</v>
      </c>
    </row>
    <row r="18" spans="1:5" x14ac:dyDescent="0.35">
      <c r="A18" s="26" t="s">
        <v>7</v>
      </c>
      <c r="B18" s="2" t="s">
        <v>134</v>
      </c>
      <c r="C18" s="26">
        <v>50</v>
      </c>
      <c r="D18" s="26">
        <v>10</v>
      </c>
      <c r="E18" s="26">
        <f t="shared" si="0"/>
        <v>500</v>
      </c>
    </row>
    <row r="19" spans="1:5" x14ac:dyDescent="0.35">
      <c r="A19" s="26" t="s">
        <v>36</v>
      </c>
      <c r="B19" s="2" t="s">
        <v>134</v>
      </c>
      <c r="C19" s="26">
        <v>20</v>
      </c>
      <c r="D19" s="26">
        <v>6</v>
      </c>
      <c r="E19" s="26">
        <f t="shared" si="0"/>
        <v>120</v>
      </c>
    </row>
    <row r="20" spans="1:5" x14ac:dyDescent="0.35">
      <c r="A20" s="26" t="s">
        <v>113</v>
      </c>
      <c r="B20" s="2" t="s">
        <v>134</v>
      </c>
      <c r="C20" s="26">
        <v>500</v>
      </c>
      <c r="D20" s="26">
        <v>10</v>
      </c>
      <c r="E20" s="26">
        <f t="shared" si="0"/>
        <v>5000</v>
      </c>
    </row>
    <row r="21" spans="1:5" x14ac:dyDescent="0.35">
      <c r="A21" s="26" t="s">
        <v>34</v>
      </c>
      <c r="B21" s="2" t="s">
        <v>134</v>
      </c>
      <c r="C21" s="26">
        <v>200</v>
      </c>
      <c r="D21" s="26">
        <v>2</v>
      </c>
      <c r="E21" s="26">
        <f t="shared" si="0"/>
        <v>400</v>
      </c>
    </row>
    <row r="22" spans="1:5" x14ac:dyDescent="0.35">
      <c r="A22" s="26" t="s">
        <v>33</v>
      </c>
      <c r="B22" s="2" t="s">
        <v>134</v>
      </c>
      <c r="C22" s="26">
        <v>200</v>
      </c>
      <c r="D22" s="26">
        <v>5</v>
      </c>
      <c r="E22" s="26">
        <f t="shared" si="0"/>
        <v>1000</v>
      </c>
    </row>
    <row r="23" spans="1:5" x14ac:dyDescent="0.35">
      <c r="A23" s="26" t="s">
        <v>35</v>
      </c>
      <c r="B23" s="2" t="s">
        <v>134</v>
      </c>
      <c r="C23" s="26">
        <v>600</v>
      </c>
      <c r="D23" s="26">
        <v>2</v>
      </c>
      <c r="E23" s="26">
        <f t="shared" si="0"/>
        <v>1200</v>
      </c>
    </row>
    <row r="24" spans="1:5" x14ac:dyDescent="0.35">
      <c r="A24" s="26" t="s">
        <v>114</v>
      </c>
      <c r="B24" s="2" t="s">
        <v>134</v>
      </c>
      <c r="C24" s="26">
        <v>20</v>
      </c>
      <c r="D24" s="26">
        <v>30</v>
      </c>
      <c r="E24" s="26">
        <f t="shared" si="0"/>
        <v>600</v>
      </c>
    </row>
    <row r="25" spans="1:5" x14ac:dyDescent="0.35">
      <c r="A25" s="26" t="s">
        <v>115</v>
      </c>
      <c r="B25" s="2" t="s">
        <v>134</v>
      </c>
      <c r="C25" s="26">
        <v>20</v>
      </c>
      <c r="D25" s="26">
        <v>30</v>
      </c>
      <c r="E25" s="26">
        <f t="shared" si="0"/>
        <v>600</v>
      </c>
    </row>
    <row r="26" spans="1:5" x14ac:dyDescent="0.35">
      <c r="A26" s="26" t="s">
        <v>116</v>
      </c>
      <c r="B26" s="2" t="s">
        <v>134</v>
      </c>
      <c r="C26" s="26">
        <v>20</v>
      </c>
      <c r="D26" s="26">
        <v>30</v>
      </c>
      <c r="E26" s="26">
        <f t="shared" si="0"/>
        <v>600</v>
      </c>
    </row>
    <row r="27" spans="1:5" x14ac:dyDescent="0.35">
      <c r="A27" s="26" t="s">
        <v>117</v>
      </c>
      <c r="B27" s="2" t="s">
        <v>134</v>
      </c>
      <c r="C27" s="26">
        <v>15</v>
      </c>
      <c r="D27" s="26">
        <v>30</v>
      </c>
      <c r="E27" s="26">
        <f t="shared" si="0"/>
        <v>450</v>
      </c>
    </row>
    <row r="28" spans="1:5" x14ac:dyDescent="0.35">
      <c r="A28" s="26" t="s">
        <v>118</v>
      </c>
      <c r="B28" s="2" t="s">
        <v>134</v>
      </c>
      <c r="C28" s="26">
        <v>10</v>
      </c>
      <c r="D28" s="26">
        <v>80</v>
      </c>
      <c r="E28" s="26">
        <f t="shared" si="0"/>
        <v>800</v>
      </c>
    </row>
    <row r="29" spans="1:5" x14ac:dyDescent="0.35">
      <c r="A29" s="26" t="s">
        <v>119</v>
      </c>
      <c r="B29" s="2" t="s">
        <v>134</v>
      </c>
      <c r="C29" s="26">
        <v>5</v>
      </c>
      <c r="D29" s="26">
        <v>50</v>
      </c>
      <c r="E29" s="26">
        <f t="shared" si="0"/>
        <v>250</v>
      </c>
    </row>
    <row r="30" spans="1:5" ht="15" thickBot="1" x14ac:dyDescent="0.4">
      <c r="A30" s="44" t="s">
        <v>54</v>
      </c>
      <c r="B30" s="2" t="s">
        <v>134</v>
      </c>
      <c r="C30" s="44">
        <v>100</v>
      </c>
      <c r="D30" s="44">
        <v>10</v>
      </c>
      <c r="E30" s="44">
        <f t="shared" si="0"/>
        <v>1000</v>
      </c>
    </row>
    <row r="31" spans="1:5" ht="15" thickBot="1" x14ac:dyDescent="0.4">
      <c r="A31" s="50" t="s">
        <v>38</v>
      </c>
      <c r="B31" s="51"/>
      <c r="C31" s="51"/>
      <c r="D31" s="51"/>
      <c r="E31" s="52">
        <f>SUM(E10:E30)</f>
        <v>50820</v>
      </c>
    </row>
    <row r="32" spans="1:5" ht="15" thickBot="1" x14ac:dyDescent="0.4">
      <c r="A32" s="65" t="s">
        <v>102</v>
      </c>
      <c r="B32" s="66"/>
      <c r="C32" s="66"/>
      <c r="D32" s="66"/>
      <c r="E32" s="67"/>
    </row>
    <row r="33" spans="1:7" x14ac:dyDescent="0.35">
      <c r="A33" s="2" t="s">
        <v>101</v>
      </c>
      <c r="B33" s="2" t="s">
        <v>18</v>
      </c>
      <c r="C33" s="2">
        <v>1</v>
      </c>
      <c r="D33" s="2">
        <v>3000</v>
      </c>
      <c r="E33" s="2">
        <f t="shared" si="0"/>
        <v>3000</v>
      </c>
    </row>
    <row r="34" spans="1:7" x14ac:dyDescent="0.35">
      <c r="A34" s="26" t="s">
        <v>40</v>
      </c>
      <c r="B34" s="26" t="s">
        <v>18</v>
      </c>
      <c r="C34" s="26">
        <v>1</v>
      </c>
      <c r="D34" s="26">
        <v>8500</v>
      </c>
      <c r="E34" s="26">
        <f t="shared" si="0"/>
        <v>8500</v>
      </c>
    </row>
    <row r="35" spans="1:7" x14ac:dyDescent="0.35">
      <c r="A35" s="26" t="s">
        <v>120</v>
      </c>
      <c r="B35" s="26" t="s">
        <v>18</v>
      </c>
      <c r="C35" s="26">
        <v>1</v>
      </c>
      <c r="D35" s="26">
        <v>6500</v>
      </c>
      <c r="E35" s="26">
        <f t="shared" si="0"/>
        <v>6500</v>
      </c>
    </row>
    <row r="36" spans="1:7" x14ac:dyDescent="0.35">
      <c r="A36" s="26" t="s">
        <v>121</v>
      </c>
      <c r="B36" s="26" t="s">
        <v>18</v>
      </c>
      <c r="C36" s="26">
        <v>1</v>
      </c>
      <c r="D36" s="26">
        <v>8500</v>
      </c>
      <c r="E36" s="26">
        <f t="shared" si="0"/>
        <v>8500</v>
      </c>
    </row>
    <row r="37" spans="1:7" x14ac:dyDescent="0.35">
      <c r="A37" s="26" t="s">
        <v>122</v>
      </c>
      <c r="B37" s="26" t="s">
        <v>18</v>
      </c>
      <c r="C37" s="26">
        <v>1</v>
      </c>
      <c r="D37" s="26">
        <v>11000</v>
      </c>
      <c r="E37" s="26">
        <f t="shared" si="0"/>
        <v>11000</v>
      </c>
    </row>
    <row r="38" spans="1:7" x14ac:dyDescent="0.35">
      <c r="A38" s="44" t="s">
        <v>42</v>
      </c>
      <c r="B38" s="44" t="s">
        <v>43</v>
      </c>
      <c r="C38" s="44">
        <v>1</v>
      </c>
      <c r="D38" s="44">
        <v>2000</v>
      </c>
      <c r="E38" s="44">
        <f t="shared" si="0"/>
        <v>2000</v>
      </c>
    </row>
    <row r="39" spans="1:7" x14ac:dyDescent="0.35">
      <c r="A39" s="44" t="s">
        <v>127</v>
      </c>
      <c r="B39" s="44" t="s">
        <v>43</v>
      </c>
      <c r="C39" s="44">
        <v>1</v>
      </c>
      <c r="D39" s="44">
        <v>5000</v>
      </c>
      <c r="E39" s="44">
        <f t="shared" si="0"/>
        <v>5000</v>
      </c>
    </row>
    <row r="40" spans="1:7" ht="15" thickBot="1" x14ac:dyDescent="0.4">
      <c r="A40" s="44" t="s">
        <v>123</v>
      </c>
      <c r="B40" s="44" t="s">
        <v>18</v>
      </c>
      <c r="C40" s="44">
        <v>1</v>
      </c>
      <c r="D40" s="44">
        <v>70000</v>
      </c>
      <c r="E40" s="44">
        <f t="shared" si="0"/>
        <v>70000</v>
      </c>
    </row>
    <row r="41" spans="1:7" ht="15" thickBot="1" x14ac:dyDescent="0.4">
      <c r="A41" s="53" t="s">
        <v>125</v>
      </c>
      <c r="B41" s="54"/>
      <c r="C41" s="54"/>
      <c r="D41" s="54"/>
      <c r="E41" s="55">
        <f>SUM(E33:E40)</f>
        <v>114500</v>
      </c>
      <c r="F41">
        <f>E41-E39-E38</f>
        <v>107500</v>
      </c>
      <c r="G41">
        <f>F41*0.1</f>
        <v>10750</v>
      </c>
    </row>
    <row r="42" spans="1:7" ht="16" thickBot="1" x14ac:dyDescent="0.4">
      <c r="A42" s="68" t="s">
        <v>126</v>
      </c>
      <c r="B42" s="69"/>
      <c r="C42" s="69"/>
      <c r="D42" s="69"/>
      <c r="E42" s="70"/>
    </row>
    <row r="43" spans="1:7" x14ac:dyDescent="0.35">
      <c r="A43" s="2" t="s">
        <v>136</v>
      </c>
      <c r="B43" s="2" t="s">
        <v>19</v>
      </c>
      <c r="C43" s="2">
        <v>1000</v>
      </c>
      <c r="D43" s="2">
        <v>8</v>
      </c>
      <c r="E43" s="2">
        <f t="shared" si="0"/>
        <v>8000</v>
      </c>
    </row>
    <row r="44" spans="1:7" x14ac:dyDescent="0.35">
      <c r="A44" s="26" t="s">
        <v>11</v>
      </c>
      <c r="B44" s="26" t="s">
        <v>20</v>
      </c>
      <c r="C44" s="26">
        <v>6000</v>
      </c>
      <c r="D44" s="26">
        <v>0.2</v>
      </c>
      <c r="E44" s="26">
        <f t="shared" si="0"/>
        <v>1200</v>
      </c>
    </row>
    <row r="45" spans="1:7" x14ac:dyDescent="0.35">
      <c r="A45" s="26" t="s">
        <v>51</v>
      </c>
      <c r="B45" s="26">
        <v>1</v>
      </c>
      <c r="C45" s="26">
        <v>12</v>
      </c>
      <c r="D45" s="26">
        <v>800</v>
      </c>
      <c r="E45" s="26">
        <f t="shared" si="0"/>
        <v>9600</v>
      </c>
    </row>
    <row r="46" spans="1:7" ht="15" thickBot="1" x14ac:dyDescent="0.4">
      <c r="A46" s="57"/>
      <c r="B46" s="57"/>
      <c r="C46" s="57"/>
      <c r="D46" s="57"/>
      <c r="E46" s="57">
        <f>SUM(E43:E45)</f>
        <v>18800</v>
      </c>
    </row>
    <row r="47" spans="1:7" ht="15" thickBot="1" x14ac:dyDescent="0.4">
      <c r="A47" s="65" t="s">
        <v>59</v>
      </c>
      <c r="B47" s="66"/>
      <c r="C47" s="66"/>
      <c r="D47" s="66"/>
      <c r="E47" s="67"/>
    </row>
    <row r="48" spans="1:7" x14ac:dyDescent="0.35">
      <c r="A48" s="26" t="s">
        <v>138</v>
      </c>
      <c r="B48" s="26">
        <v>1</v>
      </c>
      <c r="C48" s="26">
        <v>12</v>
      </c>
      <c r="D48" s="26">
        <v>400</v>
      </c>
      <c r="E48" s="26">
        <f t="shared" si="0"/>
        <v>4800</v>
      </c>
    </row>
    <row r="49" spans="1:5" x14ac:dyDescent="0.35">
      <c r="A49" s="26" t="s">
        <v>148</v>
      </c>
      <c r="B49" s="26">
        <v>1</v>
      </c>
      <c r="C49" s="26">
        <v>12</v>
      </c>
      <c r="D49" s="26">
        <v>1000</v>
      </c>
      <c r="E49" s="26">
        <f t="shared" si="0"/>
        <v>12000</v>
      </c>
    </row>
    <row r="50" spans="1:5" x14ac:dyDescent="0.35">
      <c r="A50" s="26" t="s">
        <v>131</v>
      </c>
      <c r="B50" s="26">
        <v>1</v>
      </c>
      <c r="C50" s="26">
        <v>12</v>
      </c>
      <c r="D50" s="26">
        <v>400</v>
      </c>
      <c r="E50" s="26">
        <f t="shared" si="0"/>
        <v>4800</v>
      </c>
    </row>
    <row r="51" spans="1:5" x14ac:dyDescent="0.35">
      <c r="A51" s="26" t="s">
        <v>128</v>
      </c>
      <c r="B51" s="26">
        <v>1</v>
      </c>
      <c r="C51" s="26">
        <v>12</v>
      </c>
      <c r="D51" s="26">
        <v>1500</v>
      </c>
      <c r="E51" s="26">
        <f t="shared" si="0"/>
        <v>18000</v>
      </c>
    </row>
    <row r="52" spans="1:5" x14ac:dyDescent="0.35">
      <c r="A52" s="26" t="s">
        <v>129</v>
      </c>
      <c r="B52" s="26">
        <v>5</v>
      </c>
      <c r="C52" s="26">
        <v>12</v>
      </c>
      <c r="D52" s="26">
        <v>1000</v>
      </c>
      <c r="E52" s="26">
        <f t="shared" si="0"/>
        <v>12000</v>
      </c>
    </row>
    <row r="53" spans="1:5" ht="15" thickBot="1" x14ac:dyDescent="0.4">
      <c r="A53" s="57"/>
      <c r="B53" s="57"/>
      <c r="C53" s="57"/>
      <c r="D53" s="57"/>
      <c r="E53" s="57">
        <f>SUM(E48:E52)</f>
        <v>51600</v>
      </c>
    </row>
    <row r="54" spans="1:5" ht="15" thickBot="1" x14ac:dyDescent="0.4">
      <c r="A54" s="41" t="s">
        <v>72</v>
      </c>
      <c r="B54" s="46"/>
      <c r="C54" s="46"/>
      <c r="D54" s="46"/>
      <c r="E54" s="47"/>
    </row>
    <row r="55" spans="1:5" x14ac:dyDescent="0.35">
      <c r="A55" s="59" t="s">
        <v>137</v>
      </c>
      <c r="B55" s="1">
        <v>1</v>
      </c>
      <c r="C55" s="1">
        <v>12</v>
      </c>
      <c r="D55" s="1">
        <v>1000</v>
      </c>
      <c r="E55" s="2">
        <f t="shared" si="0"/>
        <v>12000</v>
      </c>
    </row>
    <row r="56" spans="1:5" x14ac:dyDescent="0.35">
      <c r="A56" s="2" t="s">
        <v>130</v>
      </c>
      <c r="B56" s="2">
        <v>1</v>
      </c>
      <c r="C56" s="2">
        <v>12</v>
      </c>
      <c r="D56" s="2">
        <v>2000</v>
      </c>
      <c r="E56" s="2">
        <f t="shared" si="0"/>
        <v>24000</v>
      </c>
    </row>
    <row r="57" spans="1:5" x14ac:dyDescent="0.35">
      <c r="A57" s="26" t="s">
        <v>71</v>
      </c>
      <c r="B57" s="26">
        <v>1</v>
      </c>
      <c r="C57" s="26">
        <v>12</v>
      </c>
      <c r="D57" s="26">
        <v>400</v>
      </c>
      <c r="E57" s="26">
        <f t="shared" si="0"/>
        <v>4800</v>
      </c>
    </row>
    <row r="58" spans="1:5" x14ac:dyDescent="0.35">
      <c r="A58" s="56"/>
      <c r="B58" s="56"/>
      <c r="C58" s="56"/>
      <c r="D58" s="56"/>
      <c r="E58" s="56">
        <f>SUM(E56:E57)</f>
        <v>28800</v>
      </c>
    </row>
    <row r="59" spans="1:5" x14ac:dyDescent="0.35">
      <c r="A59" s="48" t="s">
        <v>74</v>
      </c>
      <c r="B59" s="48"/>
      <c r="C59" s="48"/>
      <c r="D59" s="48"/>
      <c r="E59" s="49">
        <f>E58+E53+E46</f>
        <v>99200</v>
      </c>
    </row>
    <row r="60" spans="1:5" x14ac:dyDescent="0.35">
      <c r="A60" s="58"/>
      <c r="B60" s="58"/>
      <c r="C60" s="58"/>
      <c r="D60" s="58"/>
      <c r="E60" s="58"/>
    </row>
    <row r="61" spans="1:5" x14ac:dyDescent="0.35">
      <c r="A61" t="s">
        <v>132</v>
      </c>
      <c r="E61">
        <f>E59+E41+E31+E8</f>
        <v>295020</v>
      </c>
    </row>
    <row r="63" spans="1:5" x14ac:dyDescent="0.35">
      <c r="A63" t="s">
        <v>159</v>
      </c>
    </row>
  </sheetData>
  <mergeCells count="4">
    <mergeCell ref="A9:E9"/>
    <mergeCell ref="A32:E32"/>
    <mergeCell ref="A42:E42"/>
    <mergeCell ref="A47:E47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5A79-17FF-4628-99AD-AD24B0F1AE63}">
  <dimension ref="A1:F20"/>
  <sheetViews>
    <sheetView rightToLeft="1" topLeftCell="A7" workbookViewId="0">
      <selection activeCell="F20" sqref="F20"/>
    </sheetView>
  </sheetViews>
  <sheetFormatPr defaultRowHeight="14.5" x14ac:dyDescent="0.35"/>
  <cols>
    <col min="1" max="1" width="17.26953125" customWidth="1"/>
    <col min="3" max="3" width="9.36328125" customWidth="1"/>
    <col min="4" max="4" width="10.36328125" customWidth="1"/>
    <col min="5" max="5" width="10.54296875" customWidth="1"/>
  </cols>
  <sheetData>
    <row r="1" spans="1:6" x14ac:dyDescent="0.35">
      <c r="A1" t="s">
        <v>139</v>
      </c>
    </row>
    <row r="2" spans="1:6" x14ac:dyDescent="0.35">
      <c r="A2" s="56" t="s">
        <v>103</v>
      </c>
      <c r="B2" s="56" t="s">
        <v>141</v>
      </c>
      <c r="C2" s="56" t="s">
        <v>142</v>
      </c>
      <c r="D2" s="56" t="s">
        <v>143</v>
      </c>
      <c r="E2" s="56" t="s">
        <v>144</v>
      </c>
      <c r="F2" s="56" t="s">
        <v>145</v>
      </c>
    </row>
    <row r="3" spans="1:6" x14ac:dyDescent="0.35">
      <c r="A3" s="26" t="s">
        <v>140</v>
      </c>
      <c r="B3" s="26">
        <v>50</v>
      </c>
      <c r="C3" s="26">
        <v>150</v>
      </c>
      <c r="D3" s="26">
        <f>C3-B3</f>
        <v>100</v>
      </c>
      <c r="E3" s="26">
        <v>500</v>
      </c>
      <c r="F3" s="26">
        <f>E3*D3</f>
        <v>50000</v>
      </c>
    </row>
    <row r="4" spans="1:6" x14ac:dyDescent="0.35">
      <c r="A4" s="26" t="s">
        <v>158</v>
      </c>
      <c r="B4" s="26"/>
      <c r="C4" s="26"/>
      <c r="D4" s="26"/>
      <c r="E4" s="26"/>
      <c r="F4" s="26"/>
    </row>
    <row r="5" spans="1:6" x14ac:dyDescent="0.35">
      <c r="A5" s="26" t="s">
        <v>146</v>
      </c>
      <c r="B5" s="26">
        <v>10</v>
      </c>
      <c r="C5" s="26">
        <v>35</v>
      </c>
      <c r="D5" s="26">
        <f>C5-B5</f>
        <v>25</v>
      </c>
      <c r="E5" s="26">
        <v>1000</v>
      </c>
      <c r="F5" s="26">
        <f>E5*D5</f>
        <v>25000</v>
      </c>
    </row>
    <row r="6" spans="1:6" x14ac:dyDescent="0.35">
      <c r="A6" s="26" t="s">
        <v>89</v>
      </c>
      <c r="B6" s="26">
        <v>15</v>
      </c>
      <c r="C6" s="26">
        <v>22</v>
      </c>
      <c r="D6" s="26">
        <f t="shared" ref="D6:D18" si="0">C6-B6</f>
        <v>7</v>
      </c>
      <c r="E6" s="26">
        <v>1000</v>
      </c>
      <c r="F6" s="26">
        <f t="shared" ref="F6:F18" si="1">E6*D6</f>
        <v>7000</v>
      </c>
    </row>
    <row r="7" spans="1:6" x14ac:dyDescent="0.35">
      <c r="A7" s="26" t="s">
        <v>154</v>
      </c>
      <c r="B7" s="26">
        <v>5</v>
      </c>
      <c r="C7" s="26">
        <v>10</v>
      </c>
      <c r="D7" s="26">
        <f t="shared" si="0"/>
        <v>5</v>
      </c>
      <c r="E7" s="26">
        <v>800</v>
      </c>
      <c r="F7" s="26">
        <f t="shared" si="1"/>
        <v>4000</v>
      </c>
    </row>
    <row r="8" spans="1:6" x14ac:dyDescent="0.35">
      <c r="A8" s="26" t="s">
        <v>155</v>
      </c>
      <c r="B8" s="26">
        <v>7</v>
      </c>
      <c r="C8" s="26">
        <v>25</v>
      </c>
      <c r="D8" s="26">
        <f t="shared" si="0"/>
        <v>18</v>
      </c>
      <c r="E8" s="26">
        <v>800</v>
      </c>
      <c r="F8" s="26">
        <f t="shared" si="1"/>
        <v>14400</v>
      </c>
    </row>
    <row r="9" spans="1:6" x14ac:dyDescent="0.35">
      <c r="A9" s="26" t="s">
        <v>0</v>
      </c>
      <c r="B9" s="26">
        <v>12</v>
      </c>
      <c r="C9" s="26">
        <v>20</v>
      </c>
      <c r="D9" s="26">
        <f t="shared" si="0"/>
        <v>8</v>
      </c>
      <c r="E9" s="26">
        <v>1000</v>
      </c>
      <c r="F9" s="26">
        <f t="shared" si="1"/>
        <v>8000</v>
      </c>
    </row>
    <row r="10" spans="1:6" x14ac:dyDescent="0.35">
      <c r="A10" s="26" t="s">
        <v>147</v>
      </c>
      <c r="B10" s="26">
        <v>12</v>
      </c>
      <c r="C10" s="26">
        <v>25</v>
      </c>
      <c r="D10" s="26">
        <f t="shared" si="0"/>
        <v>13</v>
      </c>
      <c r="E10" s="26">
        <v>400</v>
      </c>
      <c r="F10" s="26">
        <f t="shared" si="1"/>
        <v>5200</v>
      </c>
    </row>
    <row r="11" spans="1:6" x14ac:dyDescent="0.35">
      <c r="A11" s="26" t="s">
        <v>1</v>
      </c>
      <c r="B11" s="26">
        <v>50</v>
      </c>
      <c r="C11" s="26">
        <v>70</v>
      </c>
      <c r="D11" s="26">
        <f t="shared" si="0"/>
        <v>20</v>
      </c>
      <c r="E11" s="26">
        <v>50</v>
      </c>
      <c r="F11" s="26">
        <f t="shared" si="1"/>
        <v>1000</v>
      </c>
    </row>
    <row r="12" spans="1:6" x14ac:dyDescent="0.35">
      <c r="A12" s="26" t="s">
        <v>149</v>
      </c>
      <c r="B12" s="26">
        <v>15</v>
      </c>
      <c r="C12" s="26">
        <v>30</v>
      </c>
      <c r="D12" s="26">
        <f t="shared" si="0"/>
        <v>15</v>
      </c>
      <c r="E12" s="26">
        <v>50</v>
      </c>
      <c r="F12" s="26">
        <f t="shared" si="1"/>
        <v>750</v>
      </c>
    </row>
    <row r="13" spans="1:6" x14ac:dyDescent="0.35">
      <c r="A13" s="26" t="s">
        <v>150</v>
      </c>
      <c r="B13" s="26">
        <v>20</v>
      </c>
      <c r="C13" s="26">
        <v>35</v>
      </c>
      <c r="D13" s="26">
        <f t="shared" si="0"/>
        <v>15</v>
      </c>
      <c r="E13" s="26">
        <v>500</v>
      </c>
      <c r="F13" s="26">
        <f t="shared" si="1"/>
        <v>7500</v>
      </c>
    </row>
    <row r="14" spans="1:6" x14ac:dyDescent="0.35">
      <c r="A14" s="26" t="s">
        <v>151</v>
      </c>
      <c r="B14" s="26">
        <v>10</v>
      </c>
      <c r="C14" s="26">
        <v>15</v>
      </c>
      <c r="D14" s="26">
        <f t="shared" si="0"/>
        <v>5</v>
      </c>
      <c r="E14" s="26">
        <v>500</v>
      </c>
      <c r="F14" s="26">
        <f t="shared" si="1"/>
        <v>2500</v>
      </c>
    </row>
    <row r="15" spans="1:6" x14ac:dyDescent="0.35">
      <c r="A15" s="26" t="s">
        <v>152</v>
      </c>
      <c r="B15" s="26">
        <v>10</v>
      </c>
      <c r="C15" s="26">
        <v>20</v>
      </c>
      <c r="D15" s="26">
        <f t="shared" si="0"/>
        <v>10</v>
      </c>
      <c r="E15" s="26">
        <v>400</v>
      </c>
      <c r="F15" s="26">
        <f t="shared" si="1"/>
        <v>4000</v>
      </c>
    </row>
    <row r="16" spans="1:6" x14ac:dyDescent="0.35">
      <c r="A16" s="26" t="s">
        <v>153</v>
      </c>
      <c r="B16" s="26">
        <v>10</v>
      </c>
      <c r="C16" s="26">
        <v>25</v>
      </c>
      <c r="D16" s="26">
        <f t="shared" si="0"/>
        <v>15</v>
      </c>
      <c r="E16" s="26">
        <v>200</v>
      </c>
      <c r="F16" s="26">
        <f t="shared" si="1"/>
        <v>3000</v>
      </c>
    </row>
    <row r="17" spans="1:6" x14ac:dyDescent="0.35">
      <c r="A17" s="26" t="s">
        <v>8</v>
      </c>
      <c r="B17" s="26">
        <v>15</v>
      </c>
      <c r="C17" s="26">
        <v>30</v>
      </c>
      <c r="D17" s="26">
        <f t="shared" si="0"/>
        <v>15</v>
      </c>
      <c r="E17" s="26">
        <v>300</v>
      </c>
      <c r="F17" s="26">
        <f t="shared" si="1"/>
        <v>4500</v>
      </c>
    </row>
    <row r="18" spans="1:6" x14ac:dyDescent="0.35">
      <c r="A18" s="26" t="s">
        <v>156</v>
      </c>
      <c r="B18" s="26">
        <v>1</v>
      </c>
      <c r="C18" s="26">
        <v>3</v>
      </c>
      <c r="D18" s="26">
        <f t="shared" si="0"/>
        <v>2</v>
      </c>
      <c r="E18" s="26">
        <v>5000</v>
      </c>
      <c r="F18" s="26">
        <f t="shared" si="1"/>
        <v>10000</v>
      </c>
    </row>
    <row r="19" spans="1:6" x14ac:dyDescent="0.35">
      <c r="A19" s="60"/>
      <c r="B19" s="60"/>
      <c r="C19" s="60"/>
      <c r="D19" s="60"/>
      <c r="E19" s="60"/>
      <c r="F19" s="61">
        <f>SUM(F5:F18)</f>
        <v>96850</v>
      </c>
    </row>
    <row r="20" spans="1:6" x14ac:dyDescent="0.35">
      <c r="A20" s="56" t="s">
        <v>157</v>
      </c>
      <c r="B20" s="56"/>
      <c r="C20" s="56"/>
      <c r="D20" s="56"/>
      <c r="E20" s="56"/>
      <c r="F20" s="56">
        <f>F19+F3</f>
        <v>146850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7141C-1441-4606-B7B5-EC3364B9419C}">
  <dimension ref="B1:C15"/>
  <sheetViews>
    <sheetView tabSelected="1" workbookViewId="0">
      <selection activeCell="C7" sqref="C7"/>
    </sheetView>
  </sheetViews>
  <sheetFormatPr defaultRowHeight="14.5" x14ac:dyDescent="0.35"/>
  <cols>
    <col min="1" max="1" width="3.6328125" customWidth="1"/>
    <col min="2" max="2" width="29.54296875" customWidth="1"/>
    <col min="3" max="3" width="11.54296875" bestFit="1" customWidth="1"/>
  </cols>
  <sheetData>
    <row r="1" spans="2:3" ht="15" thickBot="1" x14ac:dyDescent="0.4"/>
    <row r="2" spans="2:3" x14ac:dyDescent="0.35">
      <c r="B2" s="27" t="s">
        <v>90</v>
      </c>
      <c r="C2" s="28">
        <f>'المبيعات والارباح'!F20</f>
        <v>146850</v>
      </c>
    </row>
    <row r="3" spans="2:3" x14ac:dyDescent="0.35">
      <c r="B3" s="29" t="s">
        <v>91</v>
      </c>
      <c r="C3" s="30">
        <v>51600</v>
      </c>
    </row>
    <row r="4" spans="2:3" ht="15" thickBot="1" x14ac:dyDescent="0.4">
      <c r="B4" s="34" t="s">
        <v>92</v>
      </c>
      <c r="C4" s="35">
        <f>'حساب التكاليف1'!G41</f>
        <v>10750</v>
      </c>
    </row>
    <row r="5" spans="2:3" ht="15" thickBot="1" x14ac:dyDescent="0.4">
      <c r="B5" s="31" t="s">
        <v>93</v>
      </c>
      <c r="C5" s="36">
        <f>C2-(C3+C4)</f>
        <v>84500</v>
      </c>
    </row>
    <row r="6" spans="2:3" x14ac:dyDescent="0.35">
      <c r="B6" s="37" t="s">
        <v>94</v>
      </c>
      <c r="C6" s="38">
        <f>'حساب التكاليف1'!E61</f>
        <v>295020</v>
      </c>
    </row>
    <row r="7" spans="2:3" ht="15" thickBot="1" x14ac:dyDescent="0.4">
      <c r="B7" s="39" t="s">
        <v>95</v>
      </c>
      <c r="C7" s="40">
        <f>'حساب التكاليف1'!E41</f>
        <v>114500</v>
      </c>
    </row>
    <row r="8" spans="2:3" ht="15" thickBot="1" x14ac:dyDescent="0.4">
      <c r="B8" s="41" t="s">
        <v>99</v>
      </c>
      <c r="C8" s="42">
        <v>16902</v>
      </c>
    </row>
    <row r="9" spans="2:3" ht="15" thickBot="1" x14ac:dyDescent="0.4">
      <c r="B9" s="41" t="s">
        <v>100</v>
      </c>
      <c r="C9" s="42">
        <v>-7839</v>
      </c>
    </row>
    <row r="10" spans="2:3" ht="15" thickBot="1" x14ac:dyDescent="0.4"/>
    <row r="11" spans="2:3" ht="16" thickBot="1" x14ac:dyDescent="0.4">
      <c r="B11" s="32" t="s">
        <v>96</v>
      </c>
      <c r="C11" s="33">
        <f>C5/C6</f>
        <v>0.28642125957562198</v>
      </c>
    </row>
    <row r="12" spans="2:3" ht="15" thickBot="1" x14ac:dyDescent="0.4"/>
    <row r="13" spans="2:3" ht="16" thickBot="1" x14ac:dyDescent="0.4">
      <c r="B13" s="32" t="s">
        <v>97</v>
      </c>
      <c r="C13" s="33">
        <f>C5/C7</f>
        <v>0.73799126637554591</v>
      </c>
    </row>
    <row r="14" spans="2:3" ht="15" thickBot="1" x14ac:dyDescent="0.4"/>
    <row r="15" spans="2:3" ht="16" thickBot="1" x14ac:dyDescent="0.4">
      <c r="B15" s="32" t="s">
        <v>98</v>
      </c>
      <c r="C15" s="33">
        <v>0.1346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حساب التكاليف</vt:lpstr>
      <vt:lpstr>حساب التكاليف1</vt:lpstr>
      <vt:lpstr>المبيعات والارباح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Laila</dc:creator>
  <cp:lastModifiedBy>Laila Sbaih</cp:lastModifiedBy>
  <cp:lastPrinted>2025-03-12T08:52:26Z</cp:lastPrinted>
  <dcterms:created xsi:type="dcterms:W3CDTF">2024-03-27T21:21:41Z</dcterms:created>
  <dcterms:modified xsi:type="dcterms:W3CDTF">2025-03-13T10:13:44Z</dcterms:modified>
</cp:coreProperties>
</file>