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asu\Desktop\"/>
    </mc:Choice>
  </mc:AlternateContent>
  <xr:revisionPtr revIDLastSave="0" documentId="13_ncr:1_{46F74EAE-2046-4180-8EB8-717B7FD49482}" xr6:coauthVersionLast="36" xr6:coauthVersionMax="36" xr10:uidLastSave="{00000000-0000-0000-0000-000000000000}"/>
  <bookViews>
    <workbookView xWindow="0" yWindow="0" windowWidth="23040" windowHeight="8976" xr2:uid="{00000000-000D-0000-FFFF-FFFF00000000}"/>
  </bookViews>
  <sheets>
    <sheet name="시도" sheetId="5" r:id="rId1"/>
    <sheet name="업체수" sheetId="6" r:id="rId2"/>
    <sheet name="객실수" sheetId="7" r:id="rId3"/>
  </sheets>
  <definedNames>
    <definedName name="_xlnm.Print_Area" localSheetId="2">객실수!$A$1:$O$21</definedName>
    <definedName name="_xlnm.Print_Area" localSheetId="0">시도!$A$141:$O$155</definedName>
    <definedName name="_xlnm.Print_Area" localSheetId="1">업체수!$A$1:$O$22</definedName>
  </definedNames>
  <calcPr calcId="191029"/>
</workbook>
</file>

<file path=xl/calcChain.xml><?xml version="1.0" encoding="utf-8"?>
<calcChain xmlns="http://schemas.openxmlformats.org/spreadsheetml/2006/main">
  <c r="O41" i="5" l="1"/>
  <c r="P41" i="5"/>
  <c r="D22" i="6" l="1"/>
  <c r="E22" i="6"/>
  <c r="F22" i="6"/>
  <c r="G22" i="6"/>
  <c r="H22" i="6"/>
  <c r="I22" i="6"/>
  <c r="J22" i="6"/>
  <c r="K22" i="6"/>
  <c r="L22" i="6"/>
  <c r="M22" i="6"/>
  <c r="N22" i="6"/>
  <c r="O22" i="6"/>
  <c r="C22" i="6"/>
  <c r="O22" i="7"/>
  <c r="D22" i="7"/>
  <c r="E22" i="7"/>
  <c r="F22" i="7"/>
  <c r="G22" i="7"/>
  <c r="H22" i="7"/>
  <c r="I22" i="7"/>
  <c r="J22" i="7"/>
  <c r="K22" i="7"/>
  <c r="L22" i="7"/>
  <c r="M22" i="7"/>
  <c r="N22" i="7"/>
  <c r="C22" i="7"/>
  <c r="C393" i="5"/>
  <c r="C370" i="5"/>
  <c r="C347" i="5"/>
  <c r="C186" i="5"/>
  <c r="C140" i="5"/>
  <c r="C43" i="5"/>
  <c r="D94" i="5" l="1"/>
  <c r="C209" i="5" l="1"/>
  <c r="C208" i="5"/>
  <c r="L10" i="7"/>
  <c r="M10" i="7"/>
  <c r="N10" i="7"/>
  <c r="L9" i="7"/>
  <c r="M9" i="7"/>
  <c r="N9" i="7"/>
  <c r="L8" i="7"/>
  <c r="M8" i="7"/>
  <c r="N8" i="7"/>
  <c r="L7" i="7"/>
  <c r="M7" i="7"/>
  <c r="N7" i="7"/>
  <c r="L6" i="7"/>
  <c r="M6" i="7"/>
  <c r="N6" i="7"/>
  <c r="L5" i="7"/>
  <c r="M5" i="7"/>
  <c r="N5" i="7"/>
  <c r="L4" i="7"/>
  <c r="M4" i="7"/>
  <c r="N4" i="7"/>
  <c r="L3" i="7"/>
  <c r="M3" i="7"/>
  <c r="N3" i="7"/>
  <c r="K3" i="7"/>
  <c r="J3" i="7"/>
  <c r="E3" i="7"/>
  <c r="F3" i="7"/>
  <c r="G3" i="7"/>
  <c r="H3" i="7"/>
  <c r="D3" i="7"/>
  <c r="C3" i="7" s="1"/>
  <c r="O4" i="7"/>
  <c r="O5" i="7"/>
  <c r="O9" i="7"/>
  <c r="O10" i="7"/>
  <c r="O11" i="7"/>
  <c r="O14" i="7"/>
  <c r="O18" i="7"/>
  <c r="O19" i="7"/>
  <c r="O416" i="5"/>
  <c r="O415" i="5"/>
  <c r="C416" i="5"/>
  <c r="C415" i="5"/>
  <c r="O324" i="5"/>
  <c r="O277" i="5"/>
  <c r="C277" i="5"/>
  <c r="C278" i="5"/>
  <c r="O278" i="5" s="1"/>
  <c r="I324" i="5" l="1"/>
  <c r="I323" i="5"/>
  <c r="C324" i="5"/>
  <c r="C323" i="5"/>
  <c r="O323" i="5" s="1"/>
  <c r="O162" i="5"/>
  <c r="I163" i="5"/>
  <c r="I162" i="5"/>
  <c r="C163" i="5"/>
  <c r="O43" i="5" s="1"/>
  <c r="C162" i="5"/>
  <c r="O93" i="5"/>
  <c r="I93" i="5"/>
  <c r="C93" i="5"/>
  <c r="O92" i="5"/>
  <c r="I92" i="5"/>
  <c r="C92" i="5"/>
  <c r="I19" i="7"/>
  <c r="I18" i="7"/>
  <c r="I17" i="7"/>
  <c r="I16" i="7"/>
  <c r="I15" i="7"/>
  <c r="I14" i="7"/>
  <c r="I13" i="7"/>
  <c r="I12" i="7"/>
  <c r="I11" i="7"/>
  <c r="I9" i="7"/>
  <c r="I10" i="7"/>
  <c r="I8" i="7"/>
  <c r="I7" i="7"/>
  <c r="I6" i="7"/>
  <c r="I5" i="7"/>
  <c r="I4" i="7"/>
  <c r="I3" i="7"/>
  <c r="O3" i="7" s="1"/>
  <c r="C19" i="7"/>
  <c r="C10" i="7"/>
  <c r="C11" i="7"/>
  <c r="C5" i="7"/>
  <c r="D4" i="7"/>
  <c r="E4" i="7"/>
  <c r="F4" i="7"/>
  <c r="G4" i="7"/>
  <c r="H4" i="7"/>
  <c r="J4" i="7"/>
  <c r="K4" i="7"/>
  <c r="D5" i="7"/>
  <c r="E5" i="7"/>
  <c r="F5" i="7"/>
  <c r="G5" i="7"/>
  <c r="H5" i="7"/>
  <c r="J5" i="7"/>
  <c r="K5" i="7"/>
  <c r="D6" i="7"/>
  <c r="C6" i="7" s="1"/>
  <c r="E6" i="7"/>
  <c r="F6" i="7"/>
  <c r="G6" i="7"/>
  <c r="H6" i="7"/>
  <c r="J6" i="7"/>
  <c r="K6" i="7"/>
  <c r="D7" i="7"/>
  <c r="C7" i="7" s="1"/>
  <c r="O7" i="7" s="1"/>
  <c r="E7" i="7"/>
  <c r="F7" i="7"/>
  <c r="G7" i="7"/>
  <c r="H7" i="7"/>
  <c r="J7" i="7"/>
  <c r="K7" i="7"/>
  <c r="D8" i="7"/>
  <c r="C8" i="7" s="1"/>
  <c r="O8" i="7" s="1"/>
  <c r="E8" i="7"/>
  <c r="F8" i="7"/>
  <c r="G8" i="7"/>
  <c r="H8" i="7"/>
  <c r="J8" i="7"/>
  <c r="K8" i="7"/>
  <c r="D9" i="7"/>
  <c r="C9" i="7" s="1"/>
  <c r="E9" i="7"/>
  <c r="F9" i="7"/>
  <c r="G9" i="7"/>
  <c r="H9" i="7"/>
  <c r="J9" i="7"/>
  <c r="K9" i="7"/>
  <c r="D10" i="7"/>
  <c r="E10" i="7"/>
  <c r="F10" i="7"/>
  <c r="G10" i="7"/>
  <c r="H10" i="7"/>
  <c r="J10" i="7"/>
  <c r="K10" i="7"/>
  <c r="D11" i="7"/>
  <c r="E11" i="7"/>
  <c r="F11" i="7"/>
  <c r="G11" i="7"/>
  <c r="H11" i="7"/>
  <c r="J11" i="7"/>
  <c r="K11" i="7"/>
  <c r="L11" i="7"/>
  <c r="M11" i="7"/>
  <c r="N11" i="7"/>
  <c r="D12" i="7"/>
  <c r="C12" i="7" s="1"/>
  <c r="O12" i="7" s="1"/>
  <c r="E12" i="7"/>
  <c r="F12" i="7"/>
  <c r="G12" i="7"/>
  <c r="H12" i="7"/>
  <c r="J12" i="7"/>
  <c r="K12" i="7"/>
  <c r="L12" i="7"/>
  <c r="M12" i="7"/>
  <c r="N12" i="7"/>
  <c r="D13" i="7"/>
  <c r="C13" i="7" s="1"/>
  <c r="O13" i="7" s="1"/>
  <c r="E13" i="7"/>
  <c r="F13" i="7"/>
  <c r="G13" i="7"/>
  <c r="H13" i="7"/>
  <c r="J13" i="7"/>
  <c r="K13" i="7"/>
  <c r="L13" i="7"/>
  <c r="M13" i="7"/>
  <c r="N13" i="7"/>
  <c r="D14" i="7"/>
  <c r="C14" i="7" s="1"/>
  <c r="E14" i="7"/>
  <c r="F14" i="7"/>
  <c r="G14" i="7"/>
  <c r="H14" i="7"/>
  <c r="J14" i="7"/>
  <c r="K14" i="7"/>
  <c r="L14" i="7"/>
  <c r="M14" i="7"/>
  <c r="N14" i="7"/>
  <c r="D15" i="7"/>
  <c r="E15" i="7"/>
  <c r="F15" i="7"/>
  <c r="G15" i="7"/>
  <c r="H15" i="7"/>
  <c r="J15" i="7"/>
  <c r="K15" i="7"/>
  <c r="L15" i="7"/>
  <c r="M15" i="7"/>
  <c r="N15" i="7"/>
  <c r="D16" i="7"/>
  <c r="C16" i="7" s="1"/>
  <c r="O16" i="7" s="1"/>
  <c r="E16" i="7"/>
  <c r="F16" i="7"/>
  <c r="G16" i="7"/>
  <c r="H16" i="7"/>
  <c r="J16" i="7"/>
  <c r="K16" i="7"/>
  <c r="L16" i="7"/>
  <c r="M16" i="7"/>
  <c r="N16" i="7"/>
  <c r="D17" i="7"/>
  <c r="E17" i="7"/>
  <c r="C17" i="7" s="1"/>
  <c r="O17" i="7" s="1"/>
  <c r="F17" i="7"/>
  <c r="G17" i="7"/>
  <c r="H17" i="7"/>
  <c r="J17" i="7"/>
  <c r="K17" i="7"/>
  <c r="L17" i="7"/>
  <c r="M17" i="7"/>
  <c r="N17" i="7"/>
  <c r="D18" i="7"/>
  <c r="E18" i="7"/>
  <c r="F18" i="7"/>
  <c r="G18" i="7"/>
  <c r="H18" i="7"/>
  <c r="J18" i="7"/>
  <c r="K18" i="7"/>
  <c r="L18" i="7"/>
  <c r="M18" i="7"/>
  <c r="N18" i="7"/>
  <c r="D19" i="7"/>
  <c r="E19" i="7"/>
  <c r="F19" i="7"/>
  <c r="G19" i="7"/>
  <c r="H19" i="7"/>
  <c r="J19" i="7"/>
  <c r="K19" i="7"/>
  <c r="L19" i="7"/>
  <c r="M19" i="7"/>
  <c r="F20" i="7"/>
  <c r="G20" i="7"/>
  <c r="H20" i="7"/>
  <c r="J20" i="7"/>
  <c r="K20" i="7"/>
  <c r="L20" i="7"/>
  <c r="M20" i="7"/>
  <c r="C15" i="7" l="1"/>
  <c r="O15" i="7" s="1"/>
  <c r="O20" i="7" s="1"/>
  <c r="E20" i="7"/>
  <c r="O163" i="5"/>
  <c r="C20" i="7"/>
  <c r="O6" i="7"/>
  <c r="C18" i="7"/>
  <c r="C4" i="7"/>
  <c r="D20" i="7"/>
  <c r="N20" i="7"/>
  <c r="I20" i="7"/>
  <c r="C19" i="6"/>
  <c r="C17" i="6"/>
  <c r="C16" i="6"/>
  <c r="C11" i="6"/>
  <c r="C10" i="6"/>
  <c r="C9" i="6"/>
  <c r="C8" i="6"/>
  <c r="C7" i="6"/>
  <c r="C6" i="6"/>
  <c r="C5" i="6"/>
  <c r="C3" i="6"/>
  <c r="D3" i="6"/>
  <c r="E3" i="6"/>
  <c r="F3" i="6"/>
  <c r="G3" i="6"/>
  <c r="G20" i="6" s="1"/>
  <c r="H3" i="6"/>
  <c r="I3" i="6"/>
  <c r="J3" i="6"/>
  <c r="K3" i="6"/>
  <c r="K20" i="6" s="1"/>
  <c r="L3" i="6"/>
  <c r="M3" i="6"/>
  <c r="N3" i="6"/>
  <c r="O3" i="6"/>
  <c r="D4" i="6"/>
  <c r="C4" i="6" s="1"/>
  <c r="E4" i="6"/>
  <c r="F4" i="6"/>
  <c r="G4" i="6"/>
  <c r="H4" i="6"/>
  <c r="I4" i="6"/>
  <c r="J4" i="6"/>
  <c r="K4" i="6"/>
  <c r="L4" i="6"/>
  <c r="M4" i="6"/>
  <c r="N4" i="6"/>
  <c r="O4" i="6"/>
  <c r="D5" i="6"/>
  <c r="E5" i="6"/>
  <c r="F5" i="6"/>
  <c r="G5" i="6"/>
  <c r="H5" i="6"/>
  <c r="I5" i="6"/>
  <c r="J5" i="6"/>
  <c r="K5" i="6"/>
  <c r="L5" i="6"/>
  <c r="M5" i="6"/>
  <c r="N5" i="6"/>
  <c r="O5" i="6"/>
  <c r="D6" i="6"/>
  <c r="E6" i="6"/>
  <c r="F6" i="6"/>
  <c r="G6" i="6"/>
  <c r="H6" i="6"/>
  <c r="I6" i="6"/>
  <c r="J6" i="6"/>
  <c r="K6" i="6"/>
  <c r="L6" i="6"/>
  <c r="M6" i="6"/>
  <c r="N6" i="6"/>
  <c r="O6" i="6"/>
  <c r="D7" i="6"/>
  <c r="E7" i="6"/>
  <c r="F7" i="6"/>
  <c r="G7" i="6"/>
  <c r="H7" i="6"/>
  <c r="I7" i="6"/>
  <c r="J7" i="6"/>
  <c r="K7" i="6"/>
  <c r="L7" i="6"/>
  <c r="M7" i="6"/>
  <c r="N7" i="6"/>
  <c r="O7" i="6"/>
  <c r="D8" i="6"/>
  <c r="E8" i="6"/>
  <c r="F8" i="6"/>
  <c r="G8" i="6"/>
  <c r="H8" i="6"/>
  <c r="I8" i="6"/>
  <c r="J8" i="6"/>
  <c r="K8" i="6"/>
  <c r="L8" i="6"/>
  <c r="M8" i="6"/>
  <c r="N8" i="6"/>
  <c r="O8" i="6"/>
  <c r="E9" i="6"/>
  <c r="F9" i="6"/>
  <c r="G9" i="6"/>
  <c r="H9" i="6"/>
  <c r="I9" i="6"/>
  <c r="J9" i="6"/>
  <c r="K9" i="6"/>
  <c r="L9" i="6"/>
  <c r="M9" i="6"/>
  <c r="N9" i="6"/>
  <c r="O9" i="6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C12" i="6" s="1"/>
  <c r="E12" i="6"/>
  <c r="F12" i="6"/>
  <c r="G12" i="6"/>
  <c r="H12" i="6"/>
  <c r="I12" i="6"/>
  <c r="J12" i="6"/>
  <c r="K12" i="6"/>
  <c r="L12" i="6"/>
  <c r="M12" i="6"/>
  <c r="N12" i="6"/>
  <c r="O12" i="6"/>
  <c r="D13" i="6"/>
  <c r="C13" i="6" s="1"/>
  <c r="E13" i="6"/>
  <c r="F13" i="6"/>
  <c r="G13" i="6"/>
  <c r="H13" i="6"/>
  <c r="I13" i="6"/>
  <c r="J13" i="6"/>
  <c r="K13" i="6"/>
  <c r="L13" i="6"/>
  <c r="M13" i="6"/>
  <c r="N13" i="6"/>
  <c r="O13" i="6"/>
  <c r="D14" i="6"/>
  <c r="C14" i="6" s="1"/>
  <c r="E14" i="6"/>
  <c r="F14" i="6"/>
  <c r="G14" i="6"/>
  <c r="H14" i="6"/>
  <c r="I14" i="6"/>
  <c r="I20" i="6" s="1"/>
  <c r="J14" i="6"/>
  <c r="K14" i="6"/>
  <c r="L14" i="6"/>
  <c r="M14" i="6"/>
  <c r="N14" i="6"/>
  <c r="O14" i="6"/>
  <c r="D15" i="6"/>
  <c r="C15" i="6" s="1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C18" i="6" s="1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D41" i="5"/>
  <c r="E41" i="5"/>
  <c r="F41" i="5"/>
  <c r="G41" i="5"/>
  <c r="H41" i="5"/>
  <c r="I41" i="5"/>
  <c r="J41" i="5"/>
  <c r="K41" i="5"/>
  <c r="L41" i="5"/>
  <c r="M41" i="5"/>
  <c r="N41" i="5"/>
  <c r="C41" i="5"/>
  <c r="E20" i="6"/>
  <c r="F20" i="6"/>
  <c r="H20" i="6"/>
  <c r="J20" i="6"/>
  <c r="L20" i="6"/>
  <c r="M20" i="6"/>
  <c r="N20" i="6"/>
  <c r="D20" i="6" l="1"/>
  <c r="P20" i="7"/>
  <c r="C20" i="6"/>
  <c r="O20" i="6"/>
  <c r="D43" i="5"/>
  <c r="E43" i="5"/>
  <c r="F43" i="5"/>
  <c r="G43" i="5"/>
  <c r="H43" i="5"/>
  <c r="I43" i="5"/>
  <c r="J43" i="5"/>
  <c r="K43" i="5"/>
  <c r="L43" i="5"/>
  <c r="M43" i="5"/>
  <c r="O44" i="5" l="1"/>
  <c r="C70" i="5"/>
  <c r="C69" i="5"/>
  <c r="N44" i="5" l="1"/>
  <c r="D44" i="5"/>
  <c r="E44" i="5"/>
  <c r="M44" i="5"/>
  <c r="H44" i="5"/>
  <c r="K44" i="5"/>
  <c r="L44" i="5"/>
  <c r="J44" i="5"/>
  <c r="G44" i="5"/>
  <c r="F44" i="5"/>
  <c r="O117" i="5"/>
  <c r="O116" i="5"/>
  <c r="O186" i="5"/>
  <c r="O185" i="5"/>
  <c r="M209" i="5"/>
  <c r="L209" i="5"/>
  <c r="K209" i="5"/>
  <c r="J209" i="5"/>
  <c r="H209" i="5"/>
  <c r="G209" i="5"/>
  <c r="F209" i="5"/>
  <c r="E209" i="5"/>
  <c r="N208" i="5"/>
  <c r="M208" i="5"/>
  <c r="L208" i="5"/>
  <c r="K208" i="5"/>
  <c r="J208" i="5"/>
  <c r="H208" i="5"/>
  <c r="G208" i="5"/>
  <c r="F208" i="5"/>
  <c r="E208" i="5"/>
  <c r="O231" i="5"/>
  <c r="I44" i="5" l="1"/>
  <c r="C44" i="5"/>
  <c r="O344" i="5"/>
  <c r="O42" i="5" l="1"/>
  <c r="K42" i="5"/>
  <c r="F42" i="5"/>
  <c r="H42" i="5"/>
  <c r="G42" i="5"/>
  <c r="E42" i="5"/>
  <c r="D42" i="5"/>
  <c r="M42" i="5"/>
  <c r="L42" i="5"/>
  <c r="N42" i="5"/>
  <c r="J42" i="5"/>
  <c r="C275" i="5"/>
  <c r="O275" i="5" s="1"/>
  <c r="I42" i="5" l="1"/>
  <c r="C42" i="5"/>
  <c r="K37" i="5"/>
  <c r="L37" i="5"/>
  <c r="M37" i="5"/>
  <c r="N37" i="5"/>
  <c r="K39" i="5"/>
  <c r="L39" i="5"/>
  <c r="M39" i="5"/>
  <c r="N39" i="5"/>
  <c r="J39" i="5"/>
  <c r="J37" i="5"/>
  <c r="E39" i="5"/>
  <c r="F39" i="5"/>
  <c r="G39" i="5"/>
  <c r="H39" i="5"/>
  <c r="D39" i="5"/>
  <c r="E37" i="5"/>
  <c r="F37" i="5"/>
  <c r="G37" i="5"/>
  <c r="H37" i="5"/>
  <c r="D37" i="5"/>
  <c r="I39" i="5" l="1"/>
  <c r="C39" i="5"/>
  <c r="I37" i="5"/>
  <c r="C37" i="5"/>
  <c r="O37" i="5" l="1"/>
  <c r="C114" i="5"/>
  <c r="I114" i="5"/>
  <c r="C115" i="5"/>
  <c r="I115" i="5"/>
  <c r="C38" i="5" l="1"/>
  <c r="I38" i="5"/>
  <c r="M38" i="5"/>
  <c r="H38" i="5"/>
  <c r="K38" i="5"/>
  <c r="F38" i="5"/>
  <c r="G38" i="5"/>
  <c r="J38" i="5"/>
  <c r="N38" i="5"/>
  <c r="E38" i="5"/>
  <c r="O38" i="5"/>
  <c r="L38" i="5"/>
  <c r="D38" i="5"/>
  <c r="I138" i="5"/>
  <c r="C138" i="5"/>
  <c r="I137" i="5"/>
  <c r="C137" i="5"/>
  <c r="O137" i="5" l="1"/>
  <c r="O138" i="5"/>
  <c r="I230" i="5"/>
  <c r="I229" i="5"/>
  <c r="O229" i="5" s="1"/>
  <c r="O230" i="5" l="1"/>
  <c r="I68" i="5"/>
  <c r="C68" i="5"/>
  <c r="I67" i="5"/>
  <c r="C67" i="5"/>
  <c r="O68" i="5" l="1"/>
  <c r="O67" i="5"/>
  <c r="I184" i="5"/>
  <c r="I183" i="5"/>
  <c r="O183" i="5" s="1"/>
  <c r="O184" i="5" l="1"/>
  <c r="I437" i="5"/>
  <c r="I436" i="5"/>
  <c r="C437" i="5"/>
  <c r="C436" i="5"/>
  <c r="O437" i="5" l="1"/>
  <c r="O436" i="5"/>
  <c r="O115" i="5"/>
  <c r="O114" i="5"/>
  <c r="O39" i="5" l="1"/>
  <c r="C35" i="5"/>
  <c r="O40" i="5" l="1"/>
  <c r="N40" i="5"/>
  <c r="F40" i="5"/>
  <c r="M40" i="5"/>
  <c r="G40" i="5"/>
  <c r="L40" i="5"/>
  <c r="I40" i="5"/>
  <c r="D40" i="5"/>
  <c r="H40" i="5"/>
  <c r="J40" i="5"/>
  <c r="E40" i="5"/>
  <c r="K40" i="5"/>
  <c r="C40" i="5"/>
  <c r="I366" i="5"/>
  <c r="I435" i="5" l="1"/>
  <c r="I434" i="5"/>
  <c r="I412" i="5"/>
  <c r="I411" i="5"/>
  <c r="I389" i="5" l="1"/>
  <c r="I388" i="5"/>
  <c r="I365" i="5" l="1"/>
  <c r="I343" i="5" l="1"/>
  <c r="I342" i="5"/>
  <c r="I320" i="5" l="1"/>
  <c r="I319" i="5"/>
  <c r="I297" i="5" l="1"/>
  <c r="I296" i="5"/>
  <c r="I274" i="5" l="1"/>
  <c r="I273" i="5"/>
  <c r="I251" i="5"/>
  <c r="I250" i="5"/>
  <c r="I228" i="5" l="1"/>
  <c r="I227" i="5"/>
  <c r="I205" i="5" l="1"/>
  <c r="I204" i="5"/>
  <c r="I182" i="5"/>
  <c r="I181" i="5"/>
  <c r="C182" i="5"/>
  <c r="I159" i="5" l="1"/>
  <c r="I158" i="5"/>
  <c r="I136" i="5" l="1"/>
  <c r="I135" i="5"/>
  <c r="I112" i="5" l="1"/>
  <c r="I113" i="5"/>
  <c r="I89" i="5" l="1"/>
  <c r="C89" i="5"/>
  <c r="I88" i="5"/>
  <c r="C88" i="5"/>
  <c r="O88" i="5" l="1"/>
  <c r="O89" i="5"/>
  <c r="I66" i="5"/>
  <c r="I65" i="5"/>
  <c r="J11" i="5" l="1"/>
  <c r="J9" i="5"/>
  <c r="C412" i="5" l="1"/>
  <c r="O412" i="5" s="1"/>
  <c r="C411" i="5"/>
  <c r="O411" i="5" s="1"/>
  <c r="C435" i="5"/>
  <c r="O435" i="5" s="1"/>
  <c r="C434" i="5"/>
  <c r="O434" i="5" s="1"/>
  <c r="C389" i="5"/>
  <c r="O389" i="5" s="1"/>
  <c r="C388" i="5"/>
  <c r="O388" i="5" s="1"/>
  <c r="C366" i="5"/>
  <c r="O366" i="5" s="1"/>
  <c r="C365" i="5"/>
  <c r="O365" i="5" s="1"/>
  <c r="C343" i="5"/>
  <c r="O343" i="5" s="1"/>
  <c r="C342" i="5"/>
  <c r="O342" i="5" s="1"/>
  <c r="C320" i="5"/>
  <c r="O320" i="5" s="1"/>
  <c r="C319" i="5"/>
  <c r="O319" i="5" s="1"/>
  <c r="C297" i="5"/>
  <c r="O297" i="5" s="1"/>
  <c r="C296" i="5"/>
  <c r="O296" i="5" s="1"/>
  <c r="C274" i="5"/>
  <c r="O274" i="5" s="1"/>
  <c r="C273" i="5"/>
  <c r="O273" i="5" s="1"/>
  <c r="C251" i="5"/>
  <c r="O251" i="5" s="1"/>
  <c r="C250" i="5"/>
  <c r="O250" i="5" s="1"/>
  <c r="C228" i="5"/>
  <c r="O228" i="5" s="1"/>
  <c r="C227" i="5"/>
  <c r="O227" i="5" s="1"/>
  <c r="C205" i="5"/>
  <c r="O205" i="5" s="1"/>
  <c r="C204" i="5"/>
  <c r="O204" i="5" s="1"/>
  <c r="C136" i="5"/>
  <c r="O136" i="5" s="1"/>
  <c r="C135" i="5"/>
  <c r="O135" i="5" s="1"/>
  <c r="O182" i="5"/>
  <c r="C181" i="5"/>
  <c r="O181" i="5" s="1"/>
  <c r="C159" i="5"/>
  <c r="O159" i="5" s="1"/>
  <c r="C158" i="5"/>
  <c r="O158" i="5" s="1"/>
  <c r="C113" i="5"/>
  <c r="O113" i="5" s="1"/>
  <c r="C112" i="5"/>
  <c r="O112" i="5" s="1"/>
  <c r="C66" i="5"/>
  <c r="O66" i="5" s="1"/>
  <c r="C65" i="5"/>
  <c r="O65" i="5" s="1"/>
  <c r="C33" i="5"/>
  <c r="I35" i="5"/>
  <c r="I33" i="5"/>
  <c r="O33" i="5" l="1"/>
  <c r="O35" i="5"/>
  <c r="C123" i="5" l="1"/>
  <c r="I123" i="5"/>
  <c r="C124" i="5"/>
  <c r="I124" i="5"/>
  <c r="O124" i="5" l="1"/>
  <c r="O123" i="5"/>
  <c r="N36" i="5"/>
  <c r="M36" i="5"/>
  <c r="L36" i="5"/>
  <c r="C36" i="5"/>
  <c r="N34" i="5"/>
  <c r="M34" i="5"/>
  <c r="L34" i="5"/>
  <c r="I34" i="5"/>
  <c r="C34" i="5"/>
  <c r="O34" i="5" l="1"/>
  <c r="C134" i="5" l="1"/>
  <c r="C133" i="5"/>
  <c r="I134" i="5"/>
  <c r="I133" i="5"/>
  <c r="I132" i="5"/>
  <c r="I131" i="5"/>
  <c r="O133" i="5" l="1"/>
  <c r="O134" i="5"/>
  <c r="I433" i="5"/>
  <c r="I432" i="5"/>
  <c r="I410" i="5"/>
  <c r="I409" i="5"/>
  <c r="I387" i="5"/>
  <c r="I386" i="5"/>
  <c r="I364" i="5"/>
  <c r="I363" i="5"/>
  <c r="I341" i="5"/>
  <c r="I340" i="5"/>
  <c r="I318" i="5"/>
  <c r="I317" i="5"/>
  <c r="I272" i="5"/>
  <c r="I271" i="5"/>
  <c r="I249" i="5"/>
  <c r="I248" i="5"/>
  <c r="I226" i="5"/>
  <c r="I225" i="5"/>
  <c r="I203" i="5"/>
  <c r="I202" i="5"/>
  <c r="I180" i="5"/>
  <c r="I179" i="5"/>
  <c r="I157" i="5"/>
  <c r="I156" i="5"/>
  <c r="I111" i="5"/>
  <c r="I110" i="5"/>
  <c r="C433" i="5"/>
  <c r="C432" i="5"/>
  <c r="C410" i="5"/>
  <c r="C409" i="5"/>
  <c r="C387" i="5"/>
  <c r="C386" i="5"/>
  <c r="C364" i="5"/>
  <c r="C363" i="5"/>
  <c r="C341" i="5"/>
  <c r="C340" i="5"/>
  <c r="C318" i="5"/>
  <c r="C317" i="5"/>
  <c r="C295" i="5"/>
  <c r="C294" i="5"/>
  <c r="C272" i="5"/>
  <c r="C271" i="5"/>
  <c r="C249" i="5"/>
  <c r="O249" i="5" s="1"/>
  <c r="C248" i="5"/>
  <c r="C226" i="5"/>
  <c r="C225" i="5"/>
  <c r="C203" i="5"/>
  <c r="C202" i="5"/>
  <c r="C180" i="5"/>
  <c r="C179" i="5"/>
  <c r="C157" i="5"/>
  <c r="O157" i="5" s="1"/>
  <c r="C156" i="5"/>
  <c r="C111" i="5"/>
  <c r="C110" i="5"/>
  <c r="C87" i="5"/>
  <c r="C86" i="5"/>
  <c r="I64" i="5"/>
  <c r="I63" i="5"/>
  <c r="C64" i="5"/>
  <c r="C63" i="5"/>
  <c r="O64" i="5" l="1"/>
  <c r="O317" i="5"/>
  <c r="O364" i="5"/>
  <c r="O111" i="5"/>
  <c r="O387" i="5"/>
  <c r="O203" i="5"/>
  <c r="O386" i="5"/>
  <c r="O432" i="5"/>
  <c r="O63" i="5"/>
  <c r="O272" i="5"/>
  <c r="O318" i="5"/>
  <c r="O110" i="5"/>
  <c r="O271" i="5"/>
  <c r="O410" i="5"/>
  <c r="O433" i="5"/>
  <c r="O409" i="5"/>
  <c r="O363" i="5"/>
  <c r="O340" i="5"/>
  <c r="O341" i="5"/>
  <c r="O248" i="5"/>
  <c r="O226" i="5"/>
  <c r="O225" i="5"/>
  <c r="O202" i="5"/>
  <c r="O179" i="5"/>
  <c r="O180" i="5"/>
  <c r="O156" i="5"/>
  <c r="M295" i="5" l="1"/>
  <c r="L295" i="5"/>
  <c r="K295" i="5"/>
  <c r="J295" i="5"/>
  <c r="M294" i="5"/>
  <c r="L294" i="5"/>
  <c r="K294" i="5"/>
  <c r="J294" i="5"/>
  <c r="I294" i="5" l="1"/>
  <c r="O294" i="5" s="1"/>
  <c r="I295" i="5"/>
  <c r="O295" i="5" s="1"/>
  <c r="I87" i="5"/>
  <c r="I86" i="5"/>
  <c r="O86" i="5" s="1"/>
  <c r="O87" i="5" l="1"/>
  <c r="C62" i="5" l="1"/>
  <c r="O62" i="5" s="1"/>
  <c r="C61" i="5"/>
  <c r="O61" i="5" s="1"/>
  <c r="C431" i="5" l="1"/>
  <c r="O431" i="5" s="1"/>
  <c r="C430" i="5"/>
  <c r="O430" i="5" s="1"/>
  <c r="C408" i="5"/>
  <c r="O408" i="5" s="1"/>
  <c r="C407" i="5"/>
  <c r="O407" i="5" s="1"/>
  <c r="C385" i="5"/>
  <c r="O385" i="5" s="1"/>
  <c r="C384" i="5"/>
  <c r="O384" i="5" s="1"/>
  <c r="C362" i="5" l="1"/>
  <c r="O362" i="5" s="1"/>
  <c r="C361" i="5"/>
  <c r="O361" i="5" s="1"/>
  <c r="C339" i="5"/>
  <c r="O339" i="5" s="1"/>
  <c r="C338" i="5"/>
  <c r="O338" i="5" s="1"/>
  <c r="C316" i="5"/>
  <c r="O316" i="5" s="1"/>
  <c r="C315" i="5"/>
  <c r="O315" i="5" s="1"/>
  <c r="C293" i="5"/>
  <c r="O293" i="5" s="1"/>
  <c r="C292" i="5"/>
  <c r="O292" i="5" s="1"/>
  <c r="C270" i="5"/>
  <c r="O270" i="5" s="1"/>
  <c r="C269" i="5"/>
  <c r="O269" i="5" s="1"/>
  <c r="C247" i="5"/>
  <c r="O247" i="5" s="1"/>
  <c r="C246" i="5"/>
  <c r="O246" i="5" s="1"/>
  <c r="C224" i="5"/>
  <c r="O224" i="5" s="1"/>
  <c r="C223" i="5"/>
  <c r="O223" i="5" s="1"/>
  <c r="C201" i="5"/>
  <c r="O201" i="5" s="1"/>
  <c r="C200" i="5"/>
  <c r="O200" i="5" s="1"/>
  <c r="C178" i="5"/>
  <c r="O178" i="5" s="1"/>
  <c r="C177" i="5"/>
  <c r="O177" i="5" s="1"/>
  <c r="C155" i="5"/>
  <c r="O155" i="5" s="1"/>
  <c r="C154" i="5"/>
  <c r="O154" i="5" s="1"/>
  <c r="C132" i="5"/>
  <c r="O132" i="5" s="1"/>
  <c r="C131" i="5"/>
  <c r="O131" i="5" s="1"/>
  <c r="C109" i="5"/>
  <c r="O109" i="5" s="1"/>
  <c r="C108" i="5"/>
  <c r="O108" i="5" s="1"/>
  <c r="C60" i="5"/>
  <c r="O60" i="5" s="1"/>
  <c r="C59" i="5"/>
  <c r="O59" i="5" s="1"/>
  <c r="D21" i="5" l="1"/>
  <c r="E21" i="5"/>
  <c r="F21" i="5"/>
  <c r="G21" i="5"/>
  <c r="H21" i="5"/>
  <c r="J21" i="5"/>
  <c r="K21" i="5"/>
  <c r="L21" i="5"/>
  <c r="M21" i="5"/>
  <c r="D23" i="5"/>
  <c r="E23" i="5"/>
  <c r="F23" i="5"/>
  <c r="G23" i="5"/>
  <c r="H23" i="5"/>
  <c r="J23" i="5"/>
  <c r="K23" i="5"/>
  <c r="L23" i="5"/>
  <c r="M23" i="5"/>
  <c r="N23" i="5"/>
  <c r="I21" i="5" l="1"/>
  <c r="I23" i="5"/>
  <c r="C23" i="5"/>
  <c r="C21" i="5"/>
  <c r="O23" i="5" l="1"/>
  <c r="I24" i="5" s="1"/>
  <c r="C24" i="5" l="1"/>
  <c r="M24" i="5"/>
  <c r="N24" i="5"/>
  <c r="L24" i="5"/>
  <c r="O24" i="5" l="1"/>
  <c r="L27" i="5"/>
  <c r="M27" i="5" l="1"/>
  <c r="D25" i="5" l="1"/>
  <c r="E25" i="5"/>
  <c r="F25" i="5"/>
  <c r="G25" i="5"/>
  <c r="H25" i="5"/>
  <c r="K25" i="5"/>
  <c r="L25" i="5"/>
  <c r="M25" i="5"/>
  <c r="N25" i="5"/>
  <c r="K27" i="5" l="1"/>
  <c r="N27" i="5"/>
  <c r="J27" i="5"/>
  <c r="E27" i="5"/>
  <c r="F27" i="5"/>
  <c r="G27" i="5"/>
  <c r="H27" i="5"/>
  <c r="L13" i="5"/>
  <c r="K15" i="5"/>
  <c r="L15" i="5"/>
  <c r="M15" i="5"/>
  <c r="N15" i="5"/>
  <c r="E15" i="5"/>
  <c r="M13" i="5"/>
  <c r="N13" i="5"/>
  <c r="K13" i="5"/>
  <c r="J13" i="5"/>
  <c r="D27" i="5" l="1"/>
  <c r="J25" i="5"/>
  <c r="N17" i="5"/>
  <c r="M17" i="5"/>
  <c r="L17" i="5"/>
  <c r="D13" i="5" l="1"/>
  <c r="I13" i="5" l="1"/>
  <c r="N19" i="5"/>
  <c r="M19" i="5"/>
  <c r="L19" i="5"/>
  <c r="K19" i="5"/>
  <c r="J19" i="5"/>
  <c r="E19" i="5"/>
  <c r="D19" i="5"/>
  <c r="K17" i="5"/>
  <c r="J17" i="5"/>
  <c r="D15" i="5" l="1"/>
  <c r="J15" i="5"/>
  <c r="I15" i="5" s="1"/>
  <c r="I19" i="5"/>
  <c r="I27" i="5"/>
  <c r="C27" i="5"/>
  <c r="I17" i="5"/>
  <c r="N9" i="5"/>
  <c r="M9" i="5"/>
  <c r="L9" i="5"/>
  <c r="K9" i="5"/>
  <c r="E9" i="5"/>
  <c r="D9" i="5"/>
  <c r="N5" i="5"/>
  <c r="M5" i="5"/>
  <c r="L5" i="5"/>
  <c r="H5" i="5"/>
  <c r="I429" i="5"/>
  <c r="I428" i="5"/>
  <c r="I427" i="5"/>
  <c r="I426" i="5"/>
  <c r="I425" i="5"/>
  <c r="I424" i="5"/>
  <c r="I423" i="5"/>
  <c r="I422" i="5"/>
  <c r="I421" i="5"/>
  <c r="I420" i="5"/>
  <c r="I406" i="5"/>
  <c r="I405" i="5"/>
  <c r="I404" i="5"/>
  <c r="I403" i="5"/>
  <c r="I402" i="5"/>
  <c r="I401" i="5"/>
  <c r="I400" i="5"/>
  <c r="I399" i="5"/>
  <c r="I398" i="5"/>
  <c r="I397" i="5"/>
  <c r="I383" i="5"/>
  <c r="I382" i="5"/>
  <c r="I381" i="5"/>
  <c r="I380" i="5"/>
  <c r="I379" i="5"/>
  <c r="I378" i="5"/>
  <c r="I377" i="5"/>
  <c r="I376" i="5"/>
  <c r="I375" i="5"/>
  <c r="I374" i="5"/>
  <c r="I360" i="5"/>
  <c r="I359" i="5"/>
  <c r="I358" i="5"/>
  <c r="I357" i="5"/>
  <c r="I356" i="5"/>
  <c r="I355" i="5"/>
  <c r="I354" i="5"/>
  <c r="I353" i="5"/>
  <c r="I352" i="5"/>
  <c r="I351" i="5"/>
  <c r="I337" i="5"/>
  <c r="I336" i="5"/>
  <c r="I335" i="5"/>
  <c r="I334" i="5"/>
  <c r="I333" i="5"/>
  <c r="I332" i="5"/>
  <c r="I331" i="5"/>
  <c r="I330" i="5"/>
  <c r="I329" i="5"/>
  <c r="I328" i="5"/>
  <c r="I314" i="5"/>
  <c r="I313" i="5"/>
  <c r="I312" i="5"/>
  <c r="I311" i="5"/>
  <c r="I310" i="5"/>
  <c r="I309" i="5"/>
  <c r="I308" i="5"/>
  <c r="I307" i="5"/>
  <c r="I306" i="5"/>
  <c r="I305" i="5"/>
  <c r="I291" i="5"/>
  <c r="I290" i="5"/>
  <c r="I289" i="5"/>
  <c r="I288" i="5"/>
  <c r="I287" i="5"/>
  <c r="I286" i="5"/>
  <c r="I285" i="5"/>
  <c r="I284" i="5"/>
  <c r="I283" i="5"/>
  <c r="I282" i="5"/>
  <c r="I268" i="5"/>
  <c r="I267" i="5"/>
  <c r="I266" i="5"/>
  <c r="I265" i="5"/>
  <c r="I264" i="5"/>
  <c r="I263" i="5"/>
  <c r="I262" i="5"/>
  <c r="I261" i="5"/>
  <c r="I260" i="5"/>
  <c r="I259" i="5"/>
  <c r="I245" i="5"/>
  <c r="I244" i="5"/>
  <c r="I243" i="5"/>
  <c r="I242" i="5"/>
  <c r="I241" i="5"/>
  <c r="I240" i="5"/>
  <c r="I239" i="5"/>
  <c r="I238" i="5"/>
  <c r="I237" i="5"/>
  <c r="I236" i="5"/>
  <c r="I222" i="5"/>
  <c r="I221" i="5"/>
  <c r="I220" i="5"/>
  <c r="I219" i="5"/>
  <c r="I218" i="5"/>
  <c r="I217" i="5"/>
  <c r="I216" i="5"/>
  <c r="I215" i="5"/>
  <c r="I214" i="5"/>
  <c r="I208" i="5" s="1"/>
  <c r="I213" i="5"/>
  <c r="I209" i="5" s="1"/>
  <c r="I199" i="5"/>
  <c r="I198" i="5"/>
  <c r="I197" i="5"/>
  <c r="I196" i="5"/>
  <c r="I195" i="5"/>
  <c r="I194" i="5"/>
  <c r="I193" i="5"/>
  <c r="I192" i="5"/>
  <c r="I191" i="5"/>
  <c r="I190" i="5"/>
  <c r="I176" i="5"/>
  <c r="I175" i="5"/>
  <c r="I174" i="5"/>
  <c r="I173" i="5"/>
  <c r="I172" i="5"/>
  <c r="I171" i="5"/>
  <c r="I170" i="5"/>
  <c r="I169" i="5"/>
  <c r="I168" i="5"/>
  <c r="I167" i="5"/>
  <c r="I153" i="5"/>
  <c r="I152" i="5"/>
  <c r="I151" i="5"/>
  <c r="I150" i="5"/>
  <c r="I149" i="5"/>
  <c r="I148" i="5"/>
  <c r="I147" i="5"/>
  <c r="I146" i="5"/>
  <c r="I145" i="5"/>
  <c r="I144" i="5"/>
  <c r="I130" i="5"/>
  <c r="I129" i="5"/>
  <c r="I128" i="5"/>
  <c r="I127" i="5"/>
  <c r="I126" i="5"/>
  <c r="I125" i="5"/>
  <c r="I122" i="5"/>
  <c r="I121" i="5"/>
  <c r="I107" i="5"/>
  <c r="I106" i="5"/>
  <c r="I105" i="5"/>
  <c r="I104" i="5"/>
  <c r="I103" i="5"/>
  <c r="I102" i="5"/>
  <c r="I101" i="5"/>
  <c r="I100" i="5"/>
  <c r="I99" i="5"/>
  <c r="I98" i="5"/>
  <c r="I83" i="5"/>
  <c r="I82" i="5"/>
  <c r="I81" i="5"/>
  <c r="I80" i="5"/>
  <c r="I79" i="5"/>
  <c r="I78" i="5"/>
  <c r="I77" i="5"/>
  <c r="I76" i="5"/>
  <c r="I75" i="5"/>
  <c r="I74" i="5"/>
  <c r="C429" i="5"/>
  <c r="O429" i="5" s="1"/>
  <c r="C428" i="5"/>
  <c r="C427" i="5"/>
  <c r="C426" i="5"/>
  <c r="C425" i="5"/>
  <c r="O425" i="5" s="1"/>
  <c r="C424" i="5"/>
  <c r="O424" i="5" s="1"/>
  <c r="C423" i="5"/>
  <c r="C422" i="5"/>
  <c r="C421" i="5"/>
  <c r="O421" i="5" s="1"/>
  <c r="C420" i="5"/>
  <c r="O420" i="5" s="1"/>
  <c r="C406" i="5"/>
  <c r="C405" i="5"/>
  <c r="C404" i="5"/>
  <c r="O404" i="5" s="1"/>
  <c r="C403" i="5"/>
  <c r="O403" i="5" s="1"/>
  <c r="C402" i="5"/>
  <c r="C401" i="5"/>
  <c r="C400" i="5"/>
  <c r="O400" i="5" s="1"/>
  <c r="C399" i="5"/>
  <c r="O399" i="5" s="1"/>
  <c r="C398" i="5"/>
  <c r="C397" i="5"/>
  <c r="C383" i="5"/>
  <c r="O383" i="5" s="1"/>
  <c r="C382" i="5"/>
  <c r="O382" i="5" s="1"/>
  <c r="C381" i="5"/>
  <c r="C380" i="5"/>
  <c r="C379" i="5"/>
  <c r="O379" i="5" s="1"/>
  <c r="C378" i="5"/>
  <c r="O378" i="5" s="1"/>
  <c r="C377" i="5"/>
  <c r="C376" i="5"/>
  <c r="C375" i="5"/>
  <c r="O375" i="5" s="1"/>
  <c r="C374" i="5"/>
  <c r="O374" i="5" s="1"/>
  <c r="C360" i="5"/>
  <c r="C359" i="5"/>
  <c r="C358" i="5"/>
  <c r="O358" i="5" s="1"/>
  <c r="C357" i="5"/>
  <c r="O357" i="5" s="1"/>
  <c r="C356" i="5"/>
  <c r="C355" i="5"/>
  <c r="C354" i="5"/>
  <c r="O354" i="5" s="1"/>
  <c r="C353" i="5"/>
  <c r="O353" i="5" s="1"/>
  <c r="C352" i="5"/>
  <c r="C351" i="5"/>
  <c r="C337" i="5"/>
  <c r="O337" i="5" s="1"/>
  <c r="C336" i="5"/>
  <c r="O336" i="5" s="1"/>
  <c r="C335" i="5"/>
  <c r="C334" i="5"/>
  <c r="C333" i="5"/>
  <c r="O333" i="5" s="1"/>
  <c r="C332" i="5"/>
  <c r="O332" i="5" s="1"/>
  <c r="C331" i="5"/>
  <c r="C330" i="5"/>
  <c r="C329" i="5"/>
  <c r="C328" i="5"/>
  <c r="O328" i="5" s="1"/>
  <c r="C314" i="5"/>
  <c r="C313" i="5"/>
  <c r="C312" i="5"/>
  <c r="O312" i="5" s="1"/>
  <c r="C311" i="5"/>
  <c r="O311" i="5" s="1"/>
  <c r="C310" i="5"/>
  <c r="C309" i="5"/>
  <c r="C308" i="5"/>
  <c r="O308" i="5" s="1"/>
  <c r="C307" i="5"/>
  <c r="O307" i="5" s="1"/>
  <c r="C306" i="5"/>
  <c r="C305" i="5"/>
  <c r="C291" i="5"/>
  <c r="O291" i="5" s="1"/>
  <c r="C290" i="5"/>
  <c r="O290" i="5" s="1"/>
  <c r="C268" i="5"/>
  <c r="C267" i="5"/>
  <c r="C266" i="5"/>
  <c r="O266" i="5" s="1"/>
  <c r="C265" i="5"/>
  <c r="O265" i="5" s="1"/>
  <c r="C264" i="5"/>
  <c r="C263" i="5"/>
  <c r="C262" i="5"/>
  <c r="O262" i="5" s="1"/>
  <c r="C261" i="5"/>
  <c r="O261" i="5" s="1"/>
  <c r="C260" i="5"/>
  <c r="C259" i="5"/>
  <c r="C245" i="5"/>
  <c r="C244" i="5"/>
  <c r="C243" i="5"/>
  <c r="C242" i="5"/>
  <c r="C241" i="5"/>
  <c r="O241" i="5" s="1"/>
  <c r="C240" i="5"/>
  <c r="O240" i="5" s="1"/>
  <c r="C239" i="5"/>
  <c r="C238" i="5"/>
  <c r="C237" i="5"/>
  <c r="O237" i="5" s="1"/>
  <c r="C236" i="5"/>
  <c r="O236" i="5" s="1"/>
  <c r="C222" i="5"/>
  <c r="C221" i="5"/>
  <c r="C220" i="5"/>
  <c r="O220" i="5" s="1"/>
  <c r="C219" i="5"/>
  <c r="O219" i="5" s="1"/>
  <c r="C218" i="5"/>
  <c r="C217" i="5"/>
  <c r="C216" i="5"/>
  <c r="O216" i="5" s="1"/>
  <c r="C215" i="5"/>
  <c r="O215" i="5" s="1"/>
  <c r="C214" i="5"/>
  <c r="C213" i="5"/>
  <c r="C199" i="5"/>
  <c r="O199" i="5" s="1"/>
  <c r="C198" i="5"/>
  <c r="O198" i="5" s="1"/>
  <c r="C197" i="5"/>
  <c r="C196" i="5"/>
  <c r="C195" i="5"/>
  <c r="O195" i="5" s="1"/>
  <c r="C194" i="5"/>
  <c r="O194" i="5" s="1"/>
  <c r="C193" i="5"/>
  <c r="C192" i="5"/>
  <c r="C191" i="5"/>
  <c r="O191" i="5" s="1"/>
  <c r="C190" i="5"/>
  <c r="O190" i="5" s="1"/>
  <c r="C176" i="5"/>
  <c r="C175" i="5"/>
  <c r="C174" i="5"/>
  <c r="O174" i="5" s="1"/>
  <c r="C173" i="5"/>
  <c r="O173" i="5" s="1"/>
  <c r="C172" i="5"/>
  <c r="C171" i="5"/>
  <c r="C170" i="5"/>
  <c r="O170" i="5" s="1"/>
  <c r="C169" i="5"/>
  <c r="O169" i="5" s="1"/>
  <c r="C168" i="5"/>
  <c r="C167" i="5"/>
  <c r="C153" i="5"/>
  <c r="O153" i="5" s="1"/>
  <c r="C152" i="5"/>
  <c r="O152" i="5" s="1"/>
  <c r="C151" i="5"/>
  <c r="C150" i="5"/>
  <c r="C149" i="5"/>
  <c r="O149" i="5" s="1"/>
  <c r="C148" i="5"/>
  <c r="O148" i="5" s="1"/>
  <c r="C147" i="5"/>
  <c r="C146" i="5"/>
  <c r="C145" i="5"/>
  <c r="O145" i="5" s="1"/>
  <c r="C144" i="5"/>
  <c r="O144" i="5" s="1"/>
  <c r="C130" i="5"/>
  <c r="C129" i="5"/>
  <c r="C128" i="5"/>
  <c r="O128" i="5" s="1"/>
  <c r="C127" i="5"/>
  <c r="O127" i="5" s="1"/>
  <c r="C126" i="5"/>
  <c r="C125" i="5"/>
  <c r="C122" i="5"/>
  <c r="O122" i="5" s="1"/>
  <c r="C121" i="5"/>
  <c r="O121" i="5" s="1"/>
  <c r="C107" i="5"/>
  <c r="C106" i="5"/>
  <c r="C105" i="5"/>
  <c r="O105" i="5" s="1"/>
  <c r="C104" i="5"/>
  <c r="O104" i="5" s="1"/>
  <c r="C103" i="5"/>
  <c r="C102" i="5"/>
  <c r="C101" i="5"/>
  <c r="O101" i="5" s="1"/>
  <c r="C100" i="5"/>
  <c r="O100" i="5" s="1"/>
  <c r="C99" i="5"/>
  <c r="C98" i="5"/>
  <c r="C83" i="5"/>
  <c r="O83" i="5" s="1"/>
  <c r="C82" i="5"/>
  <c r="O82" i="5" s="1"/>
  <c r="C81" i="5"/>
  <c r="C80" i="5"/>
  <c r="C79" i="5"/>
  <c r="O79" i="5" s="1"/>
  <c r="C78" i="5"/>
  <c r="O78" i="5" s="1"/>
  <c r="C77" i="5"/>
  <c r="C76" i="5"/>
  <c r="C75" i="5"/>
  <c r="O75" i="5" s="1"/>
  <c r="C74" i="5"/>
  <c r="O74" i="5" s="1"/>
  <c r="O329" i="5" l="1"/>
  <c r="O77" i="5"/>
  <c r="O81" i="5"/>
  <c r="O99" i="5"/>
  <c r="O103" i="5"/>
  <c r="O107" i="5"/>
  <c r="O126" i="5"/>
  <c r="O130" i="5"/>
  <c r="O147" i="5"/>
  <c r="O151" i="5"/>
  <c r="O172" i="5"/>
  <c r="O176" i="5"/>
  <c r="O193" i="5"/>
  <c r="O197" i="5"/>
  <c r="O218" i="5"/>
  <c r="O222" i="5"/>
  <c r="O239" i="5"/>
  <c r="O243" i="5"/>
  <c r="O260" i="5"/>
  <c r="O264" i="5"/>
  <c r="O268" i="5"/>
  <c r="O306" i="5"/>
  <c r="O310" i="5"/>
  <c r="O314" i="5"/>
  <c r="O331" i="5"/>
  <c r="O335" i="5"/>
  <c r="O352" i="5"/>
  <c r="O356" i="5"/>
  <c r="O360" i="5"/>
  <c r="O377" i="5"/>
  <c r="O381" i="5"/>
  <c r="O398" i="5"/>
  <c r="O402" i="5"/>
  <c r="O406" i="5"/>
  <c r="O423" i="5"/>
  <c r="O427" i="5"/>
  <c r="O168" i="5"/>
  <c r="O214" i="5"/>
  <c r="O76" i="5"/>
  <c r="O80" i="5"/>
  <c r="O98" i="5"/>
  <c r="O102" i="5"/>
  <c r="O106" i="5"/>
  <c r="O125" i="5"/>
  <c r="O129" i="5"/>
  <c r="O146" i="5"/>
  <c r="O150" i="5"/>
  <c r="O167" i="5"/>
  <c r="O171" i="5"/>
  <c r="O175" i="5"/>
  <c r="O192" i="5"/>
  <c r="O196" i="5"/>
  <c r="O213" i="5"/>
  <c r="O217" i="5"/>
  <c r="O221" i="5"/>
  <c r="O238" i="5"/>
  <c r="O242" i="5"/>
  <c r="O259" i="5"/>
  <c r="O263" i="5"/>
  <c r="O267" i="5"/>
  <c r="O305" i="5"/>
  <c r="O309" i="5"/>
  <c r="O313" i="5"/>
  <c r="O330" i="5"/>
  <c r="O334" i="5"/>
  <c r="O351" i="5"/>
  <c r="O355" i="5"/>
  <c r="O359" i="5"/>
  <c r="O376" i="5"/>
  <c r="O380" i="5"/>
  <c r="O397" i="5"/>
  <c r="O401" i="5"/>
  <c r="O405" i="5"/>
  <c r="O422" i="5"/>
  <c r="O426" i="5"/>
  <c r="I9" i="5"/>
  <c r="O244" i="5"/>
  <c r="O245" i="5"/>
  <c r="I25" i="5"/>
  <c r="O27" i="5"/>
  <c r="C25" i="5"/>
  <c r="O208" i="5" l="1"/>
  <c r="O209" i="5"/>
  <c r="M28" i="5"/>
  <c r="L28" i="5"/>
  <c r="I28" i="5"/>
  <c r="C28" i="5"/>
  <c r="O25" i="5"/>
  <c r="C26" i="5" l="1"/>
  <c r="M26" i="5"/>
  <c r="L26" i="5"/>
  <c r="I26" i="5"/>
  <c r="N26" i="5"/>
  <c r="O26" i="5" l="1"/>
  <c r="N428" i="5"/>
  <c r="N21" i="5" l="1"/>
  <c r="O428" i="5"/>
  <c r="J5" i="5"/>
  <c r="O21" i="5" l="1"/>
  <c r="N22" i="5" s="1"/>
  <c r="I50" i="5"/>
  <c r="I51" i="5"/>
  <c r="I52" i="5"/>
  <c r="I53" i="5"/>
  <c r="I54" i="5"/>
  <c r="I55" i="5"/>
  <c r="I56" i="5"/>
  <c r="I49" i="5"/>
  <c r="C50" i="5"/>
  <c r="C51" i="5"/>
  <c r="C52" i="5"/>
  <c r="C53" i="5"/>
  <c r="O53" i="5" s="1"/>
  <c r="C54" i="5"/>
  <c r="O54" i="5" s="1"/>
  <c r="C55" i="5"/>
  <c r="O55" i="5" s="1"/>
  <c r="C56" i="5"/>
  <c r="O56" i="5" s="1"/>
  <c r="C49" i="5"/>
  <c r="O51" i="5" l="1"/>
  <c r="O52" i="5"/>
  <c r="M22" i="5"/>
  <c r="I22" i="5"/>
  <c r="C22" i="5"/>
  <c r="O50" i="5"/>
  <c r="K5" i="5"/>
  <c r="I5" i="5" s="1"/>
  <c r="D5" i="5"/>
  <c r="N7" i="5" l="1"/>
  <c r="N11" i="5"/>
  <c r="K7" i="5"/>
  <c r="K11" i="5"/>
  <c r="J7" i="5"/>
  <c r="H7" i="5"/>
  <c r="I7" i="5" l="1"/>
  <c r="I11" i="5"/>
  <c r="H289" i="5" l="1"/>
  <c r="H19" i="5" s="1"/>
  <c r="G289" i="5"/>
  <c r="G19" i="5" s="1"/>
  <c r="F289" i="5"/>
  <c r="H288" i="5"/>
  <c r="H17" i="5" s="1"/>
  <c r="G288" i="5"/>
  <c r="G17" i="5" s="1"/>
  <c r="F288" i="5"/>
  <c r="F17" i="5" s="1"/>
  <c r="E288" i="5"/>
  <c r="E17" i="5" s="1"/>
  <c r="D288" i="5"/>
  <c r="H287" i="5"/>
  <c r="H15" i="5" s="1"/>
  <c r="G287" i="5"/>
  <c r="G15" i="5" s="1"/>
  <c r="F287" i="5"/>
  <c r="H286" i="5"/>
  <c r="H13" i="5" s="1"/>
  <c r="G286" i="5"/>
  <c r="G13" i="5" s="1"/>
  <c r="F286" i="5"/>
  <c r="F13" i="5" s="1"/>
  <c r="E286" i="5"/>
  <c r="H285" i="5"/>
  <c r="H11" i="5" s="1"/>
  <c r="G285" i="5"/>
  <c r="G11" i="5" s="1"/>
  <c r="F285" i="5"/>
  <c r="E11" i="5"/>
  <c r="D11" i="5"/>
  <c r="H284" i="5"/>
  <c r="H9" i="5" s="1"/>
  <c r="G284" i="5"/>
  <c r="G9" i="5" s="1"/>
  <c r="F284" i="5"/>
  <c r="G283" i="5"/>
  <c r="G7" i="5" s="1"/>
  <c r="F283" i="5"/>
  <c r="E7" i="5"/>
  <c r="G282" i="5"/>
  <c r="F282" i="5"/>
  <c r="E282" i="5"/>
  <c r="M11" i="5"/>
  <c r="L11" i="5"/>
  <c r="M7" i="5"/>
  <c r="L7" i="5"/>
  <c r="F5" i="5" l="1"/>
  <c r="G5" i="5"/>
  <c r="C284" i="5"/>
  <c r="O284" i="5" s="1"/>
  <c r="F9" i="5"/>
  <c r="C9" i="5" s="1"/>
  <c r="O9" i="5" s="1"/>
  <c r="E13" i="5"/>
  <c r="C13" i="5" s="1"/>
  <c r="O13" i="5" s="1"/>
  <c r="C286" i="5"/>
  <c r="O286" i="5" s="1"/>
  <c r="F15" i="5"/>
  <c r="C15" i="5" s="1"/>
  <c r="O15" i="5" s="1"/>
  <c r="C287" i="5"/>
  <c r="O287" i="5" s="1"/>
  <c r="F19" i="5"/>
  <c r="C19" i="5" s="1"/>
  <c r="O19" i="5" s="1"/>
  <c r="C289" i="5"/>
  <c r="O289" i="5" s="1"/>
  <c r="F11" i="5"/>
  <c r="C11" i="5" s="1"/>
  <c r="O11" i="5" s="1"/>
  <c r="C285" i="5"/>
  <c r="O285" i="5" s="1"/>
  <c r="F7" i="5"/>
  <c r="C283" i="5"/>
  <c r="O283" i="5" s="1"/>
  <c r="E5" i="5"/>
  <c r="C5" i="5" s="1"/>
  <c r="O5" i="5" s="1"/>
  <c r="C282" i="5"/>
  <c r="O282" i="5" s="1"/>
  <c r="D17" i="5"/>
  <c r="C17" i="5" s="1"/>
  <c r="O17" i="5" s="1"/>
  <c r="C288" i="5"/>
  <c r="O288" i="5" s="1"/>
  <c r="D7" i="5"/>
  <c r="C7" i="5" l="1"/>
  <c r="O7" i="5" s="1"/>
  <c r="O49" i="5"/>
  <c r="C20" i="5" l="1"/>
  <c r="C18" i="5"/>
  <c r="C12" i="5"/>
  <c r="I6" i="5"/>
  <c r="N6" i="5"/>
  <c r="M6" i="5"/>
  <c r="L6" i="5"/>
  <c r="C6" i="5"/>
  <c r="C8" i="5"/>
  <c r="C10" i="5"/>
  <c r="N16" i="5"/>
  <c r="M16" i="5"/>
  <c r="L16" i="5"/>
  <c r="I16" i="5"/>
  <c r="C16" i="5"/>
  <c r="I20" i="5"/>
  <c r="N20" i="5"/>
  <c r="L20" i="5"/>
  <c r="M20" i="5"/>
  <c r="I8" i="5"/>
  <c r="N8" i="5"/>
  <c r="M8" i="5"/>
  <c r="L8" i="5"/>
  <c r="I14" i="5"/>
  <c r="N14" i="5"/>
  <c r="M14" i="5"/>
  <c r="L14" i="5"/>
  <c r="C14" i="5"/>
  <c r="M10" i="5"/>
  <c r="L10" i="5"/>
  <c r="I10" i="5"/>
  <c r="N10" i="5"/>
  <c r="L12" i="5"/>
  <c r="I12" i="5"/>
  <c r="N12" i="5"/>
  <c r="M12" i="5"/>
  <c r="M18" i="5"/>
  <c r="L18" i="5"/>
  <c r="I18" i="5"/>
  <c r="N18" i="5"/>
  <c r="O8" i="5" l="1"/>
  <c r="O12" i="5"/>
  <c r="O6" i="5"/>
  <c r="O16" i="5"/>
  <c r="O14" i="5"/>
  <c r="O18" i="5"/>
  <c r="O10" i="5"/>
  <c r="O20" i="5"/>
  <c r="O28" i="5"/>
</calcChain>
</file>

<file path=xl/sharedStrings.xml><?xml version="1.0" encoding="utf-8"?>
<sst xmlns="http://schemas.openxmlformats.org/spreadsheetml/2006/main" count="1060" uniqueCount="93">
  <si>
    <t>호텔업</t>
  </si>
  <si>
    <t>농어촌민박업</t>
  </si>
  <si>
    <t>계</t>
  </si>
  <si>
    <t>업체수</t>
  </si>
  <si>
    <t>객실수</t>
  </si>
  <si>
    <t>등록 숙박시설 현황</t>
    <phoneticPr fontId="2" type="noConversion"/>
  </si>
  <si>
    <t>(대구시)</t>
    <phoneticPr fontId="2" type="noConversion"/>
  </si>
  <si>
    <t>구분</t>
    <phoneticPr fontId="2" type="noConversion"/>
  </si>
  <si>
    <t>관광진흥법</t>
    <phoneticPr fontId="2" type="noConversion"/>
  </si>
  <si>
    <t>농어촌정비법</t>
    <phoneticPr fontId="2" type="noConversion"/>
  </si>
  <si>
    <t>청소년활동진흥법</t>
    <phoneticPr fontId="2" type="noConversion"/>
  </si>
  <si>
    <t>제주특별법</t>
    <phoneticPr fontId="2" type="noConversion"/>
  </si>
  <si>
    <t>소계</t>
    <phoneticPr fontId="2" type="noConversion"/>
  </si>
  <si>
    <t>휴양콘도미니엄업</t>
    <phoneticPr fontId="2" type="noConversion"/>
  </si>
  <si>
    <t>관광펜션업</t>
    <phoneticPr fontId="2" type="noConversion"/>
  </si>
  <si>
    <t>한옥체험업</t>
    <phoneticPr fontId="2" type="noConversion"/>
  </si>
  <si>
    <t>외국인도시민박업</t>
    <phoneticPr fontId="2" type="noConversion"/>
  </si>
  <si>
    <t>유스호스텔</t>
    <phoneticPr fontId="2" type="noConversion"/>
  </si>
  <si>
    <t>휴양펜션업</t>
    <phoneticPr fontId="2" type="noConversion"/>
  </si>
  <si>
    <t>2012년
(12.31기준)</t>
    <phoneticPr fontId="2" type="noConversion"/>
  </si>
  <si>
    <t>2013년
(12.31기준)</t>
    <phoneticPr fontId="2" type="noConversion"/>
  </si>
  <si>
    <t>2014년
(12.31기준)</t>
    <phoneticPr fontId="2" type="noConversion"/>
  </si>
  <si>
    <t>2015년
(12.31기준)</t>
    <phoneticPr fontId="2" type="noConversion"/>
  </si>
  <si>
    <t>생활숙박업</t>
    <phoneticPr fontId="2" type="noConversion"/>
  </si>
  <si>
    <t>계</t>
    <phoneticPr fontId="2" type="noConversion"/>
  </si>
  <si>
    <t>일반숙박업</t>
    <phoneticPr fontId="2" type="noConversion"/>
  </si>
  <si>
    <t>공중위생법</t>
    <phoneticPr fontId="2" type="noConversion"/>
  </si>
  <si>
    <t>(부산시)</t>
    <phoneticPr fontId="2" type="noConversion"/>
  </si>
  <si>
    <t>(서울시)</t>
    <phoneticPr fontId="2" type="noConversion"/>
  </si>
  <si>
    <t>(인천시)</t>
    <phoneticPr fontId="2" type="noConversion"/>
  </si>
  <si>
    <t>(광주시)</t>
    <phoneticPr fontId="2" type="noConversion"/>
  </si>
  <si>
    <t>(대전시)</t>
    <phoneticPr fontId="2" type="noConversion"/>
  </si>
  <si>
    <t>(울산시)</t>
    <phoneticPr fontId="2" type="noConversion"/>
  </si>
  <si>
    <t>(세종시)</t>
    <phoneticPr fontId="2" type="noConversion"/>
  </si>
  <si>
    <t>(경기도)</t>
    <phoneticPr fontId="2" type="noConversion"/>
  </si>
  <si>
    <t>(강원도)</t>
    <phoneticPr fontId="2" type="noConversion"/>
  </si>
  <si>
    <t>(충청북도)</t>
    <phoneticPr fontId="2" type="noConversion"/>
  </si>
  <si>
    <t>(충청남도)</t>
    <phoneticPr fontId="2" type="noConversion"/>
  </si>
  <si>
    <t>(전라북도)</t>
    <phoneticPr fontId="2" type="noConversion"/>
  </si>
  <si>
    <t>(전라남도)</t>
    <phoneticPr fontId="2" type="noConversion"/>
  </si>
  <si>
    <t>(경상북도)</t>
    <phoneticPr fontId="2" type="noConversion"/>
  </si>
  <si>
    <t>(경상남도)</t>
    <phoneticPr fontId="2" type="noConversion"/>
  </si>
  <si>
    <t>(제주도)</t>
    <phoneticPr fontId="2" type="noConversion"/>
  </si>
  <si>
    <t>(%)</t>
    <phoneticPr fontId="2" type="noConversion"/>
  </si>
  <si>
    <t>업체수</t>
    <phoneticPr fontId="2" type="noConversion"/>
  </si>
  <si>
    <t>2016년
(12.31기준)</t>
    <phoneticPr fontId="2" type="noConversion"/>
  </si>
  <si>
    <t>2016년
(12.31기준)</t>
    <phoneticPr fontId="2" type="noConversion"/>
  </si>
  <si>
    <t>2017년
(12.31기준)</t>
    <phoneticPr fontId="2" type="noConversion"/>
  </si>
  <si>
    <t>2017년
(12.31기준)</t>
    <phoneticPr fontId="2" type="noConversion"/>
  </si>
  <si>
    <t xml:space="preserve"> 업체수 </t>
  </si>
  <si>
    <t xml:space="preserve"> 객실수 </t>
  </si>
  <si>
    <t xml:space="preserve"> - </t>
  </si>
  <si>
    <t>-</t>
    <phoneticPr fontId="2" type="noConversion"/>
  </si>
  <si>
    <t>2018년
(12.31.기준)</t>
    <phoneticPr fontId="2" type="noConversion"/>
  </si>
  <si>
    <t>2018년
(12.31.기준)</t>
    <phoneticPr fontId="2" type="noConversion"/>
  </si>
  <si>
    <t>2018년
(12.31기준)</t>
    <phoneticPr fontId="2" type="noConversion"/>
  </si>
  <si>
    <t>2018년
(12.31.기준)</t>
  </si>
  <si>
    <t>2018년
(12.31.기준)</t>
    <phoneticPr fontId="2" type="noConversion"/>
  </si>
  <si>
    <t>2018년
(12.31기준)</t>
    <phoneticPr fontId="2" type="noConversion"/>
  </si>
  <si>
    <t xml:space="preserve">- </t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</si>
  <si>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</si>
  <si>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</si>
  <si>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</si>
  <si>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</si>
  <si>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</si>
  <si>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</si>
  <si>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</si>
  <si>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</si>
  <si>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</si>
  <si>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</si>
  <si>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</si>
  <si>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</si>
  <si>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</si>
  <si>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</si>
  <si>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</si>
  <si>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</si>
  <si>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</si>
  <si>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대전</t>
    <phoneticPr fontId="2" type="noConversion"/>
  </si>
  <si>
    <t>울산</t>
    <phoneticPr fontId="2" type="noConversion"/>
  </si>
  <si>
    <t>경북</t>
    <phoneticPr fontId="2" type="noConversion"/>
  </si>
  <si>
    <t>경남</t>
    <phoneticPr fontId="2" type="noConversion"/>
  </si>
  <si>
    <t>2018년
(12.31기준)</t>
  </si>
  <si>
    <t xml:space="preserve"> (%) </t>
  </si>
  <si>
    <t>2019년
(12.31.기준)</t>
    <phoneticPr fontId="2" type="noConversion"/>
  </si>
  <si>
    <t>2019년
(12.31기준)</t>
    <phoneticPr fontId="2" type="noConversion"/>
  </si>
  <si>
    <t>업체수</t>
    <phoneticPr fontId="2" type="noConversion"/>
  </si>
  <si>
    <t>2019년
(12.31기준)</t>
    <phoneticPr fontId="2" type="noConversion"/>
  </si>
  <si>
    <t>2020년
(12.31기준)</t>
    <phoneticPr fontId="2" type="noConversion"/>
  </si>
  <si>
    <t>2020년
(12.31.기준)</t>
    <phoneticPr fontId="2" type="noConversion"/>
  </si>
  <si>
    <t>(2020.12.31.)</t>
    <phoneticPr fontId="2" type="noConversion"/>
  </si>
  <si>
    <t>2021년
(12.31.기준)</t>
    <phoneticPr fontId="2" type="noConversion"/>
  </si>
  <si>
    <t>2021년
(12.31기준)</t>
    <phoneticPr fontId="2" type="noConversion"/>
  </si>
  <si>
    <t>검증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</si>
</sst>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_-;\-* #,##0.0_-;_-* &quot;-&quot;_-;_-@_-"/>
    <numFmt numFmtId="177" formatCode="#,##0_);[Red]\(#,##0\)"/>
    <numFmt numFmtId="178" formatCode="#,##0_ "/>
  </numFmts>
  <fonts count="4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HY견고딕"/>
      <family val="1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theme="1"/>
      <name val="HY견고딕"/>
      <family val="1"/>
      <charset val="129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  <font>
      <sz val="11"/>
      <color indexed="8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3"/>
      <name val="맑은 고딕"/>
      <family val="3"/>
      <charset val="129"/>
    </font>
    <font>
      <sz val="11"/>
      <color indexed="16"/>
      <name val="맑은 고딕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3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6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6" fillId="0" borderId="0">
      <alignment vertical="center"/>
    </xf>
    <xf numFmtId="41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16" fillId="0" borderId="0">
      <alignment vertical="center"/>
    </xf>
    <xf numFmtId="41" fontId="16" fillId="0" borderId="0">
      <alignment vertical="center"/>
    </xf>
    <xf numFmtId="41" fontId="16" fillId="0" borderId="0">
      <alignment vertical="center"/>
    </xf>
    <xf numFmtId="0" fontId="16" fillId="0" borderId="0">
      <alignment vertical="center"/>
    </xf>
    <xf numFmtId="41" fontId="16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1" borderId="51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5" borderId="52" applyNumberFormat="0" applyFon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4" borderId="53" applyNumberFormat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5" fillId="0" borderId="55" applyNumberFormat="0" applyFill="0" applyAlignment="0" applyProtection="0">
      <alignment vertical="center"/>
    </xf>
    <xf numFmtId="0" fontId="26" fillId="6" borderId="5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6" applyNumberFormat="0" applyFill="0" applyAlignment="0" applyProtection="0">
      <alignment vertical="center"/>
    </xf>
    <xf numFmtId="0" fontId="29" fillId="0" borderId="57" applyNumberFormat="0" applyFill="0" applyAlignment="0" applyProtection="0">
      <alignment vertical="center"/>
    </xf>
    <xf numFmtId="0" fontId="30" fillId="0" borderId="5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1" borderId="5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88">
    <xf numFmtId="0" fontId="0" fillId="0" borderId="0" xfId="0">
      <alignment vertical="center"/>
    </xf>
    <xf numFmtId="41" fontId="3" fillId="0" borderId="0" xfId="1" applyFont="1" applyAlignment="1">
      <alignment horizontal="center" vertical="center"/>
    </xf>
    <xf numFmtId="41" fontId="5" fillId="2" borderId="4" xfId="1" applyFont="1" applyFill="1" applyBorder="1" applyAlignment="1">
      <alignment vertical="center" shrinkToFit="1"/>
    </xf>
    <xf numFmtId="41" fontId="5" fillId="2" borderId="4" xfId="1" applyFont="1" applyFill="1" applyBorder="1" applyAlignment="1">
      <alignment horizontal="center" vertical="center" shrinkToFit="1"/>
    </xf>
    <xf numFmtId="41" fontId="8" fillId="0" borderId="1" xfId="1" applyFont="1" applyBorder="1" applyAlignment="1">
      <alignment horizontal="center" vertical="center" shrinkToFit="1"/>
    </xf>
    <xf numFmtId="41" fontId="9" fillId="0" borderId="1" xfId="1" applyFont="1" applyBorder="1" applyAlignment="1">
      <alignment horizontal="center" vertical="center" shrinkToFit="1"/>
    </xf>
    <xf numFmtId="41" fontId="5" fillId="0" borderId="1" xfId="1" applyFont="1" applyBorder="1" applyAlignment="1">
      <alignment horizontal="center" vertical="center" shrinkToFit="1"/>
    </xf>
    <xf numFmtId="41" fontId="10" fillId="0" borderId="2" xfId="1" applyFont="1" applyBorder="1" applyAlignment="1">
      <alignment horizontal="center" vertical="center" shrinkToFit="1"/>
    </xf>
    <xf numFmtId="41" fontId="11" fillId="0" borderId="1" xfId="1" applyFont="1" applyBorder="1" applyAlignment="1">
      <alignment horizontal="center" vertical="center" shrinkToFit="1"/>
    </xf>
    <xf numFmtId="41" fontId="10" fillId="0" borderId="6" xfId="1" applyFont="1" applyBorder="1" applyAlignment="1">
      <alignment horizontal="center" vertical="center" shrinkToFit="1"/>
    </xf>
    <xf numFmtId="41" fontId="11" fillId="0" borderId="3" xfId="1" applyFont="1" applyBorder="1" applyAlignment="1">
      <alignment horizontal="center" vertical="center" shrinkToFit="1"/>
    </xf>
    <xf numFmtId="41" fontId="10" fillId="0" borderId="1" xfId="1" applyFont="1" applyBorder="1" applyAlignment="1">
      <alignment horizontal="center" vertical="center" shrinkToFit="1"/>
    </xf>
    <xf numFmtId="41" fontId="5" fillId="2" borderId="3" xfId="1" applyFont="1" applyFill="1" applyBorder="1" applyAlignment="1">
      <alignment horizontal="center" vertical="center" shrinkToFit="1"/>
    </xf>
    <xf numFmtId="41" fontId="6" fillId="2" borderId="3" xfId="1" applyFont="1" applyFill="1" applyBorder="1" applyAlignment="1">
      <alignment horizontal="center" vertical="center" shrinkToFit="1"/>
    </xf>
    <xf numFmtId="41" fontId="8" fillId="0" borderId="4" xfId="1" applyFont="1" applyBorder="1" applyAlignment="1">
      <alignment horizontal="center" vertical="center" shrinkToFit="1"/>
    </xf>
    <xf numFmtId="41" fontId="5" fillId="0" borderId="4" xfId="1" applyFont="1" applyBorder="1" applyAlignment="1">
      <alignment horizontal="center" vertical="center" shrinkToFit="1"/>
    </xf>
    <xf numFmtId="41" fontId="5" fillId="0" borderId="16" xfId="1" applyFont="1" applyBorder="1" applyAlignment="1">
      <alignment horizontal="center" vertical="center" shrinkToFit="1"/>
    </xf>
    <xf numFmtId="41" fontId="9" fillId="0" borderId="14" xfId="1" applyFont="1" applyBorder="1" applyAlignment="1">
      <alignment horizontal="center" vertical="center" shrinkToFit="1"/>
    </xf>
    <xf numFmtId="41" fontId="5" fillId="0" borderId="2" xfId="1" applyFont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10" fillId="0" borderId="1" xfId="1" applyFont="1" applyFill="1" applyBorder="1" applyAlignment="1">
      <alignment horizontal="center" vertical="center" shrinkToFit="1"/>
    </xf>
    <xf numFmtId="41" fontId="9" fillId="0" borderId="1" xfId="1" applyFont="1" applyBorder="1" applyAlignment="1">
      <alignment vertical="center"/>
    </xf>
    <xf numFmtId="41" fontId="9" fillId="0" borderId="1" xfId="1" applyFont="1" applyFill="1" applyBorder="1" applyAlignment="1">
      <alignment vertical="center" shrinkToFit="1"/>
    </xf>
    <xf numFmtId="41" fontId="9" fillId="0" borderId="1" xfId="1" applyFont="1" applyBorder="1" applyAlignment="1">
      <alignment vertical="center" shrinkToFit="1"/>
    </xf>
    <xf numFmtId="41" fontId="5" fillId="0" borderId="2" xfId="1" applyFont="1" applyFill="1" applyBorder="1" applyAlignment="1">
      <alignment horizontal="center" vertical="center" shrinkToFit="1"/>
    </xf>
    <xf numFmtId="41" fontId="5" fillId="0" borderId="1" xfId="1" applyFont="1" applyFill="1" applyBorder="1" applyAlignment="1">
      <alignment horizontal="center" vertical="center" shrinkToFit="1"/>
    </xf>
    <xf numFmtId="41" fontId="5" fillId="0" borderId="3" xfId="1" applyFont="1" applyFill="1" applyBorder="1" applyAlignment="1">
      <alignment horizontal="center" vertical="center" shrinkToFit="1"/>
    </xf>
    <xf numFmtId="41" fontId="5" fillId="0" borderId="8" xfId="1" applyFont="1" applyFill="1" applyBorder="1" applyAlignment="1">
      <alignment horizontal="center" vertical="center" shrinkToFit="1"/>
    </xf>
    <xf numFmtId="41" fontId="9" fillId="0" borderId="1" xfId="1" applyFont="1" applyFill="1" applyBorder="1" applyAlignment="1">
      <alignment horizontal="center" vertical="center" shrinkToFit="1"/>
    </xf>
    <xf numFmtId="41" fontId="9" fillId="0" borderId="3" xfId="1" applyFont="1" applyFill="1" applyBorder="1" applyAlignment="1">
      <alignment horizontal="center" vertical="center" shrinkToFit="1"/>
    </xf>
    <xf numFmtId="41" fontId="6" fillId="0" borderId="3" xfId="1" applyFont="1" applyBorder="1" applyAlignment="1">
      <alignment horizontal="center" vertical="center" shrinkToFit="1"/>
    </xf>
    <xf numFmtId="41" fontId="6" fillId="0" borderId="2" xfId="1" applyFont="1" applyFill="1" applyBorder="1" applyAlignment="1">
      <alignment horizontal="center" vertical="center" shrinkToFit="1"/>
    </xf>
    <xf numFmtId="176" fontId="8" fillId="3" borderId="2" xfId="1" applyNumberFormat="1" applyFont="1" applyFill="1" applyBorder="1" applyAlignment="1">
      <alignment horizontal="center" vertical="center" shrinkToFit="1"/>
    </xf>
    <xf numFmtId="176" fontId="8" fillId="3" borderId="1" xfId="1" applyNumberFormat="1" applyFont="1" applyFill="1" applyBorder="1" applyAlignment="1">
      <alignment horizontal="center" vertical="center" shrinkToFit="1"/>
    </xf>
    <xf numFmtId="41" fontId="6" fillId="0" borderId="22" xfId="1" applyFont="1" applyBorder="1" applyAlignment="1">
      <alignment horizontal="center" vertical="center" shrinkToFit="1"/>
    </xf>
    <xf numFmtId="176" fontId="8" fillId="3" borderId="5" xfId="1" applyNumberFormat="1" applyFont="1" applyFill="1" applyBorder="1" applyAlignment="1">
      <alignment horizontal="center" vertical="center" shrinkToFit="1"/>
    </xf>
    <xf numFmtId="176" fontId="8" fillId="3" borderId="14" xfId="1" applyNumberFormat="1" applyFont="1" applyFill="1" applyBorder="1" applyAlignment="1">
      <alignment horizontal="center" vertical="center" shrinkToFit="1"/>
    </xf>
    <xf numFmtId="41" fontId="6" fillId="0" borderId="10" xfId="1" applyFont="1" applyBorder="1" applyAlignment="1">
      <alignment horizontal="center" vertical="center" shrinkToFit="1"/>
    </xf>
    <xf numFmtId="176" fontId="8" fillId="3" borderId="16" xfId="1" applyNumberFormat="1" applyFont="1" applyFill="1" applyBorder="1" applyAlignment="1">
      <alignment horizontal="center" vertical="center" shrinkToFit="1"/>
    </xf>
    <xf numFmtId="176" fontId="8" fillId="3" borderId="17" xfId="1" applyNumberFormat="1" applyFont="1" applyFill="1" applyBorder="1" applyAlignment="1">
      <alignment horizontal="center" vertical="center" shrinkToFit="1"/>
    </xf>
    <xf numFmtId="0" fontId="1" fillId="0" borderId="0" xfId="0" applyFont="1">
      <alignment vertical="center"/>
    </xf>
    <xf numFmtId="41" fontId="9" fillId="0" borderId="3" xfId="1" applyFont="1" applyBorder="1" applyAlignment="1">
      <alignment horizontal="center" vertical="center" shrinkToFit="1"/>
    </xf>
    <xf numFmtId="0" fontId="12" fillId="0" borderId="0" xfId="0" applyFont="1">
      <alignment vertical="center"/>
    </xf>
    <xf numFmtId="41" fontId="1" fillId="0" borderId="0" xfId="0" applyNumberFormat="1" applyFont="1">
      <alignment vertical="center"/>
    </xf>
    <xf numFmtId="41" fontId="5" fillId="0" borderId="3" xfId="1" applyFont="1" applyBorder="1" applyAlignment="1">
      <alignment horizontal="center" vertical="center" shrinkToFit="1"/>
    </xf>
    <xf numFmtId="41" fontId="5" fillId="0" borderId="24" xfId="1" applyFont="1" applyBorder="1">
      <alignment vertical="center"/>
    </xf>
    <xf numFmtId="41" fontId="4" fillId="0" borderId="1" xfId="1" applyFont="1" applyBorder="1">
      <alignment vertical="center"/>
    </xf>
    <xf numFmtId="41" fontId="9" fillId="4" borderId="8" xfId="1" applyFont="1" applyFill="1" applyBorder="1" applyAlignment="1">
      <alignment horizontal="center" vertical="center" shrinkToFit="1"/>
    </xf>
    <xf numFmtId="41" fontId="5" fillId="4" borderId="8" xfId="1" applyFont="1" applyFill="1" applyBorder="1" applyAlignment="1">
      <alignment horizontal="center" vertical="center" shrinkToFit="1"/>
    </xf>
    <xf numFmtId="41" fontId="5" fillId="0" borderId="26" xfId="1" applyFont="1" applyBorder="1" applyAlignment="1">
      <alignment horizontal="center" vertical="center" shrinkToFit="1"/>
    </xf>
    <xf numFmtId="41" fontId="9" fillId="0" borderId="2" xfId="1" applyFont="1" applyBorder="1" applyAlignment="1">
      <alignment horizontal="center" vertical="center" shrinkToFit="1"/>
    </xf>
    <xf numFmtId="176" fontId="4" fillId="3" borderId="1" xfId="1" applyNumberFormat="1" applyFont="1" applyFill="1" applyBorder="1" applyAlignment="1">
      <alignment horizontal="center" vertical="center" shrinkToFit="1"/>
    </xf>
    <xf numFmtId="176" fontId="4" fillId="3" borderId="14" xfId="1" applyNumberFormat="1" applyFont="1" applyFill="1" applyBorder="1" applyAlignment="1">
      <alignment horizontal="center" vertical="center" shrinkToFit="1"/>
    </xf>
    <xf numFmtId="176" fontId="4" fillId="3" borderId="16" xfId="1" applyNumberFormat="1" applyFont="1" applyFill="1" applyBorder="1" applyAlignment="1">
      <alignment horizontal="center" vertical="center" shrinkToFit="1"/>
    </xf>
    <xf numFmtId="176" fontId="4" fillId="3" borderId="17" xfId="1" applyNumberFormat="1" applyFont="1" applyFill="1" applyBorder="1" applyAlignment="1">
      <alignment horizontal="center" vertical="center" shrinkToFit="1"/>
    </xf>
    <xf numFmtId="49" fontId="5" fillId="0" borderId="27" xfId="1" applyNumberFormat="1" applyFont="1" applyFill="1" applyBorder="1" applyAlignment="1">
      <alignment horizontal="center" vertical="center" wrapText="1" shrinkToFit="1"/>
    </xf>
    <xf numFmtId="41" fontId="5" fillId="0" borderId="27" xfId="1" applyFont="1" applyFill="1" applyBorder="1" applyAlignment="1">
      <alignment horizontal="center" vertical="center" shrinkToFit="1"/>
    </xf>
    <xf numFmtId="176" fontId="4" fillId="0" borderId="27" xfId="1" applyNumberFormat="1" applyFont="1" applyFill="1" applyBorder="1" applyAlignment="1">
      <alignment horizontal="center" vertical="center" shrinkToFit="1"/>
    </xf>
    <xf numFmtId="41" fontId="5" fillId="0" borderId="31" xfId="1" applyFont="1" applyBorder="1" applyAlignment="1">
      <alignment horizontal="center" vertical="center" shrinkToFit="1"/>
    </xf>
    <xf numFmtId="41" fontId="5" fillId="0" borderId="31" xfId="1" applyFont="1" applyFill="1" applyBorder="1" applyAlignment="1">
      <alignment horizontal="center" vertical="center" shrinkToFit="1"/>
    </xf>
    <xf numFmtId="41" fontId="5" fillId="0" borderId="31" xfId="1" applyFont="1" applyBorder="1">
      <alignment vertical="center"/>
    </xf>
    <xf numFmtId="41" fontId="5" fillId="4" borderId="31" xfId="1" applyFont="1" applyFill="1" applyBorder="1" applyAlignment="1">
      <alignment horizontal="center" vertical="center" shrinkToFit="1"/>
    </xf>
    <xf numFmtId="41" fontId="9" fillId="4" borderId="31" xfId="1" applyFont="1" applyFill="1" applyBorder="1" applyAlignment="1">
      <alignment horizontal="center" vertical="center" shrinkToFit="1"/>
    </xf>
    <xf numFmtId="41" fontId="4" fillId="0" borderId="3" xfId="1" applyFont="1" applyBorder="1">
      <alignment vertical="center"/>
    </xf>
    <xf numFmtId="41" fontId="8" fillId="0" borderId="8" xfId="1" applyFont="1" applyBorder="1" applyAlignment="1">
      <alignment horizontal="center" vertical="center" shrinkToFit="1"/>
    </xf>
    <xf numFmtId="41" fontId="5" fillId="4" borderId="3" xfId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right" vertical="center"/>
    </xf>
    <xf numFmtId="177" fontId="9" fillId="0" borderId="26" xfId="1" applyNumberFormat="1" applyFont="1" applyBorder="1" applyAlignment="1">
      <alignment horizontal="right" vertical="center" shrinkToFit="1"/>
    </xf>
    <xf numFmtId="177" fontId="9" fillId="0" borderId="31" xfId="1" applyNumberFormat="1" applyFont="1" applyBorder="1" applyAlignment="1">
      <alignment horizontal="right" vertical="center" shrinkToFit="1"/>
    </xf>
    <xf numFmtId="41" fontId="5" fillId="0" borderId="32" xfId="1" applyFont="1" applyBorder="1" applyAlignment="1">
      <alignment horizontal="center" vertical="center" shrinkToFit="1"/>
    </xf>
    <xf numFmtId="41" fontId="5" fillId="0" borderId="33" xfId="1" applyFont="1" applyBorder="1" applyAlignment="1">
      <alignment horizontal="center" vertical="center" shrinkToFit="1"/>
    </xf>
    <xf numFmtId="41" fontId="5" fillId="0" borderId="34" xfId="1" applyFont="1" applyBorder="1" applyAlignment="1">
      <alignment horizontal="center" vertical="center" shrinkToFit="1"/>
    </xf>
    <xf numFmtId="41" fontId="9" fillId="0" borderId="6" xfId="1" applyFont="1" applyBorder="1" applyAlignment="1">
      <alignment horizontal="center" vertical="center" shrinkToFit="1"/>
    </xf>
    <xf numFmtId="41" fontId="5" fillId="2" borderId="4" xfId="1" applyFont="1" applyFill="1" applyBorder="1" applyAlignment="1">
      <alignment horizontal="center" vertical="center" shrinkToFit="1"/>
    </xf>
    <xf numFmtId="41" fontId="9" fillId="0" borderId="5" xfId="1" applyFont="1" applyBorder="1" applyAlignment="1">
      <alignment horizontal="center" vertical="center" shrinkToFit="1"/>
    </xf>
    <xf numFmtId="41" fontId="5" fillId="2" borderId="16" xfId="1" applyFont="1" applyFill="1" applyBorder="1" applyAlignment="1">
      <alignment horizontal="center" vertical="center" shrinkToFit="1"/>
    </xf>
    <xf numFmtId="177" fontId="9" fillId="0" borderId="2" xfId="0" applyNumberFormat="1" applyFont="1" applyBorder="1" applyAlignment="1">
      <alignment horizontal="right" vertical="center"/>
    </xf>
    <xf numFmtId="41" fontId="10" fillId="0" borderId="2" xfId="1" applyFont="1" applyFill="1" applyBorder="1" applyAlignment="1">
      <alignment horizontal="center" vertical="center" shrinkToFit="1"/>
    </xf>
    <xf numFmtId="41" fontId="9" fillId="0" borderId="2" xfId="1" applyFont="1" applyBorder="1" applyAlignment="1">
      <alignment vertical="center" shrinkToFit="1"/>
    </xf>
    <xf numFmtId="41" fontId="9" fillId="0" borderId="38" xfId="1" applyFont="1" applyBorder="1" applyAlignment="1">
      <alignment horizontal="center" vertical="center" shrinkToFit="1"/>
    </xf>
    <xf numFmtId="41" fontId="9" fillId="0" borderId="36" xfId="1" applyFont="1" applyBorder="1" applyAlignment="1">
      <alignment horizontal="center" vertical="center" shrinkToFit="1"/>
    </xf>
    <xf numFmtId="41" fontId="5" fillId="0" borderId="26" xfId="1" applyFont="1" applyBorder="1" applyAlignment="1">
      <alignment horizontal="center" vertical="center" shrinkToFit="1"/>
    </xf>
    <xf numFmtId="41" fontId="8" fillId="0" borderId="8" xfId="1" applyFont="1" applyFill="1" applyBorder="1" applyAlignment="1">
      <alignment horizontal="center" vertical="center" shrinkToFit="1"/>
    </xf>
    <xf numFmtId="41" fontId="9" fillId="0" borderId="26" xfId="1" applyFont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9" fillId="0" borderId="19" xfId="1" applyFont="1" applyBorder="1" applyAlignment="1">
      <alignment horizontal="center" vertical="center" shrinkToFit="1"/>
    </xf>
    <xf numFmtId="41" fontId="5" fillId="0" borderId="8" xfId="1" applyFont="1" applyFill="1" applyBorder="1" applyAlignment="1">
      <alignment horizontal="center" vertical="center" shrinkToFit="1"/>
    </xf>
    <xf numFmtId="41" fontId="8" fillId="0" borderId="39" xfId="1" applyFont="1" applyFill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6" fillId="0" borderId="8" xfId="1" applyFont="1" applyBorder="1" applyAlignment="1">
      <alignment horizontal="center" vertical="center" shrinkToFit="1"/>
    </xf>
    <xf numFmtId="41" fontId="9" fillId="0" borderId="36" xfId="1" applyFont="1" applyBorder="1" applyAlignment="1">
      <alignment horizontal="center" vertical="center" shrinkToFit="1"/>
    </xf>
    <xf numFmtId="41" fontId="6" fillId="0" borderId="8" xfId="1" applyFont="1" applyFill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5" fillId="0" borderId="8" xfId="1" applyFont="1" applyFill="1" applyBorder="1" applyAlignment="1">
      <alignment horizontal="center" vertical="center" shrinkToFit="1"/>
    </xf>
    <xf numFmtId="41" fontId="5" fillId="0" borderId="26" xfId="1" applyFont="1" applyBorder="1" applyAlignment="1">
      <alignment horizontal="center" vertical="center" shrinkToFit="1"/>
    </xf>
    <xf numFmtId="41" fontId="9" fillId="0" borderId="41" xfId="1" applyFont="1" applyBorder="1" applyAlignment="1">
      <alignment horizontal="center" vertical="center" shrinkToFit="1"/>
    </xf>
    <xf numFmtId="41" fontId="6" fillId="0" borderId="31" xfId="1" applyFont="1" applyFill="1" applyBorder="1" applyAlignment="1">
      <alignment horizontal="center" vertical="center" shrinkToFit="1"/>
    </xf>
    <xf numFmtId="41" fontId="8" fillId="0" borderId="31" xfId="1" applyFont="1" applyFill="1" applyBorder="1" applyAlignment="1">
      <alignment horizontal="center" vertical="center" shrinkToFit="1"/>
    </xf>
    <xf numFmtId="41" fontId="9" fillId="0" borderId="31" xfId="1" applyFont="1" applyBorder="1" applyAlignment="1">
      <alignment horizontal="center" vertical="center" shrinkToFit="1"/>
    </xf>
    <xf numFmtId="41" fontId="9" fillId="0" borderId="43" xfId="1" applyFont="1" applyBorder="1" applyAlignment="1">
      <alignment horizontal="center" vertical="center" shrinkToFit="1"/>
    </xf>
    <xf numFmtId="41" fontId="8" fillId="0" borderId="31" xfId="1" applyFont="1" applyBorder="1" applyAlignment="1">
      <alignment horizontal="center" vertical="center" shrinkToFit="1"/>
    </xf>
    <xf numFmtId="41" fontId="6" fillId="0" borderId="31" xfId="1" applyFont="1" applyBorder="1" applyAlignment="1">
      <alignment horizontal="center" vertical="center" shrinkToFit="1"/>
    </xf>
    <xf numFmtId="41" fontId="5" fillId="2" borderId="4" xfId="1" applyFont="1" applyFill="1" applyBorder="1" applyAlignment="1">
      <alignment horizontal="center" vertical="center" shrinkToFit="1"/>
    </xf>
    <xf numFmtId="41" fontId="5" fillId="2" borderId="16" xfId="1" applyFont="1" applyFill="1" applyBorder="1" applyAlignment="1">
      <alignment horizontal="center" vertical="center" shrinkToFit="1"/>
    </xf>
    <xf numFmtId="41" fontId="5" fillId="2" borderId="4" xfId="1" applyFont="1" applyFill="1" applyBorder="1" applyAlignment="1">
      <alignment horizontal="center" vertical="center" shrinkToFit="1"/>
    </xf>
    <xf numFmtId="41" fontId="5" fillId="2" borderId="16" xfId="1" applyFont="1" applyFill="1" applyBorder="1" applyAlignment="1">
      <alignment horizontal="center" vertical="center" shrinkToFit="1"/>
    </xf>
    <xf numFmtId="41" fontId="5" fillId="0" borderId="48" xfId="1" applyFont="1" applyBorder="1" applyAlignment="1">
      <alignment horizontal="center" vertical="center" shrinkToFit="1"/>
    </xf>
    <xf numFmtId="41" fontId="9" fillId="0" borderId="49" xfId="1" applyFont="1" applyBorder="1" applyAlignment="1">
      <alignment horizontal="center" vertical="center" shrinkToFit="1"/>
    </xf>
    <xf numFmtId="41" fontId="5" fillId="2" borderId="4" xfId="1" applyFont="1" applyFill="1" applyBorder="1" applyAlignment="1">
      <alignment horizontal="center" vertical="center" shrinkToFit="1"/>
    </xf>
    <xf numFmtId="41" fontId="5" fillId="2" borderId="16" xfId="1" applyFont="1" applyFill="1" applyBorder="1" applyAlignment="1">
      <alignment horizontal="center" vertical="center" shrinkToFit="1"/>
    </xf>
    <xf numFmtId="41" fontId="5" fillId="0" borderId="3" xfId="1" applyFont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9" fillId="0" borderId="36" xfId="1" applyFont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15" fillId="0" borderId="36" xfId="1" applyFont="1" applyBorder="1" applyAlignment="1">
      <alignment horizontal="center" vertical="center" shrinkToFit="1"/>
    </xf>
    <xf numFmtId="41" fontId="15" fillId="0" borderId="43" xfId="1" applyFont="1" applyBorder="1" applyAlignment="1">
      <alignment horizontal="center" vertical="center" shrinkToFit="1"/>
    </xf>
    <xf numFmtId="41" fontId="9" fillId="0" borderId="50" xfId="1" applyFont="1" applyBorder="1" applyAlignment="1">
      <alignment horizontal="center" vertical="center" shrinkToFit="1"/>
    </xf>
    <xf numFmtId="41" fontId="5" fillId="0" borderId="8" xfId="1" applyFont="1" applyFill="1" applyBorder="1" applyAlignment="1">
      <alignment horizontal="center" vertical="center" shrinkToFit="1"/>
    </xf>
    <xf numFmtId="176" fontId="4" fillId="3" borderId="3" xfId="1" applyNumberFormat="1" applyFont="1" applyFill="1" applyBorder="1" applyAlignment="1">
      <alignment horizontal="center" vertical="center" shrinkToFit="1"/>
    </xf>
    <xf numFmtId="176" fontId="4" fillId="3" borderId="19" xfId="1" applyNumberFormat="1" applyFont="1" applyFill="1" applyBorder="1" applyAlignment="1">
      <alignment horizontal="center" vertical="center" shrinkToFit="1"/>
    </xf>
    <xf numFmtId="177" fontId="4" fillId="0" borderId="4" xfId="0" applyNumberFormat="1" applyFont="1" applyBorder="1" applyAlignment="1">
      <alignment horizontal="right" vertical="center"/>
    </xf>
    <xf numFmtId="177" fontId="4" fillId="0" borderId="4" xfId="1" applyNumberFormat="1" applyFont="1" applyFill="1" applyBorder="1" applyAlignment="1">
      <alignment horizontal="right" vertical="center" shrinkToFit="1"/>
    </xf>
    <xf numFmtId="176" fontId="4" fillId="3" borderId="1" xfId="1" applyNumberFormat="1" applyFont="1" applyFill="1" applyBorder="1" applyAlignment="1">
      <alignment horizontal="right" vertical="center" shrinkToFit="1"/>
    </xf>
    <xf numFmtId="176" fontId="4" fillId="3" borderId="14" xfId="1" applyNumberFormat="1" applyFont="1" applyFill="1" applyBorder="1" applyAlignment="1">
      <alignment horizontal="right" vertical="center" shrinkToFit="1"/>
    </xf>
    <xf numFmtId="177" fontId="4" fillId="0" borderId="1" xfId="0" applyNumberFormat="1" applyFont="1" applyBorder="1" applyAlignment="1">
      <alignment horizontal="right" vertical="center"/>
    </xf>
    <xf numFmtId="177" fontId="4" fillId="0" borderId="1" xfId="1" applyNumberFormat="1" applyFont="1" applyFill="1" applyBorder="1" applyAlignment="1">
      <alignment horizontal="right" vertical="center" shrinkToFit="1"/>
    </xf>
    <xf numFmtId="177" fontId="4" fillId="0" borderId="14" xfId="1" applyNumberFormat="1" applyFont="1" applyFill="1" applyBorder="1" applyAlignment="1">
      <alignment horizontal="right" vertical="center" shrinkToFit="1"/>
    </xf>
    <xf numFmtId="176" fontId="4" fillId="3" borderId="16" xfId="1" applyNumberFormat="1" applyFont="1" applyFill="1" applyBorder="1" applyAlignment="1">
      <alignment horizontal="right" vertical="center" shrinkToFit="1"/>
    </xf>
    <xf numFmtId="176" fontId="4" fillId="3" borderId="17" xfId="1" applyNumberFormat="1" applyFont="1" applyFill="1" applyBorder="1" applyAlignment="1">
      <alignment horizontal="right" vertical="center" shrinkToFit="1"/>
    </xf>
    <xf numFmtId="41" fontId="9" fillId="0" borderId="60" xfId="1" applyFont="1" applyFill="1" applyBorder="1" applyAlignment="1">
      <alignment horizontal="center" vertical="center" shrinkToFit="1"/>
    </xf>
    <xf numFmtId="41" fontId="10" fillId="0" borderId="8" xfId="1" applyNumberFormat="1" applyFont="1" applyBorder="1" applyAlignment="1">
      <alignment horizontal="center" vertical="center" shrinkToFit="1"/>
    </xf>
    <xf numFmtId="41" fontId="10" fillId="0" borderId="8" xfId="1" applyNumberFormat="1" applyFont="1" applyFill="1" applyBorder="1" applyAlignment="1" applyProtection="1">
      <alignment horizontal="center" vertical="center" shrinkToFit="1"/>
    </xf>
    <xf numFmtId="41" fontId="5" fillId="0" borderId="8" xfId="1" applyFont="1" applyBorder="1" applyAlignment="1">
      <alignment vertical="center" shrinkToFit="1"/>
    </xf>
    <xf numFmtId="41" fontId="5" fillId="0" borderId="8" xfId="0" applyNumberFormat="1" applyFont="1" applyBorder="1">
      <alignment vertical="center"/>
    </xf>
    <xf numFmtId="41" fontId="5" fillId="0" borderId="0" xfId="1" applyFont="1" applyFill="1" applyBorder="1" applyAlignment="1">
      <alignment horizontal="center" vertical="center" shrinkToFit="1"/>
    </xf>
    <xf numFmtId="41" fontId="9" fillId="0" borderId="41" xfId="1" applyFont="1" applyFill="1" applyBorder="1" applyAlignment="1">
      <alignment horizontal="center" vertical="center" shrinkToFit="1"/>
    </xf>
    <xf numFmtId="41" fontId="10" fillId="0" borderId="31" xfId="1" applyNumberFormat="1" applyFont="1" applyBorder="1" applyAlignment="1">
      <alignment horizontal="center" vertical="center" shrinkToFit="1"/>
    </xf>
    <xf numFmtId="41" fontId="5" fillId="0" borderId="3" xfId="1" applyFont="1" applyBorder="1" applyAlignment="1">
      <alignment horizontal="center" vertical="center" shrinkToFit="1"/>
    </xf>
    <xf numFmtId="41" fontId="10" fillId="0" borderId="31" xfId="1" applyNumberFormat="1" applyFont="1" applyFill="1" applyBorder="1" applyAlignment="1" applyProtection="1">
      <alignment horizontal="center" vertical="center" shrinkToFit="1"/>
    </xf>
    <xf numFmtId="41" fontId="5" fillId="0" borderId="31" xfId="0" applyNumberFormat="1" applyFont="1" applyBorder="1">
      <alignment vertical="center"/>
    </xf>
    <xf numFmtId="41" fontId="5" fillId="0" borderId="31" xfId="1" applyFont="1" applyBorder="1" applyAlignment="1">
      <alignment horizontal="center" vertical="center"/>
    </xf>
    <xf numFmtId="41" fontId="5" fillId="0" borderId="31" xfId="1" applyFont="1" applyBorder="1" applyAlignment="1">
      <alignment vertical="center" shrinkToFit="1"/>
    </xf>
    <xf numFmtId="41" fontId="5" fillId="2" borderId="4" xfId="1" applyFont="1" applyFill="1" applyBorder="1" applyAlignment="1">
      <alignment vertical="center" shrinkToFit="1"/>
    </xf>
    <xf numFmtId="41" fontId="5" fillId="2" borderId="4" xfId="1" applyFont="1" applyFill="1" applyBorder="1" applyAlignment="1">
      <alignment horizontal="center" vertical="center" shrinkToFit="1"/>
    </xf>
    <xf numFmtId="41" fontId="9" fillId="0" borderId="1" xfId="1" applyFont="1" applyBorder="1" applyAlignment="1">
      <alignment horizontal="center" vertical="center" shrinkToFit="1"/>
    </xf>
    <xf numFmtId="41" fontId="5" fillId="0" borderId="1" xfId="1" applyFont="1" applyBorder="1" applyAlignment="1">
      <alignment horizontal="center" vertical="center" shrinkToFit="1"/>
    </xf>
    <xf numFmtId="41" fontId="9" fillId="0" borderId="14" xfId="1" applyFont="1" applyBorder="1" applyAlignment="1">
      <alignment horizontal="center" vertical="center" shrinkToFit="1"/>
    </xf>
    <xf numFmtId="41" fontId="5" fillId="0" borderId="2" xfId="1" applyFont="1" applyBorder="1" applyAlignment="1">
      <alignment horizontal="center" vertical="center" shrinkToFit="1"/>
    </xf>
    <xf numFmtId="41" fontId="5" fillId="0" borderId="8" xfId="1" applyFont="1" applyBorder="1" applyAlignment="1">
      <alignment horizontal="center" vertical="center" shrinkToFit="1"/>
    </xf>
    <xf numFmtId="41" fontId="5" fillId="0" borderId="2" xfId="1" applyFont="1" applyFill="1" applyBorder="1" applyAlignment="1">
      <alignment horizontal="center" vertical="center" shrinkToFit="1"/>
    </xf>
    <xf numFmtId="41" fontId="5" fillId="0" borderId="1" xfId="1" applyFont="1" applyFill="1" applyBorder="1" applyAlignment="1">
      <alignment horizontal="center" vertical="center" shrinkToFit="1"/>
    </xf>
    <xf numFmtId="41" fontId="5" fillId="0" borderId="3" xfId="1" applyFont="1" applyFill="1" applyBorder="1" applyAlignment="1">
      <alignment horizontal="center" vertical="center" shrinkToFit="1"/>
    </xf>
    <xf numFmtId="41" fontId="5" fillId="0" borderId="8" xfId="1" applyFont="1" applyFill="1" applyBorder="1" applyAlignment="1">
      <alignment horizontal="center" vertical="center" shrinkToFit="1"/>
    </xf>
    <xf numFmtId="41" fontId="9" fillId="0" borderId="3" xfId="1" applyFont="1" applyBorder="1" applyAlignment="1">
      <alignment horizontal="center" vertical="center" shrinkToFit="1"/>
    </xf>
    <xf numFmtId="41" fontId="5" fillId="0" borderId="3" xfId="1" applyFont="1" applyBorder="1" applyAlignment="1">
      <alignment horizontal="center" vertical="center" shrinkToFit="1"/>
    </xf>
    <xf numFmtId="41" fontId="5" fillId="0" borderId="26" xfId="1" applyFont="1" applyBorder="1" applyAlignment="1">
      <alignment horizontal="center" vertical="center" shrinkToFit="1"/>
    </xf>
    <xf numFmtId="41" fontId="5" fillId="0" borderId="31" xfId="1" applyFont="1" applyBorder="1" applyAlignment="1">
      <alignment horizontal="center" vertical="center" shrinkToFit="1"/>
    </xf>
    <xf numFmtId="41" fontId="5" fillId="0" borderId="31" xfId="1" applyFont="1" applyFill="1" applyBorder="1" applyAlignment="1">
      <alignment horizontal="center" vertical="center" shrinkToFit="1"/>
    </xf>
    <xf numFmtId="41" fontId="9" fillId="0" borderId="5" xfId="1" applyFont="1" applyBorder="1" applyAlignment="1">
      <alignment horizontal="center" vertical="center" shrinkToFit="1"/>
    </xf>
    <xf numFmtId="41" fontId="5" fillId="2" borderId="16" xfId="1" applyFont="1" applyFill="1" applyBorder="1" applyAlignment="1">
      <alignment horizontal="center" vertical="center" shrinkToFit="1"/>
    </xf>
    <xf numFmtId="41" fontId="9" fillId="0" borderId="36" xfId="1" applyFont="1" applyBorder="1" applyAlignment="1">
      <alignment horizontal="center" vertical="center" shrinkToFit="1"/>
    </xf>
    <xf numFmtId="41" fontId="9" fillId="0" borderId="43" xfId="1" applyFont="1" applyBorder="1" applyAlignment="1">
      <alignment horizontal="center" vertical="center" shrinkToFit="1"/>
    </xf>
    <xf numFmtId="41" fontId="0" fillId="0" borderId="0" xfId="0" applyNumberFormat="1">
      <alignment vertical="center"/>
    </xf>
    <xf numFmtId="41" fontId="5" fillId="2" borderId="4" xfId="1" applyFont="1" applyFill="1" applyBorder="1" applyAlignment="1">
      <alignment horizontal="center" vertical="center" shrinkToFit="1"/>
    </xf>
    <xf numFmtId="41" fontId="5" fillId="2" borderId="16" xfId="1" applyFont="1" applyFill="1" applyBorder="1" applyAlignment="1">
      <alignment horizontal="center" vertical="center" shrinkToFit="1"/>
    </xf>
    <xf numFmtId="41" fontId="5" fillId="0" borderId="65" xfId="1" applyFont="1" applyBorder="1" applyAlignment="1">
      <alignment horizontal="center" vertical="center" shrinkToFit="1"/>
    </xf>
    <xf numFmtId="41" fontId="5" fillId="0" borderId="66" xfId="1" applyFont="1" applyBorder="1" applyAlignment="1">
      <alignment horizontal="center" vertical="center" shrinkToFit="1"/>
    </xf>
    <xf numFmtId="41" fontId="9" fillId="0" borderId="67" xfId="1" applyFont="1" applyBorder="1" applyAlignment="1">
      <alignment horizontal="center" vertical="center" shrinkToFit="1"/>
    </xf>
    <xf numFmtId="41" fontId="5" fillId="0" borderId="65" xfId="1" applyFont="1" applyFill="1" applyBorder="1" applyAlignment="1">
      <alignment horizontal="center" vertical="center" shrinkToFit="1"/>
    </xf>
    <xf numFmtId="41" fontId="9" fillId="0" borderId="36" xfId="1" applyFont="1" applyFill="1" applyBorder="1" applyAlignment="1">
      <alignment horizontal="center" vertical="center" shrinkToFit="1"/>
    </xf>
    <xf numFmtId="41" fontId="5" fillId="0" borderId="66" xfId="1" applyFont="1" applyFill="1" applyBorder="1" applyAlignment="1">
      <alignment horizontal="center" vertical="center" shrinkToFit="1"/>
    </xf>
    <xf numFmtId="41" fontId="9" fillId="0" borderId="67" xfId="1" applyFont="1" applyFill="1" applyBorder="1" applyAlignment="1">
      <alignment horizontal="center" vertical="center" shrinkToFit="1"/>
    </xf>
    <xf numFmtId="176" fontId="8" fillId="3" borderId="3" xfId="1" applyNumberFormat="1" applyFont="1" applyFill="1" applyBorder="1" applyAlignment="1">
      <alignment horizontal="center" vertical="center" shrinkToFit="1"/>
    </xf>
    <xf numFmtId="0" fontId="34" fillId="0" borderId="0" xfId="0" applyFont="1">
      <alignment vertical="center"/>
    </xf>
    <xf numFmtId="41" fontId="33" fillId="0" borderId="0" xfId="1" applyFont="1" applyFill="1" applyBorder="1" applyAlignment="1">
      <alignment horizontal="center" vertical="center" shrinkToFit="1"/>
    </xf>
    <xf numFmtId="0" fontId="35" fillId="0" borderId="65" xfId="0" applyFont="1" applyFill="1" applyBorder="1">
      <alignment vertical="center"/>
    </xf>
    <xf numFmtId="41" fontId="8" fillId="0" borderId="65" xfId="1" applyFont="1" applyFill="1" applyBorder="1" applyAlignment="1">
      <alignment vertical="center" shrinkToFit="1"/>
    </xf>
    <xf numFmtId="41" fontId="8" fillId="0" borderId="65" xfId="1" applyFont="1" applyFill="1" applyBorder="1" applyAlignment="1">
      <alignment horizontal="center" vertical="center" shrinkToFit="1"/>
    </xf>
    <xf numFmtId="0" fontId="36" fillId="0" borderId="0" xfId="0" applyFont="1">
      <alignment vertical="center"/>
    </xf>
    <xf numFmtId="0" fontId="8" fillId="0" borderId="65" xfId="0" applyFont="1" applyBorder="1">
      <alignment vertical="center"/>
    </xf>
    <xf numFmtId="41" fontId="36" fillId="0" borderId="0" xfId="0" applyNumberFormat="1" applyFont="1">
      <alignment vertical="center"/>
    </xf>
    <xf numFmtId="0" fontId="38" fillId="0" borderId="0" xfId="0" applyFont="1">
      <alignment vertical="center"/>
    </xf>
    <xf numFmtId="41" fontId="5" fillId="0" borderId="65" xfId="0" applyNumberFormat="1" applyFont="1" applyBorder="1">
      <alignment vertical="center"/>
    </xf>
    <xf numFmtId="41" fontId="5" fillId="4" borderId="3" xfId="1" applyFont="1" applyFill="1" applyBorder="1" applyAlignment="1">
      <alignment horizontal="right" vertical="center" shrinkToFit="1"/>
    </xf>
    <xf numFmtId="0" fontId="38" fillId="0" borderId="0" xfId="0" applyFont="1" applyFill="1">
      <alignment vertical="center"/>
    </xf>
    <xf numFmtId="0" fontId="8" fillId="36" borderId="65" xfId="0" applyFont="1" applyFill="1" applyBorder="1">
      <alignment vertical="center"/>
    </xf>
    <xf numFmtId="178" fontId="33" fillId="0" borderId="4" xfId="0" applyNumberFormat="1" applyFont="1" applyBorder="1">
      <alignment vertical="center"/>
    </xf>
    <xf numFmtId="41" fontId="5" fillId="0" borderId="65" xfId="1" applyFont="1" applyFill="1" applyBorder="1" applyAlignment="1">
      <alignment horizontal="right" vertical="center" shrinkToFit="1"/>
    </xf>
    <xf numFmtId="41" fontId="5" fillId="0" borderId="9" xfId="1" applyFont="1" applyFill="1" applyBorder="1" applyAlignment="1">
      <alignment horizontal="center" vertical="center" shrinkToFit="1"/>
    </xf>
    <xf numFmtId="41" fontId="5" fillId="0" borderId="25" xfId="1" applyFont="1" applyFill="1" applyBorder="1" applyAlignment="1">
      <alignment horizontal="center" vertical="center" shrinkToFit="1"/>
    </xf>
    <xf numFmtId="41" fontId="9" fillId="0" borderId="62" xfId="1" applyFont="1" applyFill="1" applyBorder="1" applyAlignment="1">
      <alignment horizontal="center" vertical="center" shrinkToFit="1"/>
    </xf>
    <xf numFmtId="41" fontId="5" fillId="0" borderId="25" xfId="1" applyFont="1" applyBorder="1" applyAlignment="1">
      <alignment horizontal="center" vertical="center" shrinkToFit="1"/>
    </xf>
    <xf numFmtId="41" fontId="5" fillId="2" borderId="4" xfId="1" applyFont="1" applyFill="1" applyBorder="1" applyAlignment="1">
      <alignment horizontal="center" vertical="center" shrinkToFit="1"/>
    </xf>
    <xf numFmtId="41" fontId="5" fillId="2" borderId="16" xfId="1" applyFont="1" applyFill="1" applyBorder="1" applyAlignment="1">
      <alignment horizontal="center" vertical="center" shrinkToFit="1"/>
    </xf>
    <xf numFmtId="41" fontId="5" fillId="0" borderId="9" xfId="1" applyFont="1" applyBorder="1" applyAlignment="1">
      <alignment horizontal="center" vertical="center" shrinkToFit="1"/>
    </xf>
    <xf numFmtId="41" fontId="5" fillId="0" borderId="65" xfId="1" applyFont="1" applyBorder="1" applyAlignment="1">
      <alignment horizontal="right" vertical="center" shrinkToFit="1"/>
    </xf>
    <xf numFmtId="41" fontId="5" fillId="0" borderId="36" xfId="1" applyFont="1" applyBorder="1" applyAlignment="1">
      <alignment horizontal="center" vertical="center" shrinkToFit="1"/>
    </xf>
    <xf numFmtId="41" fontId="5" fillId="0" borderId="62" xfId="1" applyFont="1" applyBorder="1" applyAlignment="1">
      <alignment horizontal="center" vertical="center" shrinkToFit="1"/>
    </xf>
    <xf numFmtId="41" fontId="5" fillId="0" borderId="9" xfId="1" applyFont="1" applyBorder="1" applyAlignment="1">
      <alignment horizontal="right" vertical="center" shrinkToFit="1"/>
    </xf>
    <xf numFmtId="41" fontId="5" fillId="0" borderId="26" xfId="1" applyFont="1" applyFill="1" applyBorder="1" applyAlignment="1">
      <alignment horizontal="center" vertical="center" shrinkToFit="1"/>
    </xf>
    <xf numFmtId="41" fontId="9" fillId="0" borderId="69" xfId="1" applyFont="1" applyFill="1" applyBorder="1" applyAlignment="1">
      <alignment horizontal="center" vertical="center" shrinkToFit="1"/>
    </xf>
    <xf numFmtId="41" fontId="5" fillId="0" borderId="24" xfId="1" applyFont="1" applyFill="1" applyBorder="1" applyAlignment="1">
      <alignment horizontal="center" vertical="center" shrinkToFit="1"/>
    </xf>
    <xf numFmtId="41" fontId="5" fillId="0" borderId="24" xfId="0" applyNumberFormat="1" applyFont="1" applyBorder="1">
      <alignment vertical="center"/>
    </xf>
    <xf numFmtId="41" fontId="5" fillId="0" borderId="25" xfId="0" applyNumberFormat="1" applyFont="1" applyBorder="1">
      <alignment vertical="center"/>
    </xf>
    <xf numFmtId="41" fontId="5" fillId="0" borderId="65" xfId="1" applyNumberFormat="1" applyFont="1" applyBorder="1" applyAlignment="1">
      <alignment horizontal="center" vertical="center" shrinkToFit="1"/>
    </xf>
    <xf numFmtId="41" fontId="5" fillId="0" borderId="24" xfId="1" applyFont="1" applyBorder="1" applyAlignment="1">
      <alignment horizontal="center" vertical="center" shrinkToFit="1"/>
    </xf>
    <xf numFmtId="41" fontId="5" fillId="0" borderId="66" xfId="1" applyFont="1" applyBorder="1" applyAlignment="1">
      <alignment horizontal="right" vertical="center" shrinkToFit="1"/>
    </xf>
    <xf numFmtId="177" fontId="39" fillId="0" borderId="4" xfId="1" applyNumberFormat="1" applyFont="1" applyFill="1" applyBorder="1" applyAlignment="1">
      <alignment horizontal="right" vertical="center" shrinkToFit="1"/>
    </xf>
    <xf numFmtId="41" fontId="33" fillId="0" borderId="4" xfId="1" applyFont="1" applyBorder="1" applyAlignment="1">
      <alignment horizontal="center" vertical="center" shrinkToFit="1"/>
    </xf>
    <xf numFmtId="0" fontId="5" fillId="0" borderId="65" xfId="0" applyFont="1" applyFill="1" applyBorder="1">
      <alignment vertical="center"/>
    </xf>
    <xf numFmtId="41" fontId="5" fillId="0" borderId="65" xfId="0" applyNumberFormat="1" applyFont="1" applyFill="1" applyBorder="1">
      <alignment vertical="center"/>
    </xf>
    <xf numFmtId="178" fontId="40" fillId="0" borderId="4" xfId="0" applyNumberFormat="1" applyFont="1" applyBorder="1">
      <alignment vertical="center"/>
    </xf>
    <xf numFmtId="41" fontId="41" fillId="0" borderId="65" xfId="1" applyFont="1" applyBorder="1" applyAlignment="1">
      <alignment horizontal="center" vertical="center" shrinkToFit="1"/>
    </xf>
    <xf numFmtId="41" fontId="42" fillId="0" borderId="36" xfId="1" applyFont="1" applyBorder="1" applyAlignment="1">
      <alignment horizontal="center" vertical="center" shrinkToFit="1"/>
    </xf>
    <xf numFmtId="41" fontId="41" fillId="0" borderId="9" xfId="1" applyFont="1" applyBorder="1" applyAlignment="1">
      <alignment horizontal="center" vertical="center" shrinkToFit="1"/>
    </xf>
    <xf numFmtId="41" fontId="41" fillId="0" borderId="25" xfId="1" applyFont="1" applyBorder="1" applyAlignment="1">
      <alignment horizontal="center" vertical="center" shrinkToFit="1"/>
    </xf>
    <xf numFmtId="41" fontId="42" fillId="0" borderId="69" xfId="1" applyFont="1" applyBorder="1" applyAlignment="1">
      <alignment horizontal="center" vertical="center" shrinkToFit="1"/>
    </xf>
    <xf numFmtId="41" fontId="43" fillId="0" borderId="65" xfId="1" applyFont="1" applyBorder="1" applyAlignment="1">
      <alignment horizontal="center" vertical="center" shrinkToFit="1"/>
    </xf>
    <xf numFmtId="41" fontId="43" fillId="0" borderId="60" xfId="1" applyFont="1" applyBorder="1" applyAlignment="1">
      <alignment horizontal="center" vertical="center" shrinkToFit="1"/>
    </xf>
    <xf numFmtId="41" fontId="43" fillId="0" borderId="9" xfId="1" applyFont="1" applyBorder="1" applyAlignment="1">
      <alignment horizontal="center" vertical="center" shrinkToFit="1"/>
    </xf>
    <xf numFmtId="41" fontId="43" fillId="0" borderId="25" xfId="1" applyFont="1" applyBorder="1" applyAlignment="1">
      <alignment horizontal="center" vertical="center" shrinkToFit="1"/>
    </xf>
    <xf numFmtId="41" fontId="44" fillId="0" borderId="36" xfId="1" applyFont="1" applyBorder="1" applyAlignment="1">
      <alignment horizontal="center" vertical="center" shrinkToFit="1"/>
    </xf>
    <xf numFmtId="41" fontId="44" fillId="0" borderId="69" xfId="1" applyFont="1" applyBorder="1" applyAlignment="1">
      <alignment horizontal="center" vertical="center" shrinkToFit="1"/>
    </xf>
    <xf numFmtId="41" fontId="41" fillId="0" borderId="65" xfId="1" quotePrefix="1" applyFont="1" applyBorder="1" applyAlignment="1">
      <alignment horizontal="center" vertical="center" shrinkToFit="1"/>
    </xf>
    <xf numFmtId="41" fontId="41" fillId="0" borderId="25" xfId="1" quotePrefix="1" applyFont="1" applyBorder="1" applyAlignment="1">
      <alignment horizontal="center" vertical="center" shrinkToFit="1"/>
    </xf>
    <xf numFmtId="41" fontId="5" fillId="4" borderId="65" xfId="1" applyFont="1" applyFill="1" applyBorder="1" applyAlignment="1">
      <alignment horizontal="center" vertical="center" shrinkToFit="1"/>
    </xf>
    <xf numFmtId="41" fontId="5" fillId="4" borderId="65" xfId="1" applyFont="1" applyFill="1" applyBorder="1" applyAlignment="1">
      <alignment horizontal="right" vertical="center" shrinkToFit="1"/>
    </xf>
    <xf numFmtId="41" fontId="9" fillId="4" borderId="60" xfId="1" applyFont="1" applyFill="1" applyBorder="1" applyAlignment="1">
      <alignment horizontal="center" vertical="center" shrinkToFit="1"/>
    </xf>
    <xf numFmtId="41" fontId="5" fillId="4" borderId="25" xfId="1" applyFont="1" applyFill="1" applyBorder="1" applyAlignment="1">
      <alignment horizontal="center" vertical="center" shrinkToFit="1"/>
    </xf>
    <xf numFmtId="41" fontId="5" fillId="4" borderId="25" xfId="1" applyFont="1" applyFill="1" applyBorder="1" applyAlignment="1">
      <alignment horizontal="right" vertical="center" shrinkToFit="1"/>
    </xf>
    <xf numFmtId="41" fontId="9" fillId="4" borderId="73" xfId="1" applyFont="1" applyFill="1" applyBorder="1" applyAlignment="1">
      <alignment horizontal="center" vertical="center" shrinkToFit="1"/>
    </xf>
    <xf numFmtId="41" fontId="44" fillId="0" borderId="89" xfId="1" applyFont="1" applyBorder="1" applyAlignment="1">
      <alignment horizontal="center" vertical="center" shrinkToFit="1"/>
    </xf>
    <xf numFmtId="41" fontId="43" fillId="0" borderId="87" xfId="1" applyFont="1" applyBorder="1" applyAlignment="1">
      <alignment horizontal="center" vertical="center" shrinkToFit="1"/>
    </xf>
    <xf numFmtId="41" fontId="43" fillId="0" borderId="90" xfId="1" applyFont="1" applyBorder="1" applyAlignment="1">
      <alignment horizontal="center" vertical="center" shrinkToFit="1"/>
    </xf>
    <xf numFmtId="41" fontId="44" fillId="0" borderId="91" xfId="1" applyFont="1" applyBorder="1" applyAlignment="1">
      <alignment horizontal="center" vertical="center" shrinkToFit="1"/>
    </xf>
    <xf numFmtId="41" fontId="43" fillId="0" borderId="1" xfId="1" applyFont="1" applyBorder="1" applyAlignment="1">
      <alignment horizontal="center" vertical="center" shrinkToFit="1"/>
    </xf>
    <xf numFmtId="41" fontId="5" fillId="0" borderId="70" xfId="1" applyFont="1" applyFill="1" applyBorder="1" applyAlignment="1">
      <alignment horizontal="center" vertical="center" shrinkToFit="1"/>
    </xf>
    <xf numFmtId="41" fontId="9" fillId="0" borderId="62" xfId="1" applyFont="1" applyBorder="1" applyAlignment="1">
      <alignment horizontal="center" vertical="center" shrinkToFit="1"/>
    </xf>
    <xf numFmtId="41" fontId="9" fillId="0" borderId="60" xfId="1" applyFont="1" applyBorder="1" applyAlignment="1">
      <alignment horizontal="center" vertical="center" shrinkToFit="1"/>
    </xf>
    <xf numFmtId="41" fontId="9" fillId="0" borderId="73" xfId="1" applyFont="1" applyBorder="1" applyAlignment="1">
      <alignment horizontal="center" vertical="center" shrinkToFit="1"/>
    </xf>
    <xf numFmtId="41" fontId="43" fillId="4" borderId="65" xfId="1" applyFont="1" applyFill="1" applyBorder="1" applyAlignment="1">
      <alignment horizontal="center" vertical="center" shrinkToFit="1"/>
    </xf>
    <xf numFmtId="41" fontId="43" fillId="4" borderId="87" xfId="1" applyFont="1" applyFill="1" applyBorder="1" applyAlignment="1">
      <alignment horizontal="center" vertical="center" shrinkToFit="1"/>
    </xf>
    <xf numFmtId="41" fontId="44" fillId="0" borderId="62" xfId="1" applyFont="1" applyBorder="1" applyAlignment="1">
      <alignment horizontal="center" vertical="center" shrinkToFit="1"/>
    </xf>
    <xf numFmtId="41" fontId="9" fillId="0" borderId="69" xfId="1" applyFont="1" applyBorder="1" applyAlignment="1">
      <alignment horizontal="center" vertical="center" shrinkToFit="1"/>
    </xf>
    <xf numFmtId="41" fontId="9" fillId="0" borderId="75" xfId="1" applyFont="1" applyBorder="1" applyAlignment="1">
      <alignment horizontal="center" vertical="center" shrinkToFit="1"/>
    </xf>
    <xf numFmtId="41" fontId="9" fillId="0" borderId="73" xfId="1" applyFont="1" applyFill="1" applyBorder="1" applyAlignment="1">
      <alignment horizontal="center" vertical="center" shrinkToFit="1"/>
    </xf>
    <xf numFmtId="41" fontId="45" fillId="0" borderId="83" xfId="1" applyFont="1" applyFill="1" applyBorder="1" applyAlignment="1">
      <alignment horizontal="center" vertical="center" shrinkToFit="1"/>
    </xf>
    <xf numFmtId="41" fontId="45" fillId="0" borderId="84" xfId="1" applyFont="1" applyFill="1" applyBorder="1" applyAlignment="1">
      <alignment horizontal="center" vertical="center" shrinkToFit="1"/>
    </xf>
    <xf numFmtId="41" fontId="45" fillId="0" borderId="85" xfId="1" applyFont="1" applyFill="1" applyBorder="1" applyAlignment="1">
      <alignment horizontal="center" vertical="center" shrinkToFit="1"/>
    </xf>
    <xf numFmtId="41" fontId="45" fillId="0" borderId="24" xfId="1" applyFont="1" applyBorder="1" applyAlignment="1">
      <alignment horizontal="center" vertical="center" shrinkToFit="1"/>
    </xf>
    <xf numFmtId="41" fontId="45" fillId="0" borderId="24" xfId="1" applyFont="1" applyFill="1" applyBorder="1" applyAlignment="1">
      <alignment horizontal="center" vertical="center" shrinkToFit="1"/>
    </xf>
    <xf numFmtId="41" fontId="46" fillId="0" borderId="86" xfId="1" applyFont="1" applyBorder="1" applyAlignment="1">
      <alignment horizontal="center" vertical="center" shrinkToFit="1"/>
    </xf>
    <xf numFmtId="41" fontId="45" fillId="0" borderId="87" xfId="1" applyFont="1" applyBorder="1" applyAlignment="1">
      <alignment horizontal="center" vertical="center" shrinkToFit="1"/>
    </xf>
    <xf numFmtId="41" fontId="45" fillId="0" borderId="87" xfId="1" applyFont="1" applyFill="1" applyBorder="1" applyAlignment="1">
      <alignment horizontal="center" vertical="center" shrinkToFit="1"/>
    </xf>
    <xf numFmtId="41" fontId="46" fillId="0" borderId="88" xfId="1" applyFont="1" applyFill="1" applyBorder="1" applyAlignment="1">
      <alignment horizontal="center" vertical="center" shrinkToFit="1"/>
    </xf>
    <xf numFmtId="178" fontId="8" fillId="0" borderId="4" xfId="0" applyNumberFormat="1" applyFont="1" applyBorder="1">
      <alignment vertical="center"/>
    </xf>
    <xf numFmtId="41" fontId="47" fillId="0" borderId="14" xfId="1" applyFont="1" applyBorder="1" applyAlignment="1">
      <alignment horizontal="center" vertical="center" shrinkToFit="1"/>
    </xf>
    <xf numFmtId="176" fontId="8" fillId="3" borderId="1" xfId="1" applyNumberFormat="1" applyFont="1" applyFill="1" applyBorder="1" applyAlignment="1">
      <alignment horizontal="right" vertical="center" shrinkToFit="1"/>
    </xf>
    <xf numFmtId="176" fontId="8" fillId="3" borderId="14" xfId="1" applyNumberFormat="1" applyFont="1" applyFill="1" applyBorder="1" applyAlignment="1">
      <alignment horizontal="right" vertical="center" shrinkToFit="1"/>
    </xf>
    <xf numFmtId="41" fontId="8" fillId="0" borderId="65" xfId="0" applyNumberFormat="1" applyFont="1" applyFill="1" applyBorder="1">
      <alignment vertical="center"/>
    </xf>
    <xf numFmtId="41" fontId="8" fillId="0" borderId="1" xfId="1" applyFont="1" applyFill="1" applyBorder="1" applyAlignment="1">
      <alignment horizontal="center" vertical="center" shrinkToFit="1"/>
    </xf>
    <xf numFmtId="41" fontId="8" fillId="0" borderId="2" xfId="1" applyFont="1" applyBorder="1" applyAlignment="1">
      <alignment horizontal="center" vertical="center" shrinkToFit="1"/>
    </xf>
    <xf numFmtId="41" fontId="8" fillId="0" borderId="1" xfId="0" applyNumberFormat="1" applyFont="1" applyFill="1" applyBorder="1">
      <alignment vertical="center"/>
    </xf>
    <xf numFmtId="41" fontId="8" fillId="0" borderId="16" xfId="1" applyFont="1" applyBorder="1" applyAlignment="1">
      <alignment horizontal="center" vertical="center" shrinkToFit="1"/>
    </xf>
    <xf numFmtId="176" fontId="8" fillId="3" borderId="16" xfId="1" applyNumberFormat="1" applyFont="1" applyFill="1" applyBorder="1" applyAlignment="1">
      <alignment horizontal="right" vertical="center" shrinkToFit="1"/>
    </xf>
    <xf numFmtId="176" fontId="8" fillId="3" borderId="17" xfId="1" applyNumberFormat="1" applyFont="1" applyFill="1" applyBorder="1" applyAlignment="1">
      <alignment horizontal="right" vertical="center" shrinkToFit="1"/>
    </xf>
    <xf numFmtId="41" fontId="43" fillId="0" borderId="4" xfId="1" applyFont="1" applyBorder="1" applyAlignment="1">
      <alignment horizontal="center" vertical="center" shrinkToFit="1"/>
    </xf>
    <xf numFmtId="176" fontId="43" fillId="3" borderId="1" xfId="1" applyNumberFormat="1" applyFont="1" applyFill="1" applyBorder="1" applyAlignment="1">
      <alignment horizontal="right" vertical="center" shrinkToFit="1"/>
    </xf>
    <xf numFmtId="41" fontId="43" fillId="0" borderId="16" xfId="1" applyFont="1" applyBorder="1" applyAlignment="1">
      <alignment horizontal="center" vertical="center" shrinkToFit="1"/>
    </xf>
    <xf numFmtId="176" fontId="43" fillId="3" borderId="16" xfId="1" applyNumberFormat="1" applyFont="1" applyFill="1" applyBorder="1" applyAlignment="1">
      <alignment horizontal="right" vertical="center" shrinkToFit="1"/>
    </xf>
    <xf numFmtId="41" fontId="8" fillId="0" borderId="76" xfId="1" applyFont="1" applyBorder="1" applyAlignment="1">
      <alignment horizontal="center" vertical="center" shrinkToFit="1"/>
    </xf>
    <xf numFmtId="41" fontId="47" fillId="0" borderId="77" xfId="1" applyFont="1" applyBorder="1" applyAlignment="1">
      <alignment horizontal="center" vertical="center" shrinkToFit="1"/>
    </xf>
    <xf numFmtId="41" fontId="8" fillId="0" borderId="78" xfId="1" applyFont="1" applyBorder="1" applyAlignment="1">
      <alignment horizontal="center" vertical="center" shrinkToFit="1"/>
    </xf>
    <xf numFmtId="41" fontId="8" fillId="0" borderId="79" xfId="1" applyFont="1" applyBorder="1" applyAlignment="1">
      <alignment horizontal="center" vertical="center" shrinkToFit="1"/>
    </xf>
    <xf numFmtId="41" fontId="47" fillId="0" borderId="80" xfId="1" applyFont="1" applyBorder="1" applyAlignment="1">
      <alignment horizontal="center" vertical="center" shrinkToFit="1"/>
    </xf>
    <xf numFmtId="41" fontId="5" fillId="0" borderId="70" xfId="1" applyFont="1" applyBorder="1" applyAlignment="1">
      <alignment horizontal="center" vertical="center" shrinkToFit="1"/>
    </xf>
    <xf numFmtId="41" fontId="9" fillId="0" borderId="71" xfId="1" applyFont="1" applyBorder="1" applyAlignment="1">
      <alignment horizontal="center" vertical="center" shrinkToFit="1"/>
    </xf>
    <xf numFmtId="41" fontId="43" fillId="0" borderId="76" xfId="63" applyFont="1" applyFill="1" applyBorder="1" applyAlignment="1">
      <alignment horizontal="center" vertical="center" shrinkToFit="1"/>
    </xf>
    <xf numFmtId="41" fontId="44" fillId="0" borderId="77" xfId="63" applyFont="1" applyFill="1" applyBorder="1" applyAlignment="1">
      <alignment horizontal="center" vertical="center" shrinkToFit="1"/>
    </xf>
    <xf numFmtId="41" fontId="43" fillId="0" borderId="78" xfId="63" applyFont="1" applyFill="1" applyBorder="1" applyAlignment="1">
      <alignment horizontal="center" vertical="center" shrinkToFit="1"/>
    </xf>
    <xf numFmtId="41" fontId="8" fillId="0" borderId="65" xfId="1" applyFont="1" applyBorder="1" applyAlignment="1">
      <alignment horizontal="center" vertical="center" shrinkToFit="1"/>
    </xf>
    <xf numFmtId="41" fontId="8" fillId="0" borderId="65" xfId="1" applyNumberFormat="1" applyFont="1" applyBorder="1" applyAlignment="1">
      <alignment horizontal="center" vertical="center" shrinkToFit="1"/>
    </xf>
    <xf numFmtId="41" fontId="47" fillId="0" borderId="36" xfId="1" applyFont="1" applyBorder="1" applyAlignment="1">
      <alignment horizontal="center" vertical="center" shrinkToFit="1"/>
    </xf>
    <xf numFmtId="41" fontId="8" fillId="0" borderId="66" xfId="1" applyFont="1" applyBorder="1" applyAlignment="1">
      <alignment horizontal="center" vertical="center" shrinkToFit="1"/>
    </xf>
    <xf numFmtId="41" fontId="47" fillId="0" borderId="67" xfId="1" applyFont="1" applyBorder="1" applyAlignment="1">
      <alignment horizontal="center" vertical="center" shrinkToFit="1"/>
    </xf>
    <xf numFmtId="41" fontId="43" fillId="0" borderId="70" xfId="1" applyFont="1" applyBorder="1" applyAlignment="1">
      <alignment vertical="center" shrinkToFit="1"/>
    </xf>
    <xf numFmtId="41" fontId="44" fillId="0" borderId="71" xfId="1" applyFont="1" applyBorder="1" applyAlignment="1">
      <alignment vertical="center" shrinkToFit="1"/>
    </xf>
    <xf numFmtId="41" fontId="43" fillId="0" borderId="90" xfId="1" applyFont="1" applyBorder="1" applyAlignment="1">
      <alignment vertical="center" shrinkToFit="1"/>
    </xf>
    <xf numFmtId="41" fontId="8" fillId="0" borderId="81" xfId="1" applyFont="1" applyBorder="1" applyAlignment="1">
      <alignment horizontal="center" vertical="center" shrinkToFit="1"/>
    </xf>
    <xf numFmtId="41" fontId="47" fillId="0" borderId="82" xfId="1" applyFont="1" applyBorder="1" applyAlignment="1">
      <alignment horizontal="center" vertical="center" shrinkToFit="1"/>
    </xf>
    <xf numFmtId="41" fontId="8" fillId="0" borderId="9" xfId="1" applyFont="1" applyBorder="1" applyAlignment="1">
      <alignment horizontal="center" vertical="center" shrinkToFit="1"/>
    </xf>
    <xf numFmtId="41" fontId="47" fillId="0" borderId="62" xfId="1" applyFont="1" applyBorder="1" applyAlignment="1">
      <alignment horizontal="center" vertical="center" shrinkToFit="1"/>
    </xf>
    <xf numFmtId="41" fontId="44" fillId="0" borderId="4" xfId="1" applyFont="1" applyBorder="1" applyAlignment="1">
      <alignment horizontal="center" vertical="center" shrinkToFit="1"/>
    </xf>
    <xf numFmtId="41" fontId="44" fillId="0" borderId="12" xfId="1" applyFont="1" applyBorder="1" applyAlignment="1">
      <alignment horizontal="center" vertical="center" shrinkToFit="1"/>
    </xf>
    <xf numFmtId="41" fontId="44" fillId="0" borderId="16" xfId="1" applyFont="1" applyBorder="1" applyAlignment="1">
      <alignment horizontal="center" vertical="center" shrinkToFit="1"/>
    </xf>
    <xf numFmtId="41" fontId="44" fillId="0" borderId="17" xfId="1" applyFont="1" applyBorder="1" applyAlignment="1">
      <alignment horizontal="center" vertical="center" shrinkToFit="1"/>
    </xf>
    <xf numFmtId="41" fontId="40" fillId="0" borderId="4" xfId="1" applyFont="1" applyBorder="1" applyAlignment="1">
      <alignment horizontal="center" vertical="center" shrinkToFit="1"/>
    </xf>
    <xf numFmtId="41" fontId="4" fillId="0" borderId="27" xfId="1" applyNumberFormat="1" applyFont="1" applyFill="1" applyBorder="1" applyAlignment="1">
      <alignment horizontal="center" vertical="center" shrinkToFit="1"/>
    </xf>
    <xf numFmtId="0" fontId="33" fillId="0" borderId="0" xfId="0" applyFont="1" applyFill="1" applyBorder="1">
      <alignment vertical="center"/>
    </xf>
    <xf numFmtId="41" fontId="40" fillId="36" borderId="4" xfId="1" applyFont="1" applyFill="1" applyBorder="1" applyAlignment="1">
      <alignment horizontal="center" vertical="center" shrinkToFit="1"/>
    </xf>
    <xf numFmtId="41" fontId="47" fillId="36" borderId="14" xfId="1" applyFont="1" applyFill="1" applyBorder="1" applyAlignment="1">
      <alignment horizontal="center" vertical="center" shrinkToFit="1"/>
    </xf>
    <xf numFmtId="177" fontId="4" fillId="36" borderId="12" xfId="1" applyNumberFormat="1" applyFont="1" applyFill="1" applyBorder="1" applyAlignment="1">
      <alignment horizontal="right" vertical="center" shrinkToFit="1"/>
    </xf>
    <xf numFmtId="41" fontId="9" fillId="36" borderId="14" xfId="1" applyFont="1" applyFill="1" applyBorder="1" applyAlignment="1">
      <alignment horizontal="center" vertical="center" shrinkToFit="1"/>
    </xf>
    <xf numFmtId="41" fontId="8" fillId="36" borderId="4" xfId="1" applyFont="1" applyFill="1" applyBorder="1" applyAlignment="1">
      <alignment horizontal="center" vertical="center" shrinkToFit="1"/>
    </xf>
    <xf numFmtId="177" fontId="4" fillId="36" borderId="4" xfId="0" applyNumberFormat="1" applyFont="1" applyFill="1" applyBorder="1" applyAlignment="1">
      <alignment horizontal="right" vertical="center"/>
    </xf>
    <xf numFmtId="41" fontId="5" fillId="36" borderId="8" xfId="1" applyFont="1" applyFill="1" applyBorder="1" applyAlignment="1">
      <alignment horizontal="center" vertical="center" shrinkToFit="1"/>
    </xf>
    <xf numFmtId="41" fontId="8" fillId="36" borderId="1" xfId="1" applyFont="1" applyFill="1" applyBorder="1" applyAlignment="1">
      <alignment horizontal="center" vertical="center" shrinkToFit="1"/>
    </xf>
    <xf numFmtId="178" fontId="8" fillId="36" borderId="4" xfId="0" applyNumberFormat="1" applyFont="1" applyFill="1" applyBorder="1">
      <alignment vertical="center"/>
    </xf>
    <xf numFmtId="177" fontId="4" fillId="36" borderId="4" xfId="1" applyNumberFormat="1" applyFont="1" applyFill="1" applyBorder="1" applyAlignment="1">
      <alignment horizontal="right" vertical="center" shrinkToFit="1"/>
    </xf>
    <xf numFmtId="49" fontId="37" fillId="4" borderId="74" xfId="1" applyNumberFormat="1" applyFont="1" applyFill="1" applyBorder="1" applyAlignment="1">
      <alignment horizontal="center" vertical="center" wrapText="1" shrinkToFit="1"/>
    </xf>
    <xf numFmtId="49" fontId="37" fillId="4" borderId="72" xfId="1" applyNumberFormat="1" applyFont="1" applyFill="1" applyBorder="1" applyAlignment="1">
      <alignment horizontal="center" vertical="center" shrinkToFit="1"/>
    </xf>
    <xf numFmtId="49" fontId="43" fillId="4" borderId="74" xfId="1" applyNumberFormat="1" applyFont="1" applyFill="1" applyBorder="1" applyAlignment="1">
      <alignment horizontal="center" vertical="center" wrapText="1" shrinkToFit="1"/>
    </xf>
    <xf numFmtId="49" fontId="43" fillId="4" borderId="72" xfId="1" applyNumberFormat="1" applyFont="1" applyFill="1" applyBorder="1" applyAlignment="1">
      <alignment horizontal="center" vertical="center" shrinkToFit="1"/>
    </xf>
    <xf numFmtId="49" fontId="5" fillId="4" borderId="74" xfId="1" applyNumberFormat="1" applyFont="1" applyFill="1" applyBorder="1" applyAlignment="1">
      <alignment horizontal="center" vertical="center" wrapText="1" shrinkToFit="1"/>
    </xf>
    <xf numFmtId="49" fontId="5" fillId="4" borderId="72" xfId="1" applyNumberFormat="1" applyFont="1" applyFill="1" applyBorder="1" applyAlignment="1">
      <alignment horizontal="center" vertical="center" shrinkToFit="1"/>
    </xf>
    <xf numFmtId="49" fontId="5" fillId="4" borderId="93" xfId="1" applyNumberFormat="1" applyFont="1" applyFill="1" applyBorder="1" applyAlignment="1">
      <alignment horizontal="center" vertical="center" wrapText="1" shrinkToFit="1"/>
    </xf>
    <xf numFmtId="49" fontId="37" fillId="4" borderId="94" xfId="1" applyNumberFormat="1" applyFont="1" applyFill="1" applyBorder="1" applyAlignment="1">
      <alignment horizontal="center" vertical="center" wrapText="1" shrinkToFit="1"/>
    </xf>
    <xf numFmtId="49" fontId="37" fillId="4" borderId="45" xfId="1" applyNumberFormat="1" applyFont="1" applyFill="1" applyBorder="1" applyAlignment="1">
      <alignment horizontal="center" vertical="center" shrinkToFit="1"/>
    </xf>
    <xf numFmtId="49" fontId="43" fillId="0" borderId="44" xfId="1" applyNumberFormat="1" applyFont="1" applyFill="1" applyBorder="1" applyAlignment="1">
      <alignment horizontal="center" vertical="center" wrapText="1" shrinkToFit="1"/>
    </xf>
    <xf numFmtId="49" fontId="43" fillId="0" borderId="45" xfId="1" applyNumberFormat="1" applyFont="1" applyFill="1" applyBorder="1" applyAlignment="1">
      <alignment horizontal="center" vertical="center" shrinkToFit="1"/>
    </xf>
    <xf numFmtId="49" fontId="5" fillId="0" borderId="44" xfId="1" applyNumberFormat="1" applyFont="1" applyFill="1" applyBorder="1" applyAlignment="1">
      <alignment horizontal="center" vertical="center" wrapText="1" shrinkToFit="1"/>
    </xf>
    <xf numFmtId="49" fontId="5" fillId="0" borderId="45" xfId="1" applyNumberFormat="1" applyFont="1" applyFill="1" applyBorder="1" applyAlignment="1">
      <alignment horizontal="center" vertical="center" shrinkToFit="1"/>
    </xf>
    <xf numFmtId="49" fontId="8" fillId="4" borderId="74" xfId="1" applyNumberFormat="1" applyFont="1" applyFill="1" applyBorder="1" applyAlignment="1">
      <alignment horizontal="center" vertical="center" wrapText="1" shrinkToFit="1"/>
    </xf>
    <xf numFmtId="49" fontId="8" fillId="4" borderId="72" xfId="1" applyNumberFormat="1" applyFont="1" applyFill="1" applyBorder="1" applyAlignment="1">
      <alignment horizontal="center" vertical="center" shrinkToFit="1"/>
    </xf>
    <xf numFmtId="49" fontId="5" fillId="4" borderId="44" xfId="1" applyNumberFormat="1" applyFont="1" applyFill="1" applyBorder="1" applyAlignment="1">
      <alignment horizontal="center" vertical="center" wrapText="1" shrinkToFit="1"/>
    </xf>
    <xf numFmtId="49" fontId="5" fillId="4" borderId="45" xfId="1" applyNumberFormat="1" applyFont="1" applyFill="1" applyBorder="1" applyAlignment="1">
      <alignment horizontal="center" vertical="center" shrinkToFit="1"/>
    </xf>
    <xf numFmtId="49" fontId="5" fillId="0" borderId="63" xfId="1" applyNumberFormat="1" applyFont="1" applyBorder="1" applyAlignment="1">
      <alignment horizontal="center" vertical="center" wrapText="1" shrinkToFit="1"/>
    </xf>
    <xf numFmtId="49" fontId="5" fillId="0" borderId="45" xfId="1" applyNumberFormat="1" applyFont="1" applyBorder="1" applyAlignment="1">
      <alignment horizontal="center" vertical="center" shrinkToFit="1"/>
    </xf>
    <xf numFmtId="49" fontId="5" fillId="0" borderId="13" xfId="1" applyNumberFormat="1" applyFont="1" applyBorder="1" applyAlignment="1">
      <alignment horizontal="center" vertical="center" wrapText="1" shrinkToFit="1"/>
    </xf>
    <xf numFmtId="49" fontId="5" fillId="0" borderId="18" xfId="1" applyNumberFormat="1" applyFont="1" applyBorder="1" applyAlignment="1">
      <alignment horizontal="center" vertical="center" shrinkToFit="1"/>
    </xf>
    <xf numFmtId="41" fontId="7" fillId="0" borderId="7" xfId="1" applyFont="1" applyBorder="1" applyAlignment="1">
      <alignment horizontal="right" vertical="center"/>
    </xf>
    <xf numFmtId="49" fontId="5" fillId="0" borderId="37" xfId="1" applyNumberFormat="1" applyFont="1" applyBorder="1" applyAlignment="1">
      <alignment horizontal="center" vertical="center" wrapText="1" shrinkToFit="1"/>
    </xf>
    <xf numFmtId="0" fontId="12" fillId="0" borderId="64" xfId="0" applyFont="1" applyBorder="1" applyAlignment="1">
      <alignment horizontal="center" vertical="center" shrinkToFit="1"/>
    </xf>
    <xf numFmtId="41" fontId="5" fillId="0" borderId="35" xfId="1" applyFont="1" applyBorder="1" applyAlignment="1">
      <alignment horizontal="center" vertical="center" wrapText="1" shrinkToFit="1"/>
    </xf>
    <xf numFmtId="41" fontId="5" fillId="0" borderId="13" xfId="1" applyFont="1" applyBorder="1" applyAlignment="1">
      <alignment horizontal="center" vertical="center" shrinkToFit="1"/>
    </xf>
    <xf numFmtId="41" fontId="5" fillId="0" borderId="13" xfId="1" applyFont="1" applyBorder="1" applyAlignment="1">
      <alignment horizontal="center" vertical="center" wrapText="1" shrinkToFit="1"/>
    </xf>
    <xf numFmtId="41" fontId="5" fillId="2" borderId="11" xfId="1" applyFont="1" applyFill="1" applyBorder="1" applyAlignment="1">
      <alignment horizontal="center" vertical="center" shrinkToFit="1"/>
    </xf>
    <xf numFmtId="41" fontId="5" fillId="2" borderId="4" xfId="1" applyFont="1" applyFill="1" applyBorder="1" applyAlignment="1">
      <alignment horizontal="center" vertical="center" shrinkToFit="1"/>
    </xf>
    <xf numFmtId="41" fontId="5" fillId="2" borderId="15" xfId="1" applyFont="1" applyFill="1" applyBorder="1" applyAlignment="1">
      <alignment horizontal="center" vertical="center" shrinkToFit="1"/>
    </xf>
    <xf numFmtId="41" fontId="5" fillId="2" borderId="16" xfId="1" applyFont="1" applyFill="1" applyBorder="1" applyAlignment="1">
      <alignment horizontal="center" vertical="center" shrinkToFit="1"/>
    </xf>
    <xf numFmtId="41" fontId="5" fillId="2" borderId="12" xfId="1" applyFont="1" applyFill="1" applyBorder="1" applyAlignment="1">
      <alignment horizontal="center" vertical="center" shrinkToFit="1"/>
    </xf>
    <xf numFmtId="41" fontId="5" fillId="2" borderId="17" xfId="1" applyFont="1" applyFill="1" applyBorder="1" applyAlignment="1">
      <alignment horizontal="center" vertical="center" shrinkToFit="1"/>
    </xf>
    <xf numFmtId="49" fontId="5" fillId="0" borderId="63" xfId="1" applyNumberFormat="1" applyFont="1" applyFill="1" applyBorder="1" applyAlignment="1">
      <alignment horizontal="center" vertical="center" wrapText="1" shrinkToFit="1"/>
    </xf>
    <xf numFmtId="49" fontId="5" fillId="0" borderId="42" xfId="1" applyNumberFormat="1" applyFont="1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wrapText="1" shrinkToFit="1"/>
    </xf>
    <xf numFmtId="49" fontId="5" fillId="4" borderId="92" xfId="1" applyNumberFormat="1" applyFont="1" applyFill="1" applyBorder="1" applyAlignment="1">
      <alignment horizontal="center" vertical="center" shrinkToFit="1"/>
    </xf>
    <xf numFmtId="49" fontId="5" fillId="0" borderId="46" xfId="1" applyNumberFormat="1" applyFont="1" applyBorder="1" applyAlignment="1">
      <alignment horizontal="center" vertical="center" wrapText="1" shrinkToFit="1"/>
    </xf>
    <xf numFmtId="49" fontId="5" fillId="0" borderId="61" xfId="1" applyNumberFormat="1" applyFont="1" applyBorder="1" applyAlignment="1">
      <alignment horizontal="center" vertical="center" wrapText="1" shrinkToFit="1"/>
    </xf>
    <xf numFmtId="49" fontId="5" fillId="0" borderId="44" xfId="1" applyNumberFormat="1" applyFont="1" applyBorder="1" applyAlignment="1">
      <alignment horizontal="center" vertical="center" wrapText="1" shrinkToFit="1"/>
    </xf>
    <xf numFmtId="49" fontId="5" fillId="0" borderId="42" xfId="1" applyNumberFormat="1" applyFont="1" applyBorder="1" applyAlignment="1">
      <alignment horizontal="center" vertical="center" shrinkToFit="1"/>
    </xf>
    <xf numFmtId="49" fontId="5" fillId="0" borderId="18" xfId="1" applyNumberFormat="1" applyFont="1" applyBorder="1" applyAlignment="1">
      <alignment horizontal="center" vertical="center" wrapText="1" shrinkToFit="1"/>
    </xf>
    <xf numFmtId="49" fontId="5" fillId="0" borderId="21" xfId="1" applyNumberFormat="1" applyFont="1" applyBorder="1" applyAlignment="1">
      <alignment horizontal="center" vertical="center" wrapText="1" shrinkToFit="1"/>
    </xf>
    <xf numFmtId="41" fontId="5" fillId="2" borderId="28" xfId="1" applyFont="1" applyFill="1" applyBorder="1" applyAlignment="1">
      <alignment horizontal="center" vertical="center" shrinkToFit="1"/>
    </xf>
    <xf numFmtId="41" fontId="5" fillId="2" borderId="29" xfId="1" applyFont="1" applyFill="1" applyBorder="1" applyAlignment="1">
      <alignment horizontal="center" vertical="center" shrinkToFit="1"/>
    </xf>
    <xf numFmtId="41" fontId="5" fillId="2" borderId="30" xfId="1" applyFont="1" applyFill="1" applyBorder="1" applyAlignment="1">
      <alignment horizontal="center" vertical="center" shrinkToFit="1"/>
    </xf>
    <xf numFmtId="41" fontId="5" fillId="0" borderId="18" xfId="1" applyFont="1" applyBorder="1" applyAlignment="1">
      <alignment horizontal="center" vertical="center" wrapText="1" shrinkToFit="1"/>
    </xf>
    <xf numFmtId="41" fontId="13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41" fontId="6" fillId="2" borderId="12" xfId="1" applyFont="1" applyFill="1" applyBorder="1" applyAlignment="1">
      <alignment horizontal="center" vertical="center" shrinkToFit="1"/>
    </xf>
    <xf numFmtId="41" fontId="6" fillId="2" borderId="19" xfId="1" applyFont="1" applyFill="1" applyBorder="1" applyAlignment="1">
      <alignment horizontal="center" vertical="center" shrinkToFit="1"/>
    </xf>
    <xf numFmtId="41" fontId="5" fillId="2" borderId="18" xfId="1" applyFont="1" applyFill="1" applyBorder="1" applyAlignment="1">
      <alignment horizontal="center" vertical="center" shrinkToFit="1"/>
    </xf>
    <xf numFmtId="41" fontId="5" fillId="2" borderId="3" xfId="1" applyFont="1" applyFill="1" applyBorder="1" applyAlignment="1">
      <alignment horizontal="center" vertical="center" shrinkToFit="1"/>
    </xf>
    <xf numFmtId="49" fontId="5" fillId="0" borderId="11" xfId="1" applyNumberFormat="1" applyFont="1" applyBorder="1" applyAlignment="1">
      <alignment horizontal="center" vertical="center" wrapText="1" shrinkToFit="1"/>
    </xf>
    <xf numFmtId="49" fontId="5" fillId="0" borderId="15" xfId="1" applyNumberFormat="1" applyFont="1" applyBorder="1" applyAlignment="1">
      <alignment horizontal="center" vertical="center" wrapText="1" shrinkToFit="1"/>
    </xf>
    <xf numFmtId="49" fontId="8" fillId="0" borderId="11" xfId="1" applyNumberFormat="1" applyFont="1" applyBorder="1" applyAlignment="1">
      <alignment horizontal="center" vertical="center" wrapText="1" shrinkToFit="1"/>
    </xf>
    <xf numFmtId="49" fontId="8" fillId="0" borderId="13" xfId="1" applyNumberFormat="1" applyFont="1" applyBorder="1" applyAlignment="1">
      <alignment horizontal="center" vertical="center" wrapText="1" shrinkToFit="1"/>
    </xf>
    <xf numFmtId="49" fontId="8" fillId="0" borderId="15" xfId="1" applyNumberFormat="1" applyFont="1" applyBorder="1" applyAlignment="1">
      <alignment horizontal="center" vertical="center" wrapText="1" shrinkToFit="1"/>
    </xf>
    <xf numFmtId="49" fontId="43" fillId="0" borderId="11" xfId="1" applyNumberFormat="1" applyFont="1" applyBorder="1" applyAlignment="1">
      <alignment horizontal="center" vertical="center" wrapText="1" shrinkToFit="1"/>
    </xf>
    <xf numFmtId="49" fontId="43" fillId="0" borderId="13" xfId="1" applyNumberFormat="1" applyFont="1" applyBorder="1" applyAlignment="1">
      <alignment horizontal="center" vertical="center" wrapText="1" shrinkToFit="1"/>
    </xf>
    <xf numFmtId="49" fontId="43" fillId="0" borderId="15" xfId="1" applyNumberFormat="1" applyFont="1" applyBorder="1" applyAlignment="1">
      <alignment horizontal="center" vertical="center" wrapText="1" shrinkToFit="1"/>
    </xf>
    <xf numFmtId="41" fontId="6" fillId="0" borderId="20" xfId="1" applyFont="1" applyBorder="1" applyAlignment="1">
      <alignment horizontal="center" vertical="center" wrapText="1" shrinkToFit="1"/>
    </xf>
    <xf numFmtId="41" fontId="6" fillId="0" borderId="21" xfId="1" applyFont="1" applyBorder="1" applyAlignment="1">
      <alignment horizontal="center" vertical="center" wrapText="1" shrinkToFit="1"/>
    </xf>
    <xf numFmtId="41" fontId="6" fillId="0" borderId="23" xfId="1" applyFont="1" applyBorder="1" applyAlignment="1">
      <alignment horizontal="center" vertical="center" wrapText="1" shrinkToFit="1"/>
    </xf>
    <xf numFmtId="49" fontId="5" fillId="0" borderId="40" xfId="1" applyNumberFormat="1" applyFont="1" applyBorder="1" applyAlignment="1">
      <alignment horizontal="center" vertical="center" wrapText="1" shrinkToFit="1"/>
    </xf>
    <xf numFmtId="49" fontId="5" fillId="0" borderId="47" xfId="1" applyNumberFormat="1" applyFont="1" applyBorder="1" applyAlignment="1">
      <alignment horizontal="center" vertical="center" wrapText="1" shrinkToFit="1"/>
    </xf>
    <xf numFmtId="49" fontId="5" fillId="0" borderId="68" xfId="1" applyNumberFormat="1" applyFont="1" applyBorder="1" applyAlignment="1">
      <alignment horizontal="center" vertical="center" shrinkToFit="1"/>
    </xf>
    <xf numFmtId="49" fontId="5" fillId="0" borderId="20" xfId="1" applyNumberFormat="1" applyFont="1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 wrapText="1" shrinkToFit="1"/>
    </xf>
    <xf numFmtId="0" fontId="0" fillId="0" borderId="23" xfId="0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shrinkToFit="1"/>
    </xf>
    <xf numFmtId="49" fontId="10" fillId="0" borderId="44" xfId="1" applyNumberFormat="1" applyFont="1" applyBorder="1" applyAlignment="1">
      <alignment horizontal="center" vertical="center" wrapText="1" shrinkToFit="1"/>
    </xf>
    <xf numFmtId="49" fontId="10" fillId="0" borderId="42" xfId="1" applyNumberFormat="1" applyFont="1" applyBorder="1" applyAlignment="1">
      <alignment horizontal="center" vertical="center" shrinkToFit="1"/>
    </xf>
    <xf numFmtId="41" fontId="35" fillId="0" borderId="65" xfId="1" applyFont="1" applyFill="1" applyBorder="1" applyAlignment="1">
      <alignment horizontal="center" vertical="center" shrinkToFit="1"/>
    </xf>
    <xf numFmtId="41" fontId="8" fillId="0" borderId="65" xfId="1" applyFont="1" applyFill="1" applyBorder="1" applyAlignment="1">
      <alignment horizontal="center" vertical="center" shrinkToFit="1"/>
    </xf>
  </cellXfs>
  <cellStyles count="65">
    <cellStyle name="20% - 강조색1 2" xfId="20" xr:uid="{00000000-0005-0000-0000-000000000000}"/>
    <cellStyle name="20% - 강조색2 2" xfId="21" xr:uid="{00000000-0005-0000-0000-000001000000}"/>
    <cellStyle name="20% - 강조색3 2" xfId="22" xr:uid="{00000000-0005-0000-0000-000002000000}"/>
    <cellStyle name="20% - 강조색4 2" xfId="23" xr:uid="{00000000-0005-0000-0000-000003000000}"/>
    <cellStyle name="20% - 강조색5 2" xfId="24" xr:uid="{00000000-0005-0000-0000-000004000000}"/>
    <cellStyle name="20% - 강조색6 2" xfId="25" xr:uid="{00000000-0005-0000-0000-000005000000}"/>
    <cellStyle name="40% - 강조색1 2" xfId="26" xr:uid="{00000000-0005-0000-0000-000006000000}"/>
    <cellStyle name="40% - 강조색2 2" xfId="27" xr:uid="{00000000-0005-0000-0000-000007000000}"/>
    <cellStyle name="40% - 강조색3 2" xfId="28" xr:uid="{00000000-0005-0000-0000-000008000000}"/>
    <cellStyle name="40% - 강조색4 2" xfId="29" xr:uid="{00000000-0005-0000-0000-000009000000}"/>
    <cellStyle name="40% - 강조색5 2" xfId="30" xr:uid="{00000000-0005-0000-0000-00000A000000}"/>
    <cellStyle name="40% - 강조색6 2" xfId="31" xr:uid="{00000000-0005-0000-0000-00000B000000}"/>
    <cellStyle name="60% - 강조색1 2" xfId="32" xr:uid="{00000000-0005-0000-0000-00000C000000}"/>
    <cellStyle name="60% - 강조색2 2" xfId="33" xr:uid="{00000000-0005-0000-0000-00000D000000}"/>
    <cellStyle name="60% - 강조색3 2" xfId="34" xr:uid="{00000000-0005-0000-0000-00000E000000}"/>
    <cellStyle name="60% - 강조색4 2" xfId="35" xr:uid="{00000000-0005-0000-0000-00000F000000}"/>
    <cellStyle name="60% - 강조색5 2" xfId="36" xr:uid="{00000000-0005-0000-0000-000010000000}"/>
    <cellStyle name="60% - 강조색6 2" xfId="37" xr:uid="{00000000-0005-0000-0000-000011000000}"/>
    <cellStyle name="강조색1 2" xfId="38" xr:uid="{00000000-0005-0000-0000-000012000000}"/>
    <cellStyle name="강조색2 2" xfId="39" xr:uid="{00000000-0005-0000-0000-000013000000}"/>
    <cellStyle name="강조색3 2" xfId="40" xr:uid="{00000000-0005-0000-0000-000014000000}"/>
    <cellStyle name="강조색4 2" xfId="41" xr:uid="{00000000-0005-0000-0000-000015000000}"/>
    <cellStyle name="강조색5 2" xfId="42" xr:uid="{00000000-0005-0000-0000-000016000000}"/>
    <cellStyle name="강조색6 2" xfId="43" xr:uid="{00000000-0005-0000-0000-000017000000}"/>
    <cellStyle name="경고문 2" xfId="44" xr:uid="{00000000-0005-0000-0000-000018000000}"/>
    <cellStyle name="계산 2" xfId="45" xr:uid="{00000000-0005-0000-0000-000019000000}"/>
    <cellStyle name="나쁨 2" xfId="46" xr:uid="{00000000-0005-0000-0000-00001A000000}"/>
    <cellStyle name="메모 2" xfId="47" xr:uid="{00000000-0005-0000-0000-00001B000000}"/>
    <cellStyle name="보통 2" xfId="48" xr:uid="{00000000-0005-0000-0000-00001C000000}"/>
    <cellStyle name="설명 텍스트 2" xfId="49" xr:uid="{00000000-0005-0000-0000-00001D000000}"/>
    <cellStyle name="셀 확인 2" xfId="50" xr:uid="{00000000-0005-0000-0000-00001E000000}"/>
    <cellStyle name="쉼표 [0]" xfId="1" builtinId="6"/>
    <cellStyle name="쉼표 [0] 2" xfId="2" xr:uid="{00000000-0005-0000-0000-000020000000}"/>
    <cellStyle name="쉼표 [0] 2 2" xfId="6" xr:uid="{00000000-0005-0000-0000-000021000000}"/>
    <cellStyle name="쉼표 [0] 2 2 2" xfId="16" xr:uid="{00000000-0005-0000-0000-000022000000}"/>
    <cellStyle name="쉼표 [0] 2 3" xfId="9" xr:uid="{00000000-0005-0000-0000-000023000000}"/>
    <cellStyle name="쉼표 [0] 2 3 2" xfId="19" xr:uid="{00000000-0005-0000-0000-000024000000}"/>
    <cellStyle name="쉼표 [0] 2 4" xfId="12" xr:uid="{00000000-0005-0000-0000-000025000000}"/>
    <cellStyle name="쉼표 [0] 2 5" xfId="64" xr:uid="{00000000-0005-0000-0000-000001000000}"/>
    <cellStyle name="쉼표 [0] 3" xfId="7" xr:uid="{00000000-0005-0000-0000-000026000000}"/>
    <cellStyle name="쉼표 [0] 3 2" xfId="17" xr:uid="{00000000-0005-0000-0000-000027000000}"/>
    <cellStyle name="쉼표 [0] 4" xfId="5" xr:uid="{00000000-0005-0000-0000-000028000000}"/>
    <cellStyle name="쉼표 [0] 4 2" xfId="15" xr:uid="{00000000-0005-0000-0000-000029000000}"/>
    <cellStyle name="쉼표 [0] 5" xfId="11" xr:uid="{00000000-0005-0000-0000-00002A000000}"/>
    <cellStyle name="쉼표 [0] 6" xfId="63" xr:uid="{00000000-0005-0000-0000-00006C000000}"/>
    <cellStyle name="연결된 셀 2" xfId="51" xr:uid="{00000000-0005-0000-0000-00002B000000}"/>
    <cellStyle name="요약 2" xfId="52" xr:uid="{00000000-0005-0000-0000-00002C000000}"/>
    <cellStyle name="입력 2" xfId="53" xr:uid="{00000000-0005-0000-0000-00002D000000}"/>
    <cellStyle name="제목 1 2" xfId="55" xr:uid="{00000000-0005-0000-0000-00002E000000}"/>
    <cellStyle name="제목 2 2" xfId="56" xr:uid="{00000000-0005-0000-0000-00002F000000}"/>
    <cellStyle name="제목 3 2" xfId="57" xr:uid="{00000000-0005-0000-0000-000030000000}"/>
    <cellStyle name="제목 4 2" xfId="58" xr:uid="{00000000-0005-0000-0000-000031000000}"/>
    <cellStyle name="제목 5" xfId="54" xr:uid="{00000000-0005-0000-0000-000032000000}"/>
    <cellStyle name="좋음 2" xfId="59" xr:uid="{00000000-0005-0000-0000-000033000000}"/>
    <cellStyle name="출력 2" xfId="60" xr:uid="{00000000-0005-0000-0000-000034000000}"/>
    <cellStyle name="표준" xfId="0" builtinId="0"/>
    <cellStyle name="표준 18" xfId="61" xr:uid="{00000000-0005-0000-0000-000036000000}"/>
    <cellStyle name="표준 2" xfId="8" xr:uid="{00000000-0005-0000-0000-000037000000}"/>
    <cellStyle name="표준 2 2" xfId="18" xr:uid="{00000000-0005-0000-0000-000038000000}"/>
    <cellStyle name="표준 3" xfId="3" xr:uid="{00000000-0005-0000-0000-000039000000}"/>
    <cellStyle name="표준 3 2" xfId="13" xr:uid="{00000000-0005-0000-0000-00003A000000}"/>
    <cellStyle name="표준 4" xfId="4" xr:uid="{00000000-0005-0000-0000-00003B000000}"/>
    <cellStyle name="표준 4 2" xfId="14" xr:uid="{00000000-0005-0000-0000-00003C000000}"/>
    <cellStyle name="표준 5" xfId="62" xr:uid="{00000000-0005-0000-0000-00003D000000}"/>
    <cellStyle name="표준 6" xfId="10" xr:uid="{00000000-0005-0000-0000-00003E000000}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39"/>
  <sheetViews>
    <sheetView tabSelected="1" zoomScaleNormal="100" workbookViewId="0">
      <pane ySplit="4" topLeftCell="A5" activePane="bottomLeft" state="frozen"/>
      <selection pane="bottomLeft" activeCell="C5" sqref="C5"/>
    </sheetView>
  </sheetViews>
  <sheetFormatPr defaultRowHeight="17.399999999999999"/>
  <cols>
    <col min="2" max="2" width="9" customWidth="1"/>
    <col min="3" max="3" width="12.5" customWidth="1"/>
    <col min="4" max="4" width="9" customWidth="1"/>
    <col min="5" max="5" width="9.5" customWidth="1"/>
    <col min="6" max="8" width="9" customWidth="1"/>
    <col min="9" max="9" width="9.69921875" customWidth="1"/>
    <col min="10" max="11" width="9" customWidth="1"/>
    <col min="12" max="12" width="9.09765625" customWidth="1"/>
    <col min="13" max="14" width="9.8984375" customWidth="1"/>
    <col min="15" max="15" width="11.59765625" customWidth="1"/>
    <col min="17" max="17" width="10.8984375" bestFit="1" customWidth="1"/>
  </cols>
  <sheetData>
    <row r="1" spans="1:15" ht="37.5" customHeight="1">
      <c r="A1" s="360" t="s">
        <v>5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1"/>
      <c r="O1" s="361"/>
    </row>
    <row r="2" spans="1:15" ht="18.7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34" t="s">
        <v>89</v>
      </c>
      <c r="O2" s="334"/>
    </row>
    <row r="3" spans="1:15" ht="18" customHeight="1">
      <c r="A3" s="340" t="s">
        <v>7</v>
      </c>
      <c r="B3" s="341"/>
      <c r="C3" s="341" t="s">
        <v>8</v>
      </c>
      <c r="D3" s="341"/>
      <c r="E3" s="341"/>
      <c r="F3" s="341"/>
      <c r="G3" s="341"/>
      <c r="H3" s="341"/>
      <c r="I3" s="341" t="s">
        <v>26</v>
      </c>
      <c r="J3" s="341"/>
      <c r="K3" s="341"/>
      <c r="L3" s="2" t="s">
        <v>9</v>
      </c>
      <c r="M3" s="3" t="s">
        <v>10</v>
      </c>
      <c r="N3" s="3" t="s">
        <v>11</v>
      </c>
      <c r="O3" s="362" t="s">
        <v>2</v>
      </c>
    </row>
    <row r="4" spans="1:15" ht="18.75" customHeight="1" thickBot="1">
      <c r="A4" s="364"/>
      <c r="B4" s="365"/>
      <c r="C4" s="12" t="s">
        <v>12</v>
      </c>
      <c r="D4" s="13" t="s">
        <v>0</v>
      </c>
      <c r="E4" s="13" t="s">
        <v>13</v>
      </c>
      <c r="F4" s="13" t="s">
        <v>14</v>
      </c>
      <c r="G4" s="12" t="s">
        <v>15</v>
      </c>
      <c r="H4" s="12" t="s">
        <v>16</v>
      </c>
      <c r="I4" s="12" t="s">
        <v>24</v>
      </c>
      <c r="J4" s="12" t="s">
        <v>25</v>
      </c>
      <c r="K4" s="12" t="s">
        <v>23</v>
      </c>
      <c r="L4" s="12" t="s">
        <v>1</v>
      </c>
      <c r="M4" s="13" t="s">
        <v>17</v>
      </c>
      <c r="N4" s="13" t="s">
        <v>18</v>
      </c>
      <c r="O4" s="363"/>
    </row>
    <row r="5" spans="1:15" ht="18.75" customHeight="1">
      <c r="A5" s="374" t="s">
        <v>19</v>
      </c>
      <c r="B5" s="34" t="s">
        <v>3</v>
      </c>
      <c r="C5" s="307">
        <f>SUM(D5,E5,F5,G5,H5)</f>
        <v>2036</v>
      </c>
      <c r="D5" s="14">
        <f>SUM(D49,D74,D98,D121,D144,D167,D190,D213,D236,D259,D282,D305,D328,D351,D374,D397,D420)</f>
        <v>786</v>
      </c>
      <c r="E5" s="14">
        <f>SUM(E49,E74,E98,E121,E144,E167,E190,E213,E236,E259,E282,E305,E328,E351,E374,E397,E420)</f>
        <v>180</v>
      </c>
      <c r="F5" s="14">
        <f>SUM(F49,F74,F98,F121,F144,F167,F190,F213,F236,F259,F282,F305,F328,F351,F374,F397,F420)</f>
        <v>297</v>
      </c>
      <c r="G5" s="14">
        <f>SUM(G49,G74,G98,G121,G144,G167,G190,G213,G236,G259,G282,G305,G328,G351,G374,G397,G420)</f>
        <v>516</v>
      </c>
      <c r="H5" s="14">
        <f>SUM(H49,H74,H98,H121,H144,H167,H190,H213,H236,H259,H282,H305,H328,H351,H374,H397,H420)</f>
        <v>257</v>
      </c>
      <c r="I5" s="307">
        <f>SUM(J5,K5)</f>
        <v>26319</v>
      </c>
      <c r="J5" s="14">
        <f>SUM(J49,J74,J98,J121,J144,J167,J190,J213,J236,J259,J282,J305,J328,J351,J374,J397,J420)</f>
        <v>25453</v>
      </c>
      <c r="K5" s="14">
        <f>SUM(K49,K74,K98,K121,K144,K167,K190,K213,K236,K259,K282,K305,K328,K351,K374,K397,K420)</f>
        <v>866</v>
      </c>
      <c r="L5" s="307">
        <f>SUM(L49,L74,L98,L121,L144,L167,L190,L213,L236,L259,L282,L305,L328,L351,L374,L397,L420)</f>
        <v>18398</v>
      </c>
      <c r="M5" s="307">
        <f>SUM(M49,M74,M98,M121,M144,M167,M190,M213,M236,M259,M282,M305,M328,M351,M374,M397,M420)</f>
        <v>108</v>
      </c>
      <c r="N5" s="307">
        <f>SUM(N49,N74,N98,N121,N144,N167,N190,N213,N236,N259,N282,N305,N328,N351,N374,N397,N420)</f>
        <v>59</v>
      </c>
      <c r="O5" s="306">
        <f>SUM(C5,I5,L5,M5,N5)</f>
        <v>46920</v>
      </c>
    </row>
    <row r="6" spans="1:15" ht="18.75" customHeight="1">
      <c r="A6" s="375"/>
      <c r="B6" s="31" t="s">
        <v>43</v>
      </c>
      <c r="C6" s="32">
        <f>(C5/O5)*100</f>
        <v>4.3393009377664109</v>
      </c>
      <c r="D6" s="32"/>
      <c r="E6" s="32"/>
      <c r="F6" s="32"/>
      <c r="G6" s="32"/>
      <c r="H6" s="32"/>
      <c r="I6" s="32">
        <f>(I5/O5)*100</f>
        <v>56.093350383631716</v>
      </c>
      <c r="J6" s="32"/>
      <c r="K6" s="32"/>
      <c r="L6" s="32">
        <f>(L5/O5)*100</f>
        <v>39.211423699914747</v>
      </c>
      <c r="M6" s="32">
        <f>M5/O5*100</f>
        <v>0.23017902813299232</v>
      </c>
      <c r="N6" s="32">
        <f>N5/O5*100</f>
        <v>0.12574595055413468</v>
      </c>
      <c r="O6" s="35">
        <f>SUM(C6:N6)</f>
        <v>100</v>
      </c>
    </row>
    <row r="7" spans="1:15" ht="18.75" customHeight="1">
      <c r="A7" s="375"/>
      <c r="B7" s="30" t="s">
        <v>4</v>
      </c>
      <c r="C7" s="19">
        <f t="shared" ref="C7" si="0">SUM(D7:H7)</f>
        <v>126760</v>
      </c>
      <c r="D7" s="4">
        <f>SUM(D50,D75,D99,D122,D145,D168,D191,D214,D237,D260,D283,D306,D329,D352,D375,D398,D421)</f>
        <v>82209</v>
      </c>
      <c r="E7" s="4">
        <f>SUM(E50,E75,E99,E122,E145,E168,E191,E214,E237,E260,E283,E306,E329,E352,E375,E398,E421)</f>
        <v>38971</v>
      </c>
      <c r="F7" s="4">
        <f>SUM(F50,F75,F99,F122,F145,F168,F191,F214,F237,F260,F283,F306,F329,F352,F375,F398,F421)</f>
        <v>2640</v>
      </c>
      <c r="G7" s="4">
        <f>SUM(G50,G75,G99,G122,G145,G168,G191,G214,G237,G260,G283,G306,G329,G352,G375,G398,G421)</f>
        <v>2255</v>
      </c>
      <c r="H7" s="4">
        <f>SUM(H50,H75,H99,H122,H145,H168,H191,H214,H237,H260,H283,H306,H329,H352,H375,H398,H421)</f>
        <v>685</v>
      </c>
      <c r="I7" s="4">
        <f>SUM(J7,K7)</f>
        <v>577186</v>
      </c>
      <c r="J7" s="4">
        <f>SUM(J50,J75,J99,J122,J145,J168,J191,J214,J237,J260,J283,J306,J329,J352,J375,J398,J421)</f>
        <v>557209</v>
      </c>
      <c r="K7" s="4">
        <f>SUM(K50,K75,K99,K122,K145,K168,K191,K214,K237,K260,K283,K306,K329,K352,K375,K398,K421)</f>
        <v>19977</v>
      </c>
      <c r="L7" s="4">
        <f>SUM(L50,L75,L99,L122,L145,L168,L191,L214,L237,L260,L283,L306,L329,L352,L375,L398,L421)</f>
        <v>68219</v>
      </c>
      <c r="M7" s="4">
        <f>SUM(M50,M75,M99,M122,M145,M168,M191,M214,M237,M260,M283,M306,M329,M352,M375,M398,M421)</f>
        <v>10959</v>
      </c>
      <c r="N7" s="4">
        <f>SUM(N50,N75,N99,N122,N145,N168,N191,N214,N237,N260,N283,N306,N329,N352,N375,N398,N421)</f>
        <v>504</v>
      </c>
      <c r="O7" s="17">
        <f t="shared" ref="O7" si="1">SUM(C7,I7,L7,M7,N7)</f>
        <v>783628</v>
      </c>
    </row>
    <row r="8" spans="1:15" ht="18.75" customHeight="1" thickBot="1">
      <c r="A8" s="376"/>
      <c r="B8" s="37" t="s">
        <v>43</v>
      </c>
      <c r="C8" s="38">
        <f>C7/O7*100</f>
        <v>16.176042714144977</v>
      </c>
      <c r="D8" s="38"/>
      <c r="E8" s="38"/>
      <c r="F8" s="38"/>
      <c r="G8" s="38"/>
      <c r="H8" s="38"/>
      <c r="I8" s="38">
        <f>I7/O7*100</f>
        <v>73.655612101660481</v>
      </c>
      <c r="J8" s="38"/>
      <c r="K8" s="38"/>
      <c r="L8" s="38">
        <f>L7/O7*100</f>
        <v>8.7055337481560127</v>
      </c>
      <c r="M8" s="38">
        <f>M7/O7*100</f>
        <v>1.3984952043571695</v>
      </c>
      <c r="N8" s="38">
        <f>N7/O7*100</f>
        <v>6.4316231681359012E-2</v>
      </c>
      <c r="O8" s="39">
        <f>SUM(C8:M8)</f>
        <v>99.93568376831864</v>
      </c>
    </row>
    <row r="9" spans="1:15" ht="18.75" customHeight="1">
      <c r="A9" s="374" t="s">
        <v>20</v>
      </c>
      <c r="B9" s="34" t="s">
        <v>3</v>
      </c>
      <c r="C9" s="307">
        <f>SUM(D9,E9,F9,G9,H9)</f>
        <v>2666</v>
      </c>
      <c r="D9" s="14">
        <f>SUM(D51,D76,D100,D123,D146,D169,D192,D215,D238,D261,D284,D307,D330,D353,D376,D399,D422)</f>
        <v>896</v>
      </c>
      <c r="E9" s="14">
        <f>SUM(E51,E76,E100,E123,E146,E169,E192,E215,E238,E261,E284,E307,E330,E353,E376,E399,E422)</f>
        <v>192</v>
      </c>
      <c r="F9" s="14">
        <f>SUM(F51,F76,F100,F123,F146,F169,F192,F215,F238,F261,F284,F307,F330,F353,F376,F399,F422)</f>
        <v>332</v>
      </c>
      <c r="G9" s="14">
        <f>SUM(G51,G76,G100,G123,G146,G169,G192,G215,G238,G261,G284,G307,G330,G353,G376,G399,G422)</f>
        <v>695</v>
      </c>
      <c r="H9" s="14">
        <f>SUM(H51,H76,H100,H123,H146,H169,H192,H215,H238,H261,H284,H307,H330,H353,H376,H399,H422)</f>
        <v>551</v>
      </c>
      <c r="I9" s="307">
        <f>SUM(J9,K9)</f>
        <v>26828</v>
      </c>
      <c r="J9" s="14">
        <f>SUM(J51,J76,J100,J123,J146,J169,J192,J215,J238,J261,J284,J307,J330,J353,J376,J399,J422)</f>
        <v>25659</v>
      </c>
      <c r="K9" s="14">
        <f>SUM(K51,K76,K100,K123,K146,K169,K192,K215,K238,K261,K284,K307,K330,K353,K376,K399,K422)</f>
        <v>1169</v>
      </c>
      <c r="L9" s="307">
        <f>SUM(L51,L76,L100,L123,L146,L169,L192,L215,L238,L261,L284,L307,L330,L353,L376,L399,L422)</f>
        <v>20047</v>
      </c>
      <c r="M9" s="307">
        <f>SUM(M51,M76,M100,M123,M146,M169,M192,M215,M238,M261,M284,M307,M330,M353,M376,M399,M422)</f>
        <v>112</v>
      </c>
      <c r="N9" s="307">
        <f>SUM(N51,N76,N100,N123,N146,N169,N192,N215,N238,N261,N284,N307,N330,N353,N376,N399,N422)</f>
        <v>79</v>
      </c>
      <c r="O9" s="306">
        <f>SUM(C9,I9,L9,M9,N9)</f>
        <v>49732</v>
      </c>
    </row>
    <row r="10" spans="1:15" ht="18.75" customHeight="1">
      <c r="A10" s="375"/>
      <c r="B10" s="31" t="s">
        <v>43</v>
      </c>
      <c r="C10" s="33">
        <f>C9/O9*100</f>
        <v>5.3607335317300731</v>
      </c>
      <c r="D10" s="33"/>
      <c r="E10" s="33"/>
      <c r="F10" s="33"/>
      <c r="G10" s="33"/>
      <c r="H10" s="33"/>
      <c r="I10" s="33">
        <f>I9/O9*100</f>
        <v>53.945145982466016</v>
      </c>
      <c r="J10" s="176"/>
      <c r="K10" s="33"/>
      <c r="L10" s="33">
        <f>L9/O9*100</f>
        <v>40.310061931955282</v>
      </c>
      <c r="M10" s="33">
        <f>M9/O9*100</f>
        <v>0.22520711011019065</v>
      </c>
      <c r="N10" s="33">
        <f>N9/O9*100</f>
        <v>0.15885144373843804</v>
      </c>
      <c r="O10" s="36">
        <f>SUM(C10:N10)</f>
        <v>100</v>
      </c>
    </row>
    <row r="11" spans="1:15" ht="18.75" customHeight="1">
      <c r="A11" s="375"/>
      <c r="B11" s="30" t="s">
        <v>4</v>
      </c>
      <c r="C11" s="19">
        <f t="shared" ref="C11" si="2">SUM(D11:H11)</f>
        <v>138086</v>
      </c>
      <c r="D11" s="4">
        <f>SUM(D52,D77,D101,D124,D147,D170,D193,D216,D239,D262,D285,D308,D331,D354,D377,D400,D423)</f>
        <v>88958</v>
      </c>
      <c r="E11" s="4">
        <f>SUM(E52,E77,E101,E124,E147,E170,E193,E216,E239,E262,E285,E308,E331,E354,E377,E400,E423)</f>
        <v>41661</v>
      </c>
      <c r="F11" s="4">
        <f>SUM(F52,F77,F101,F124,F147,F170,F193,F216,F239,F262,F285,F308,F331,F354,F377,F400,F423)</f>
        <v>2913</v>
      </c>
      <c r="G11" s="4">
        <f>SUM(G52,G77,G101,G124,G147,G170,G193,G216,G239,G262,G285,G308,G331,G354,G377,G400,G423)</f>
        <v>2898</v>
      </c>
      <c r="H11" s="4">
        <f>SUM(H52,H77,H101,H124,H147,H170,H193,H216,H239,H262,H285,H308,H331,H354,H377,H400,H423)</f>
        <v>1656</v>
      </c>
      <c r="I11" s="4">
        <f>SUM(J11,K11)</f>
        <v>590433</v>
      </c>
      <c r="J11" s="4">
        <f>SUM(J52,J77,J101,J124,J147,J170,J193,J216,J239,J262,J285,J308,J331,J354,J377,J400,J423)</f>
        <v>563283</v>
      </c>
      <c r="K11" s="4">
        <f>SUM(K52,K77,K101,K124,K147,K170,K193,K216,K239,K262,K285,K308,K331,K354,K377,K400,K423)</f>
        <v>27150</v>
      </c>
      <c r="L11" s="4">
        <f>SUM(L52,L77,L101,L124,L147,L170,L193,L216,L239,L262,L285,L308,L331,L354,L377,L400,L423)</f>
        <v>74206</v>
      </c>
      <c r="M11" s="4">
        <f>SUM(M52,M77,M101,M124,M147,M170,M193,M216,M239,M262,M285,M308,M331,M354,M377,M400,M423)</f>
        <v>11211</v>
      </c>
      <c r="N11" s="4">
        <f>SUM(N52,N77,N101,N124,N147,N170,N193,N216,N239,N262,N285,N308,N331,N354,N377,N400,N423)</f>
        <v>676</v>
      </c>
      <c r="O11" s="150">
        <f t="shared" ref="O11" si="3">SUM(C11,I11,L11,M11,N11)</f>
        <v>814612</v>
      </c>
    </row>
    <row r="12" spans="1:15" ht="18.75" customHeight="1" thickBot="1">
      <c r="A12" s="376"/>
      <c r="B12" s="37" t="s">
        <v>43</v>
      </c>
      <c r="C12" s="38">
        <f>C11/O11*100</f>
        <v>16.95113747403672</v>
      </c>
      <c r="D12" s="38"/>
      <c r="E12" s="38"/>
      <c r="F12" s="38"/>
      <c r="G12" s="38"/>
      <c r="H12" s="38"/>
      <c r="I12" s="38">
        <f>I11/O11*100</f>
        <v>72.480272816997541</v>
      </c>
      <c r="J12" s="38"/>
      <c r="K12" s="38"/>
      <c r="L12" s="38">
        <f>L11/O11*100</f>
        <v>9.1093674043593751</v>
      </c>
      <c r="M12" s="38">
        <f>M11/O11*100</f>
        <v>1.3762380126980698</v>
      </c>
      <c r="N12" s="38">
        <f>N11/O11*100</f>
        <v>8.2984291908294996E-2</v>
      </c>
      <c r="O12" s="39">
        <f>SUM(C12:N12)</f>
        <v>100</v>
      </c>
    </row>
    <row r="13" spans="1:15" ht="18.75" customHeight="1">
      <c r="A13" s="374" t="s">
        <v>21</v>
      </c>
      <c r="B13" s="34" t="s">
        <v>3</v>
      </c>
      <c r="C13" s="307">
        <f>SUM(D13,E13,F13,G13,H13)</f>
        <v>3405</v>
      </c>
      <c r="D13" s="14">
        <f>SUM(D53,D78,D102,D125,D148,D171,D194,D217,D240,D263,D286,D309,D332,D355,D378,D401,D424)</f>
        <v>1092</v>
      </c>
      <c r="E13" s="14">
        <f>SUM(E53,E78,E102,E125,E148,E171,E194,E217,E240,E263,E286,E309,E332,E355,E378,E401,E424)</f>
        <v>201</v>
      </c>
      <c r="F13" s="14">
        <f>SUM(F53,F78,F102,F125,F148,F171,F194,F217,F240,F263,F286,F309,F332,F355,F378,F401,F424)</f>
        <v>359</v>
      </c>
      <c r="G13" s="14">
        <f>SUM(G53,G78,G102,G125,G148,G171,G194,G217,G240,G263,G286,G309,G332,G355,G378,G401,G424)</f>
        <v>869</v>
      </c>
      <c r="H13" s="14">
        <f>SUM(H53,H78,H102,H125,H148,H171,H194,H217,H240,H263,H286,H309,H332,H355,H378,H401,H424)</f>
        <v>884</v>
      </c>
      <c r="I13" s="307">
        <f>SUM(J13,K13)</f>
        <v>27747</v>
      </c>
      <c r="J13" s="14">
        <f>SUM(J53,J78,J102,J125,J148,J171,J194,J217,J240,J263,J286,J309,J332,J355,J378,J401,J424)</f>
        <v>26365</v>
      </c>
      <c r="K13" s="14">
        <f>SUM(K53,K78,K102,K125,K148,K171,K194,K217,K240,K263,K286,K309,K332,K355,K378,K401,K424)</f>
        <v>1382</v>
      </c>
      <c r="L13" s="307">
        <f>SUM(L53,L78,L102,L125,L148,L171,L194,L217,L240,L263,L286,L309,L332,L355,L378,L401,L424)</f>
        <v>22435</v>
      </c>
      <c r="M13" s="307">
        <f>SUM(M53,M78,M102,M125,M148,M171,M194,M217,M240,M263,M286,M309,M332,M355,M378,M401,M424)</f>
        <v>103</v>
      </c>
      <c r="N13" s="307">
        <f>SUM(N53,N78,N102,N125,N148,N171,N194,N217,N240,N263,N286,N309,N332,N355,N378,N401,N424)</f>
        <v>87</v>
      </c>
      <c r="O13" s="306">
        <f>SUM(C13,I13,L13,M13,N13)</f>
        <v>53777</v>
      </c>
    </row>
    <row r="14" spans="1:15" ht="18.75" customHeight="1">
      <c r="A14" s="375"/>
      <c r="B14" s="31" t="s">
        <v>43</v>
      </c>
      <c r="C14" s="33">
        <f>C13/O13*100</f>
        <v>6.3317031444669656</v>
      </c>
      <c r="D14" s="33"/>
      <c r="E14" s="33"/>
      <c r="F14" s="33"/>
      <c r="G14" s="33"/>
      <c r="H14" s="33"/>
      <c r="I14" s="33">
        <f>I13/O13*100</f>
        <v>51.596407386057244</v>
      </c>
      <c r="J14" s="33"/>
      <c r="K14" s="33"/>
      <c r="L14" s="33">
        <f>L13/O13*100</f>
        <v>41.718578574483516</v>
      </c>
      <c r="M14" s="33">
        <f>M13/O13*100</f>
        <v>0.19153169570634285</v>
      </c>
      <c r="N14" s="33">
        <f>N13/O13*100</f>
        <v>0.16177919928594009</v>
      </c>
      <c r="O14" s="36">
        <f>SUM(C14:N14)</f>
        <v>100.00000000000001</v>
      </c>
    </row>
    <row r="15" spans="1:15" ht="18.75" customHeight="1">
      <c r="A15" s="375"/>
      <c r="B15" s="30" t="s">
        <v>4</v>
      </c>
      <c r="C15" s="19">
        <f t="shared" ref="C15" si="4">SUM(D15:H15)</f>
        <v>156264</v>
      </c>
      <c r="D15" s="4">
        <f>SUM(D54,D79,D103,D126,D149,D172,D195,D218,D241,D264,D287,D310,D333,D356,D379,D402,D425)</f>
        <v>104755</v>
      </c>
      <c r="E15" s="4">
        <f>SUM(E54,E79,E103,E126,E149,E172,E195,E218,E241,E264,E287,E310,E333,E356,E379,E402,E425)</f>
        <v>41756</v>
      </c>
      <c r="F15" s="4">
        <f>SUM(F54,F79,F103,F126,F149,F172,F195,F218,F241,F264,F287,F310,F333,F356,F379,F402,F425)</f>
        <v>3158</v>
      </c>
      <c r="G15" s="4">
        <f>SUM(G54,G79,G103,G126,G149,G172,G195,G218,G241,G264,G287,G310,G333,G356,G379,G402,G425)</f>
        <v>3856</v>
      </c>
      <c r="H15" s="4">
        <f>SUM(H54,H79,H103,H126,H149,H172,H195,H218,H241,H264,H287,H310,H333,H356,H379,H402,H425)</f>
        <v>2739</v>
      </c>
      <c r="I15" s="4">
        <f>SUM(J15,K15)</f>
        <v>619192</v>
      </c>
      <c r="J15" s="4">
        <f>SUM(J54,J79,J103,J126,J149,J172,J195,J218,J241,J264,J287,J310,J333,J356,J379,J402,J425)</f>
        <v>586547</v>
      </c>
      <c r="K15" s="4">
        <f>SUM(K54,K79,K103,K126,K149,K172,K195,K218,K241,K264,K287,K310,K333,K356,K379,K402,K425)</f>
        <v>32645</v>
      </c>
      <c r="L15" s="4">
        <f>SUM(L54,L79,L103,L126,L149,L172,L195,L218,L241,L264,L287,L310,L333,L356,L379,L402,L425)</f>
        <v>81871</v>
      </c>
      <c r="M15" s="4">
        <f>SUM(M54,M79,M103,M126,M149,M172,M195,M218,M241,M264,M287,M310,M333,M356,M379,M402,M425)</f>
        <v>10709</v>
      </c>
      <c r="N15" s="4">
        <f>SUM(N54,N79,N103,N126,N149,N172,N195,N218,N241,N264,N287,N310,N333,N356,N379,N402,N425)</f>
        <v>724</v>
      </c>
      <c r="O15" s="17">
        <f t="shared" ref="O15" si="5">SUM(C15,I15,L15,M15,N15)</f>
        <v>868760</v>
      </c>
    </row>
    <row r="16" spans="1:15" ht="18.75" customHeight="1" thickBot="1">
      <c r="A16" s="376"/>
      <c r="B16" s="37" t="s">
        <v>43</v>
      </c>
      <c r="C16" s="38">
        <f>C15/O15*100</f>
        <v>17.987015976794513</v>
      </c>
      <c r="D16" s="38"/>
      <c r="E16" s="38"/>
      <c r="F16" s="38"/>
      <c r="G16" s="38"/>
      <c r="H16" s="38"/>
      <c r="I16" s="38">
        <f>I15/O15*100</f>
        <v>71.273078871034585</v>
      </c>
      <c r="J16" s="38"/>
      <c r="K16" s="38"/>
      <c r="L16" s="38">
        <f>L15/O15*100</f>
        <v>9.4238915235508074</v>
      </c>
      <c r="M16" s="38">
        <f>M15/O15*100</f>
        <v>1.2326764584004788</v>
      </c>
      <c r="N16" s="38">
        <f>N15/O15*100</f>
        <v>8.3337170219623377E-2</v>
      </c>
      <c r="O16" s="39">
        <f>SUM(C16:N16)</f>
        <v>100</v>
      </c>
    </row>
    <row r="17" spans="1:16" ht="18.75" customHeight="1">
      <c r="A17" s="374" t="s">
        <v>22</v>
      </c>
      <c r="B17" s="34" t="s">
        <v>3</v>
      </c>
      <c r="C17" s="309">
        <f t="shared" ref="C17" si="6">SUM(D17:H17)</f>
        <v>4079</v>
      </c>
      <c r="D17" s="4">
        <f>SUM(D55,D80,D104,D127,D150,D173,D196,D219,D242,D265,D288,D311,D334,D357,D380,D403,D426)</f>
        <v>1279</v>
      </c>
      <c r="E17" s="4">
        <f>SUM(E55,E80,E104,E127,E150,E173,E196,E219,E242,E265,E288,E311,E334,E357,E380,E403,E426)</f>
        <v>209</v>
      </c>
      <c r="F17" s="4">
        <f>SUM(F55,F80,F104,F127,F150,F173,F196,F219,F242,F265,F288,F311,F334,F357,F380,F403,F426)</f>
        <v>390</v>
      </c>
      <c r="G17" s="4">
        <f>SUM(G55,G80,G104,G127,G150,G173,G196,G219,G242,G265,G288,G311,G334,G357,G380,G403,G426)</f>
        <v>992</v>
      </c>
      <c r="H17" s="4">
        <f>SUM(H55,H80,H104,H127,H150,H173,H196,H219,H242,H265,H288,H311,H334,H357,H380,H403,H426)</f>
        <v>1209</v>
      </c>
      <c r="I17" s="310">
        <f>SUM(J17,K17)</f>
        <v>28826</v>
      </c>
      <c r="J17" s="4">
        <f>SUM(J55,J80,J104,J127,J150,J173,J196,J219,J242,J265,J288,J311,J334,J357,J380,J403,J426)</f>
        <v>27184</v>
      </c>
      <c r="K17" s="4">
        <f>SUM(K55,K80,K104,K127,K150,K173,K196,K219,K242,K265,K288,K311,K334,K357,K380,K403,K426)</f>
        <v>1642</v>
      </c>
      <c r="L17" s="310">
        <f>SUM(L55,L80,L104,L127,L150,L173,L196,L219,L242,L265,L288,L311,L334,L357,L380,L403,L426)</f>
        <v>23819</v>
      </c>
      <c r="M17" s="310">
        <f>SUM(M55,M80,M104,M127,M150,M173,M196,M219,M242,M265,M288,M311,M334,M357,M380,M403,M426)</f>
        <v>101</v>
      </c>
      <c r="N17" s="310">
        <f>SUM(N55,N80,N104,N127,N150,N173,N196,N219,N242,N265,N288,N311,N334,N357,N380,N403,N426)</f>
        <v>90</v>
      </c>
      <c r="O17" s="306">
        <f>SUM(C17,I17,L17,M17,N17)</f>
        <v>56915</v>
      </c>
    </row>
    <row r="18" spans="1:16" ht="18.75" customHeight="1">
      <c r="A18" s="375"/>
      <c r="B18" s="31" t="s">
        <v>43</v>
      </c>
      <c r="C18" s="33">
        <f>C17/O17*100</f>
        <v>7.1668277255556534</v>
      </c>
      <c r="D18" s="33"/>
      <c r="E18" s="33"/>
      <c r="F18" s="33"/>
      <c r="G18" s="33"/>
      <c r="H18" s="33"/>
      <c r="I18" s="33">
        <f>I17/O17*100</f>
        <v>50.647456733725726</v>
      </c>
      <c r="J18" s="33"/>
      <c r="K18" s="33"/>
      <c r="L18" s="33">
        <f>L17/O17*100</f>
        <v>41.850127382939476</v>
      </c>
      <c r="M18" s="33">
        <f>M17/O17*100</f>
        <v>0.17745761222876219</v>
      </c>
      <c r="N18" s="33">
        <f>N17/O17*100</f>
        <v>0.15813054555038217</v>
      </c>
      <c r="O18" s="36">
        <f>SUM(C18:N18)</f>
        <v>100</v>
      </c>
    </row>
    <row r="19" spans="1:16" s="40" customFormat="1" ht="18.75" customHeight="1">
      <c r="A19" s="375"/>
      <c r="B19" s="6" t="s">
        <v>4</v>
      </c>
      <c r="C19" s="6">
        <f t="shared" ref="C19" si="7">SUM(D19:H19)</f>
        <v>171770</v>
      </c>
      <c r="D19" s="6">
        <f>SUM(D56,D81,D105,D128,D151,D174,D197,D220,D243,D266,D289,D312,D335,D358,D381,D404,D427)</f>
        <v>117626</v>
      </c>
      <c r="E19" s="6">
        <f>SUM(E56,E81,E105,E128,E151,E174,E197,E220,E243,E266,E289,E312,E335,E358,E381,E404,E427)</f>
        <v>42796</v>
      </c>
      <c r="F19" s="6">
        <f>SUM(F56,F81,F105,F128,F151,F174,F197,F220,F243,F266,F289,F312,F335,F358,F381,F404,F427)</f>
        <v>3357</v>
      </c>
      <c r="G19" s="6">
        <f>SUM(G56,G81,G105,G128,G151,G174,G197,G220,G243,G266,G289,G312,G335,G358,G381,G404,G427)</f>
        <v>4277</v>
      </c>
      <c r="H19" s="6">
        <f>SUM(H56,H81,H105,H128,H151,H174,H197,H220,H243,H266,H289,H312,H335,H358,H381,H404,H427)</f>
        <v>3714</v>
      </c>
      <c r="I19" s="4">
        <f>SUM(J19,K19)</f>
        <v>654677</v>
      </c>
      <c r="J19" s="6">
        <f>SUM(J56,J81,J105,J128,J151,J174,J197,J220,J243,J266,J289,J312,J335,J358,J381,J404,J427)</f>
        <v>615162</v>
      </c>
      <c r="K19" s="6">
        <f>SUM(K56,K81,K105,K128,K151,K174,K197,K220,K243,K266,K289,K312,K335,K358,K381,K404,K427)</f>
        <v>39515</v>
      </c>
      <c r="L19" s="6">
        <f>SUM(L56,L81,L105,L128,L151,L174,L197,L220,L243,L266,L289,L312,L335,L358,L381,L404,L427)</f>
        <v>85204</v>
      </c>
      <c r="M19" s="6">
        <f>SUM(M56,M81,M105,M128,M151,M174,M197,M220,M243,M266,M289,M312,M335,M358,M381,M404,M427)</f>
        <v>9959</v>
      </c>
      <c r="N19" s="6">
        <f>SUM(N56,N81,N105,N128,N151,N174,N197,N220,N243,N266,N289,N312,N335,N358,N381,N404,N427)</f>
        <v>801</v>
      </c>
      <c r="O19" s="17">
        <f t="shared" ref="O19" si="8">SUM(C19,I19,L19,M19,N19)</f>
        <v>922411</v>
      </c>
    </row>
    <row r="20" spans="1:16" ht="18.75" customHeight="1" thickBot="1">
      <c r="A20" s="376"/>
      <c r="B20" s="37" t="s">
        <v>43</v>
      </c>
      <c r="C20" s="38">
        <f>C19/O19*100</f>
        <v>18.621850780183671</v>
      </c>
      <c r="D20" s="38"/>
      <c r="E20" s="38"/>
      <c r="F20" s="38"/>
      <c r="G20" s="38"/>
      <c r="H20" s="38"/>
      <c r="I20" s="38">
        <f>I19/O19*100</f>
        <v>70.974543885534757</v>
      </c>
      <c r="J20" s="38"/>
      <c r="K20" s="38"/>
      <c r="L20" s="38">
        <f>L19/O19*100</f>
        <v>9.2370971291539234</v>
      </c>
      <c r="M20" s="38">
        <f>M19/O19*100</f>
        <v>1.0796705590024402</v>
      </c>
      <c r="N20" s="38">
        <f>N19/O19*100</f>
        <v>8.6837646125208834E-2</v>
      </c>
      <c r="O20" s="39">
        <f>SUM(C20:N20)</f>
        <v>100</v>
      </c>
    </row>
    <row r="21" spans="1:16" s="40" customFormat="1" ht="18.75" customHeight="1">
      <c r="A21" s="366" t="s">
        <v>45</v>
      </c>
      <c r="B21" s="15" t="s">
        <v>44</v>
      </c>
      <c r="C21" s="307">
        <f>SUM(D21,E21,F21,G21,H21)</f>
        <v>4780</v>
      </c>
      <c r="D21" s="212">
        <f>SUM(D57,D82,D106,D129,D152,D175,D198,D221,D244,D267,D290,D313,D336,D359,D382,D405,D428)</f>
        <v>1522</v>
      </c>
      <c r="E21" s="212">
        <f>SUM(E57,E82,E106,E129,E152,E175,E198,E221,E244,E267,E290,E313,E336,E359,E382,E405,E428)</f>
        <v>216</v>
      </c>
      <c r="F21" s="14">
        <f>SUM(F57,F82,F106,F129,F152,F175,F198,F221,F244,F267,F290,F313,F336,F359,F382,F405,F428)</f>
        <v>388</v>
      </c>
      <c r="G21" s="14">
        <f>SUM(G57,G82,G106,G129,G152,G175,G198,G221,G244,G267,G290,G313,G336,G359,G382,G405,G428)</f>
        <v>1186</v>
      </c>
      <c r="H21" s="14">
        <f>SUM(H57,H82,H106,H129,H152,H175,H198,H221,H244,H267,H290,H313,H336,H359,H382,H405,H428)</f>
        <v>1468</v>
      </c>
      <c r="I21" s="307">
        <f>SUM(J21,K21)</f>
        <v>29203</v>
      </c>
      <c r="J21" s="14">
        <f>SUM(J57,J82,J106,J129,J152,J175,J198,J221,J244,J267,J290,J313,J336,J359,J382,J405,J428)</f>
        <v>27277</v>
      </c>
      <c r="K21" s="14">
        <f>SUM(K57,K82,K106,K129,K152,K175,K198,K221,K244,K267,K290,K313,K336,K359,K382,K405,K428)</f>
        <v>1926</v>
      </c>
      <c r="L21" s="307">
        <f>SUM(L57,L82,L106,L129,L152,L175,L198,L221,L244,L267,L290,L313,L336,L359,L382,L405,L428)</f>
        <v>24422</v>
      </c>
      <c r="M21" s="307">
        <f>SUM(M57,M82,M106,M129,M152,M175,M198,M221,M244,M267,M290,M313,M336,M359,M382,M405,M428)</f>
        <v>93</v>
      </c>
      <c r="N21" s="307">
        <f>SUM(N57,N82,N106,N129,N152,N175,N198,N221,N244,N267,N290,N313,N336,N359,N382,N405,N428)</f>
        <v>93</v>
      </c>
      <c r="O21" s="306">
        <f>SUM(C21,I21,L21,M21,N21)</f>
        <v>58591</v>
      </c>
    </row>
    <row r="22" spans="1:16" s="40" customFormat="1" ht="18.75" customHeight="1">
      <c r="A22" s="332"/>
      <c r="B22" s="6" t="s">
        <v>43</v>
      </c>
      <c r="C22" s="51">
        <f>C21/O21*100</f>
        <v>8.1582495605127061</v>
      </c>
      <c r="D22" s="51"/>
      <c r="E22" s="51"/>
      <c r="F22" s="51"/>
      <c r="G22" s="51"/>
      <c r="H22" s="51"/>
      <c r="I22" s="51">
        <f>I21/O21*100</f>
        <v>49.842125923776685</v>
      </c>
      <c r="J22" s="51"/>
      <c r="K22" s="51"/>
      <c r="L22" s="51">
        <v>41.7</v>
      </c>
      <c r="M22" s="51">
        <f>M21/O21*100</f>
        <v>0.1587274496083016</v>
      </c>
      <c r="N22" s="51">
        <f>N21/O21*100</f>
        <v>0.1587274496083016</v>
      </c>
      <c r="O22" s="52">
        <v>100</v>
      </c>
    </row>
    <row r="23" spans="1:16" s="40" customFormat="1" ht="18.75" customHeight="1">
      <c r="A23" s="332"/>
      <c r="B23" s="6" t="s">
        <v>4</v>
      </c>
      <c r="C23" s="6">
        <f t="shared" ref="C23" si="9">SUM(D23:H23)</f>
        <v>186964</v>
      </c>
      <c r="D23" s="6">
        <f>SUM(D58,D83,D107,D130,D153,D176,D199,D222,D245,D268,D291,D314,D337,D360,D383,D406,D429)</f>
        <v>129916</v>
      </c>
      <c r="E23" s="6">
        <f>SUM(E58,E83,E107,E130,E153,E176,E199,E222,E245,E268,E291,E314,E337,E360,E383,E406,E429)</f>
        <v>43897</v>
      </c>
      <c r="F23" s="6">
        <f>SUM(F58,F83,F107,F130,F153,F176,F199,F222,F245,F268,F291,F314,F337,F360,F383,F406,F429)</f>
        <v>3445</v>
      </c>
      <c r="G23" s="6">
        <f>SUM(G58,G83,G107,G130,G153,G176,G199,G222,G245,G268,G291,G314,G337,G360,G383,G406,G429)</f>
        <v>5214</v>
      </c>
      <c r="H23" s="6">
        <f>SUM(H58,H83,H107,H130,H153,H176,H199,H222,H245,H268,H291,H314,H337,H360,H383,H406,H429)</f>
        <v>4492</v>
      </c>
      <c r="I23" s="4">
        <f>SUM(J23,K23)</f>
        <v>671185</v>
      </c>
      <c r="J23" s="6">
        <f>SUM(J58,J83,J107,J130,J153,J176,J199,J222,J245,J268,J291,J314,J337,J360,J383,J406,J429)</f>
        <v>623896</v>
      </c>
      <c r="K23" s="6">
        <f>SUM(K58,K83,K107,K130,K153,K176,K199,K222,K245,K268,K291,K314,K337,K360,K383,K406,K429)</f>
        <v>47289</v>
      </c>
      <c r="L23" s="6">
        <f>SUM(L58,L83,L107,L130,L153,L176,L199,L222,L245,L268,L291,L314,L337,L360,L383,L406,L429)</f>
        <v>86388</v>
      </c>
      <c r="M23" s="6">
        <f>SUM(M58,M83,M107,M130,M153,M176,M199,M222,M245,M268,M291,M314,M337,M360,M383,M406,M429)</f>
        <v>5839</v>
      </c>
      <c r="N23" s="6">
        <f>SUM(N58,N83,N107,N130,N153,N176,N199,N222,N245,N268,N291,N314,N337,N360,N383,N406,N429)</f>
        <v>832</v>
      </c>
      <c r="O23" s="17">
        <f t="shared" ref="O23" si="10">SUM(C23,I23,L23,M23,N23)</f>
        <v>951208</v>
      </c>
    </row>
    <row r="24" spans="1:16" s="40" customFormat="1" ht="18.75" customHeight="1" thickBot="1">
      <c r="A24" s="367"/>
      <c r="B24" s="16" t="s">
        <v>43</v>
      </c>
      <c r="C24" s="53">
        <f>C23/O23*100</f>
        <v>19.655427624662533</v>
      </c>
      <c r="D24" s="53"/>
      <c r="E24" s="53"/>
      <c r="F24" s="53"/>
      <c r="G24" s="53"/>
      <c r="H24" s="53"/>
      <c r="I24" s="53">
        <f>I23/O23*100</f>
        <v>70.561328331973655</v>
      </c>
      <c r="J24" s="53"/>
      <c r="K24" s="53"/>
      <c r="L24" s="53">
        <f>L23/O23*100</f>
        <v>9.0819252991984936</v>
      </c>
      <c r="M24" s="53">
        <f>M23/O23*100</f>
        <v>0.61385101891489557</v>
      </c>
      <c r="N24" s="53">
        <f>N23/O23*100</f>
        <v>8.7467725250418418E-2</v>
      </c>
      <c r="O24" s="54">
        <f>SUM(C24:N24)</f>
        <v>100</v>
      </c>
    </row>
    <row r="25" spans="1:16" s="40" customFormat="1" ht="18.75" customHeight="1">
      <c r="A25" s="366" t="s">
        <v>47</v>
      </c>
      <c r="B25" s="15" t="s">
        <v>44</v>
      </c>
      <c r="C25" s="307">
        <f>SUM(D25,E25,F25,G25,H25)</f>
        <v>5208</v>
      </c>
      <c r="D25" s="212">
        <f>SUM(D59,D84,D108,D131,D154,D177,D200,D223,D246,D269,D292,D315,D338,D361,D384,D407,D430)</f>
        <v>1617</v>
      </c>
      <c r="E25" s="212">
        <f>SUM(E59,E84,E108,E131,E154,E177,E200,E223,E246,E269,E292,E315,E338,E361,E384,E407,E430)</f>
        <v>227</v>
      </c>
      <c r="F25" s="14">
        <f>SUM(F59,F84,F108,F131,F154,F177,F200,F223,F246,F269,F292,F315,F338,F361,F384,F407,F430)</f>
        <v>410</v>
      </c>
      <c r="G25" s="14">
        <f>SUM(G59,G84,G108,G131,G154,G177,G200,G223,G246,G269,G292,G315,G338,G361,G384,G407,G430)</f>
        <v>1265</v>
      </c>
      <c r="H25" s="14">
        <f>SUM(H59,H84,H108,H131,H154,H177,H200,H223,H246,H269,H292,H315,H338,H361,H384,H407,H430)</f>
        <v>1689</v>
      </c>
      <c r="I25" s="307">
        <f>SUM(J25,K25)</f>
        <v>28607</v>
      </c>
      <c r="J25" s="14">
        <f>SUM(J59,J84,J108,J131,J154,J177,J200,J223,J246,J269,J292,J315,J338,J361,J384,J407,J430)</f>
        <v>26256</v>
      </c>
      <c r="K25" s="14">
        <f>SUM(K59,K84,K108,K131,K154,K177,K200,K223,K246,K269,K292,K315,K338,K361,K384,K407,K430)</f>
        <v>2351</v>
      </c>
      <c r="L25" s="307">
        <f>SUM(L59,L84,L108,L131,L154,L177,L200,L223,L246,L269,L292,L315,L338,L361,L384,L407,L430)</f>
        <v>25974</v>
      </c>
      <c r="M25" s="307">
        <f>SUM(M59,M84,M108,M131,M154,M177,M200,M223,M246,M269,M292,M315,M338,M361,M384,M407,M430)</f>
        <v>108</v>
      </c>
      <c r="N25" s="307">
        <f>SUM(N59,N84,N108,N131,N154,N177,N200,N223,N246,N269,N292,N315,N338,N361,N384,N407,N430)</f>
        <v>98</v>
      </c>
      <c r="O25" s="306">
        <f>SUM(C25,I25,L25,M25,N25)</f>
        <v>59995</v>
      </c>
      <c r="P25" s="43"/>
    </row>
    <row r="26" spans="1:16" s="40" customFormat="1" ht="18.75" customHeight="1">
      <c r="A26" s="332"/>
      <c r="B26" s="6" t="s">
        <v>43</v>
      </c>
      <c r="C26" s="51">
        <f>C25/O25*100</f>
        <v>8.6807233936161339</v>
      </c>
      <c r="D26" s="51"/>
      <c r="E26" s="51"/>
      <c r="F26" s="51"/>
      <c r="G26" s="51"/>
      <c r="H26" s="51"/>
      <c r="I26" s="51">
        <f>I25/O25*100</f>
        <v>47.682306858904909</v>
      </c>
      <c r="J26" s="51"/>
      <c r="K26" s="51"/>
      <c r="L26" s="51">
        <f>(L25/O25)*100</f>
        <v>43.293607800650051</v>
      </c>
      <c r="M26" s="51">
        <f>M25/O25*100</f>
        <v>0.18001500125010417</v>
      </c>
      <c r="N26" s="51">
        <f>N25/O25*100</f>
        <v>0.16334694557879822</v>
      </c>
      <c r="O26" s="52">
        <f>SUM(C26:N26)</f>
        <v>99.999999999999986</v>
      </c>
    </row>
    <row r="27" spans="1:16" s="40" customFormat="1" ht="18.75" customHeight="1">
      <c r="A27" s="332"/>
      <c r="B27" s="6" t="s">
        <v>4</v>
      </c>
      <c r="C27" s="6">
        <f t="shared" ref="C27" si="11">SUM(D27:H27)</f>
        <v>204028</v>
      </c>
      <c r="D27" s="6">
        <f>SUM(D60,D85,D109,D132,D155,D178,D201,D224,D247,D270,D293,D316,D339,D362,D385,D408,D431)</f>
        <v>143416</v>
      </c>
      <c r="E27" s="6">
        <f>SUM(E60,E85,E109,E132,E155,E178,E201,E224,E247,E270,E293,E316,E339,E362,E385,E408,E431)</f>
        <v>46141</v>
      </c>
      <c r="F27" s="6">
        <f>SUM(F60,F85,F109,F132,F155,F178,F201,F224,F247,F270,F293,F316,F339,F362,F385,F408,F431)</f>
        <v>3682</v>
      </c>
      <c r="G27" s="6">
        <f>SUM(G60,G85,G109,G132,G155,G178,G201,G224,G247,G270,G293,G316,G339,G362,G385,G408,G431)</f>
        <v>5678</v>
      </c>
      <c r="H27" s="6">
        <f>SUM(H60,H85,H109,H132,H155,H178,H201,H224,H247,H270,H293,H316,H339,H362,H385,H408,H431)</f>
        <v>5111</v>
      </c>
      <c r="I27" s="4">
        <f>SUM(J27,K27)</f>
        <v>677798</v>
      </c>
      <c r="J27" s="6">
        <f>SUM(J60,J85,J109,J132,J155,J178,J201,J224,J247,J270,J293,J316,J339,J362,J385,J408,J431)</f>
        <v>622682</v>
      </c>
      <c r="K27" s="6">
        <f>SUM(K60,K85,K109,K132,K155,K178,K201,K224,K247,K270,K293,K316,K339,K362,K385,K408,K431)</f>
        <v>55116</v>
      </c>
      <c r="L27" s="6">
        <f>SUM(L60,L85,L109,L132,L155,L178,L201,L224,L247,L270,L293,L316,L339,L362,L385,L408,L431)</f>
        <v>89645</v>
      </c>
      <c r="M27" s="6">
        <f>SUM(M60,M85,M109,M132,M155,M178,M201,M224,M247,M270,M293,M316,M339,M362,M385,M408,M431)</f>
        <v>5631</v>
      </c>
      <c r="N27" s="6">
        <f>SUM(N60,N85,N109,N132,N155,N178,N201,N224,N247,N270,N293,N316,N339,N362,N385,N408,N431)</f>
        <v>876</v>
      </c>
      <c r="O27" s="17">
        <f t="shared" ref="O27" si="12">SUM(C27,I27,L27,M27,N27)</f>
        <v>977978</v>
      </c>
    </row>
    <row r="28" spans="1:16" s="40" customFormat="1" ht="18.75" customHeight="1" thickBot="1">
      <c r="A28" s="367"/>
      <c r="B28" s="16" t="s">
        <v>43</v>
      </c>
      <c r="C28" s="122">
        <f>(C27/O27)*100</f>
        <v>20.86222798467859</v>
      </c>
      <c r="D28" s="122"/>
      <c r="E28" s="122"/>
      <c r="F28" s="122"/>
      <c r="G28" s="122"/>
      <c r="H28" s="122"/>
      <c r="I28" s="122">
        <f>(I27/O27)*100</f>
        <v>69.306058009484872</v>
      </c>
      <c r="J28" s="122"/>
      <c r="K28" s="122"/>
      <c r="L28" s="122">
        <f>(L27/O27)*100</f>
        <v>9.1663616154964629</v>
      </c>
      <c r="M28" s="122">
        <f>(M27/O27)*100</f>
        <v>0.57577982326800803</v>
      </c>
      <c r="N28" s="122">
        <v>0.1</v>
      </c>
      <c r="O28" s="123">
        <f>SUM(C28:N28)</f>
        <v>100.01042743292793</v>
      </c>
    </row>
    <row r="29" spans="1:16" s="40" customFormat="1" ht="16.5" customHeight="1">
      <c r="A29" s="380" t="s">
        <v>81</v>
      </c>
      <c r="B29" s="15" t="s">
        <v>49</v>
      </c>
      <c r="C29" s="308">
        <v>5673</v>
      </c>
      <c r="D29" s="211">
        <v>1883</v>
      </c>
      <c r="E29" s="211">
        <v>228</v>
      </c>
      <c r="F29" s="124">
        <v>468</v>
      </c>
      <c r="G29" s="124">
        <v>1286</v>
      </c>
      <c r="H29" s="124">
        <v>1808</v>
      </c>
      <c r="I29" s="308">
        <v>28837</v>
      </c>
      <c r="J29" s="125">
        <v>26267</v>
      </c>
      <c r="K29" s="125">
        <v>2570</v>
      </c>
      <c r="L29" s="312">
        <v>27329</v>
      </c>
      <c r="M29" s="312">
        <v>109</v>
      </c>
      <c r="N29" s="312">
        <v>97</v>
      </c>
      <c r="O29" s="305">
        <v>62045</v>
      </c>
    </row>
    <row r="30" spans="1:16" s="40" customFormat="1" ht="18" customHeight="1">
      <c r="A30" s="381"/>
      <c r="B30" s="149" t="s">
        <v>82</v>
      </c>
      <c r="C30" s="126">
        <v>9.1</v>
      </c>
      <c r="D30" s="126"/>
      <c r="E30" s="126"/>
      <c r="F30" s="126"/>
      <c r="G30" s="126"/>
      <c r="H30" s="126"/>
      <c r="I30" s="126">
        <v>46.5</v>
      </c>
      <c r="J30" s="126"/>
      <c r="K30" s="126"/>
      <c r="L30" s="126">
        <v>44</v>
      </c>
      <c r="M30" s="126">
        <v>0.2</v>
      </c>
      <c r="N30" s="126">
        <v>0.2</v>
      </c>
      <c r="O30" s="127">
        <v>100</v>
      </c>
    </row>
    <row r="31" spans="1:16" s="40" customFormat="1">
      <c r="A31" s="381"/>
      <c r="B31" s="149" t="s">
        <v>50</v>
      </c>
      <c r="C31" s="128">
        <v>215848</v>
      </c>
      <c r="D31" s="129">
        <v>153508</v>
      </c>
      <c r="E31" s="129">
        <v>47001</v>
      </c>
      <c r="F31" s="128">
        <v>4165</v>
      </c>
      <c r="G31" s="128">
        <v>5814</v>
      </c>
      <c r="H31" s="128">
        <v>5360</v>
      </c>
      <c r="I31" s="128">
        <v>742945</v>
      </c>
      <c r="J31" s="129">
        <v>677576</v>
      </c>
      <c r="K31" s="129">
        <v>65369</v>
      </c>
      <c r="L31" s="129">
        <v>92119</v>
      </c>
      <c r="M31" s="129">
        <v>5375</v>
      </c>
      <c r="N31" s="129">
        <v>857</v>
      </c>
      <c r="O31" s="130">
        <v>1057144</v>
      </c>
    </row>
    <row r="32" spans="1:16" s="40" customFormat="1" ht="18" thickBot="1">
      <c r="A32" s="382"/>
      <c r="B32" s="16" t="s">
        <v>82</v>
      </c>
      <c r="C32" s="131">
        <v>20.399999999999999</v>
      </c>
      <c r="D32" s="131"/>
      <c r="E32" s="131"/>
      <c r="F32" s="131"/>
      <c r="G32" s="131"/>
      <c r="H32" s="131"/>
      <c r="I32" s="131">
        <v>69.900000000000006</v>
      </c>
      <c r="J32" s="131"/>
      <c r="K32" s="131"/>
      <c r="L32" s="131">
        <v>8.6999999999999993</v>
      </c>
      <c r="M32" s="131">
        <v>0.5</v>
      </c>
      <c r="N32" s="131">
        <v>0.1</v>
      </c>
      <c r="O32" s="132">
        <v>100</v>
      </c>
    </row>
    <row r="33" spans="1:17" s="40" customFormat="1">
      <c r="A33" s="368" t="s">
        <v>86</v>
      </c>
      <c r="B33" s="14" t="s">
        <v>44</v>
      </c>
      <c r="C33" s="307">
        <f>SUM(D33,E33,F33,G33,H33)</f>
        <v>6230</v>
      </c>
      <c r="D33" s="190">
        <v>1983</v>
      </c>
      <c r="E33" s="190">
        <v>235</v>
      </c>
      <c r="F33" s="259">
        <v>604</v>
      </c>
      <c r="G33" s="259">
        <v>1359</v>
      </c>
      <c r="H33" s="259">
        <v>2049</v>
      </c>
      <c r="I33" s="307">
        <f>SUM(J33,K33)</f>
        <v>28273</v>
      </c>
      <c r="J33" s="259">
        <v>25308</v>
      </c>
      <c r="K33" s="259">
        <v>2965</v>
      </c>
      <c r="L33" s="311">
        <v>28244</v>
      </c>
      <c r="M33" s="311">
        <v>106</v>
      </c>
      <c r="N33" s="311">
        <v>104</v>
      </c>
      <c r="O33" s="304">
        <f>SUM(C33,I33,L33,M33,N33)</f>
        <v>62957</v>
      </c>
    </row>
    <row r="34" spans="1:17" s="40" customFormat="1">
      <c r="A34" s="369"/>
      <c r="B34" s="4" t="s">
        <v>43</v>
      </c>
      <c r="C34" s="261">
        <f>(C33/O33)*100</f>
        <v>9.8956430579601946</v>
      </c>
      <c r="D34" s="261"/>
      <c r="E34" s="261"/>
      <c r="F34" s="261"/>
      <c r="G34" s="261"/>
      <c r="H34" s="261"/>
      <c r="I34" s="261">
        <f>(I33/O33)*100</f>
        <v>44.908429563035085</v>
      </c>
      <c r="J34" s="261"/>
      <c r="K34" s="261"/>
      <c r="L34" s="261">
        <f>(L33/O33)*100</f>
        <v>44.862366377051003</v>
      </c>
      <c r="M34" s="261">
        <f>(M33/O33)*100</f>
        <v>0.16836888670044634</v>
      </c>
      <c r="N34" s="261">
        <f>(N33/O33)*100</f>
        <v>0.1651921152532681</v>
      </c>
      <c r="O34" s="262">
        <f>SUM(C34:N34)</f>
        <v>100</v>
      </c>
    </row>
    <row r="35" spans="1:17" s="40" customFormat="1">
      <c r="A35" s="369"/>
      <c r="B35" s="4" t="s">
        <v>4</v>
      </c>
      <c r="C35" s="4">
        <f>SUM(D35:H35)</f>
        <v>223171</v>
      </c>
      <c r="D35" s="263">
        <v>158141</v>
      </c>
      <c r="E35" s="264">
        <v>47938</v>
      </c>
      <c r="F35" s="264">
        <v>5341</v>
      </c>
      <c r="G35" s="264">
        <v>6082</v>
      </c>
      <c r="H35" s="264">
        <v>5669</v>
      </c>
      <c r="I35" s="265">
        <f>SUM(J35,K35)</f>
        <v>700561</v>
      </c>
      <c r="J35" s="266">
        <v>628395</v>
      </c>
      <c r="K35" s="266">
        <v>72166</v>
      </c>
      <c r="L35" s="266">
        <v>89646.565000000002</v>
      </c>
      <c r="M35" s="266">
        <v>5167</v>
      </c>
      <c r="N35" s="266">
        <v>913</v>
      </c>
      <c r="O35" s="260">
        <f t="shared" ref="O35" si="13">SUM(C35,I35,L35,M35,N35)</f>
        <v>1019458.5649999999</v>
      </c>
    </row>
    <row r="36" spans="1:17" s="40" customFormat="1" ht="18" thickBot="1">
      <c r="A36" s="370"/>
      <c r="B36" s="267" t="s">
        <v>43</v>
      </c>
      <c r="C36" s="268">
        <f>(C35/O35)*100</f>
        <v>21.891130023514002</v>
      </c>
      <c r="D36" s="268"/>
      <c r="E36" s="268"/>
      <c r="F36" s="268"/>
      <c r="G36" s="268"/>
      <c r="H36" s="268"/>
      <c r="I36" s="268">
        <v>69.900000000000006</v>
      </c>
      <c r="J36" s="268"/>
      <c r="K36" s="268"/>
      <c r="L36" s="268">
        <f>(L35/O35)*100</f>
        <v>8.7935466999583269</v>
      </c>
      <c r="M36" s="268">
        <f>(M35/O35)*100</f>
        <v>0.50683766632535976</v>
      </c>
      <c r="N36" s="268">
        <f>(N35/O35)*100</f>
        <v>8.95573426272602E-2</v>
      </c>
      <c r="O36" s="269">
        <v>100</v>
      </c>
    </row>
    <row r="37" spans="1:17" s="40" customFormat="1">
      <c r="A37" s="368" t="s">
        <v>87</v>
      </c>
      <c r="B37" s="14" t="s">
        <v>44</v>
      </c>
      <c r="C37" s="307">
        <f>SUM(D37,E37,F37,G37,H37)</f>
        <v>6194</v>
      </c>
      <c r="D37" s="215">
        <f>SUM(D67,D90,D114,D137,D160,D183,D206,D229,D252,D275,D298,D321,D344,D367,D390,D413,D436)</f>
        <v>2064</v>
      </c>
      <c r="E37" s="215">
        <f>SUM(E67,E90,E114,E137,E160,E183,E206,E229,E252,E275,E298,E321,E344,E367,E390,E413,E436)</f>
        <v>237</v>
      </c>
      <c r="F37" s="259">
        <f>SUM(F67,F90,F114,F137,F160,F183,F206,F229,F252,F275,F298,F321,F344,F367,F390,F413,F436)</f>
        <v>563</v>
      </c>
      <c r="G37" s="259">
        <f>SUM(G67,G90,G114,G137,G160,G183,G206,G229,G252,G275,G298,G321,G344,G367,G390,G413,G436)</f>
        <v>1389</v>
      </c>
      <c r="H37" s="259">
        <f>SUM(H67,H90,H114,H137,H160,H183,H206,H229,H252,H275,H298,H321,H344,H367,H390,H413,H436)</f>
        <v>1941</v>
      </c>
      <c r="I37" s="307">
        <f>SUM(J37,K37)</f>
        <v>27858</v>
      </c>
      <c r="J37" s="259">
        <f>SUM(J67,J90,J114,J137,J160,J183,J206,J229,J252,J275,J298,J321,J344,J367,J390,J413,J436)</f>
        <v>24433</v>
      </c>
      <c r="K37" s="259">
        <f>SUM(K67,K90,K114,K137,K160,K183,K206,K229,K252,K275,K298,K321,K344,K367,K390,K413,K436)</f>
        <v>3425</v>
      </c>
      <c r="L37" s="311">
        <f>SUM(L67,L90,L114,L137,L160,L183,L206,L229,L252,L275,L298,L321,L344,L367,L390,L413,L436)</f>
        <v>27955</v>
      </c>
      <c r="M37" s="311">
        <f>SUM(M67,M90,M114,M137,M160,M183,M206,M229,M252,M275,M298,M321,M344,M367,M390,M413,M436)</f>
        <v>97</v>
      </c>
      <c r="N37" s="311">
        <f>SUM(N67,N90,N114,N137,N160,N183,N206,N229,N252,N275,N298,N321,N344,N367,N390,N413,N436)</f>
        <v>108</v>
      </c>
      <c r="O37" s="304">
        <f>SUM(C37,I37,L37,M37,N37)</f>
        <v>62212</v>
      </c>
    </row>
    <row r="38" spans="1:17" s="40" customFormat="1" ht="18" thickBot="1">
      <c r="A38" s="369"/>
      <c r="B38" s="4" t="s">
        <v>43</v>
      </c>
      <c r="C38" s="261">
        <f>C$37/$O$37*100</f>
        <v>9.9562785314730267</v>
      </c>
      <c r="D38" s="261">
        <f t="shared" ref="D38:O38" si="14">D$37/$O$37*100</f>
        <v>3.3176879058702502</v>
      </c>
      <c r="E38" s="261">
        <f t="shared" si="14"/>
        <v>0.38095544267986886</v>
      </c>
      <c r="F38" s="261">
        <f t="shared" si="14"/>
        <v>0.90497010223108076</v>
      </c>
      <c r="G38" s="261">
        <f t="shared" si="14"/>
        <v>2.2326882273516366</v>
      </c>
      <c r="H38" s="261">
        <f t="shared" si="14"/>
        <v>3.1199768533401917</v>
      </c>
      <c r="I38" s="261">
        <f t="shared" si="14"/>
        <v>44.779142287661543</v>
      </c>
      <c r="J38" s="261">
        <f t="shared" si="14"/>
        <v>39.273773548511542</v>
      </c>
      <c r="K38" s="261">
        <f t="shared" si="14"/>
        <v>5.5053687391500032</v>
      </c>
      <c r="L38" s="261">
        <f t="shared" si="14"/>
        <v>44.935060759982001</v>
      </c>
      <c r="M38" s="261">
        <f t="shared" si="14"/>
        <v>0.15591847232045267</v>
      </c>
      <c r="N38" s="261">
        <f t="shared" si="14"/>
        <v>0.1735999485629782</v>
      </c>
      <c r="O38" s="261">
        <f t="shared" si="14"/>
        <v>100</v>
      </c>
    </row>
    <row r="39" spans="1:17" s="40" customFormat="1">
      <c r="A39" s="369"/>
      <c r="B39" s="4" t="s">
        <v>4</v>
      </c>
      <c r="C39" s="4">
        <f>SUM(D39:H39)</f>
        <v>227814</v>
      </c>
      <c r="D39" s="263">
        <f>SUM(D68,D91,D115,D138,D161,D184,D207,D230,D253,D276,D299,D322,D345,D368,D391,D414,D437)</f>
        <v>162709</v>
      </c>
      <c r="E39" s="263">
        <f>SUM(E68,E91,E115,E138,E161,E184,E207,E230,E253,E276,E299,E322,E345,E368,E391,E414,E437)</f>
        <v>48830</v>
      </c>
      <c r="F39" s="263">
        <f>SUM(F68,F91,F115,F138,F161,F184,F207,F230,F253,F276,F299,F322,F345,F368,F391,F414,F437)</f>
        <v>4787</v>
      </c>
      <c r="G39" s="263">
        <f>SUM(G68,G91,G115,G138,G161,G184,G207,G230,G253,G276,G299,G322,G345,G368,G391,G414,G437)</f>
        <v>6231</v>
      </c>
      <c r="H39" s="263">
        <f>SUM(H68,H91,H115,H138,H161,H184,H207,H230,H253,H276,H299,H322,H345,H368,H391,H414,H437)</f>
        <v>5257</v>
      </c>
      <c r="I39" s="265">
        <f>SUM(J39:K39)</f>
        <v>728550</v>
      </c>
      <c r="J39" s="259">
        <f t="shared" ref="J39:O39" si="15">SUM(J68,J91,J115,J138,J161,J184,J207,J230,J253,J276,J299,J322,J345,J368,J391,J414,J437)</f>
        <v>638912</v>
      </c>
      <c r="K39" s="259">
        <f t="shared" si="15"/>
        <v>89638</v>
      </c>
      <c r="L39" s="259">
        <f t="shared" si="15"/>
        <v>90908</v>
      </c>
      <c r="M39" s="259">
        <f t="shared" si="15"/>
        <v>4562</v>
      </c>
      <c r="N39" s="259">
        <f t="shared" si="15"/>
        <v>932</v>
      </c>
      <c r="O39" s="259">
        <f t="shared" si="15"/>
        <v>1051930</v>
      </c>
      <c r="Q39" s="43"/>
    </row>
    <row r="40" spans="1:17" s="40" customFormat="1" ht="18" thickBot="1">
      <c r="A40" s="370"/>
      <c r="B40" s="267" t="s">
        <v>43</v>
      </c>
      <c r="C40" s="268">
        <f>C$39/$O$39*100</f>
        <v>21.656764233361535</v>
      </c>
      <c r="D40" s="268">
        <f t="shared" ref="D40:O40" si="16">D$39/$O$39*100</f>
        <v>15.467664198188091</v>
      </c>
      <c r="E40" s="268">
        <f t="shared" si="16"/>
        <v>4.6419438555797434</v>
      </c>
      <c r="F40" s="268">
        <f t="shared" si="16"/>
        <v>0.45506830302396545</v>
      </c>
      <c r="G40" s="268">
        <f t="shared" si="16"/>
        <v>0.59233979447301621</v>
      </c>
      <c r="H40" s="268">
        <f t="shared" si="16"/>
        <v>0.49974808209671751</v>
      </c>
      <c r="I40" s="268">
        <f t="shared" si="16"/>
        <v>69.258410730752047</v>
      </c>
      <c r="J40" s="268">
        <f t="shared" si="16"/>
        <v>60.737121291340678</v>
      </c>
      <c r="K40" s="268">
        <f t="shared" si="16"/>
        <v>8.521289439411369</v>
      </c>
      <c r="L40" s="268">
        <f t="shared" si="16"/>
        <v>8.6420199062675263</v>
      </c>
      <c r="M40" s="268">
        <f t="shared" si="16"/>
        <v>0.43367904708488209</v>
      </c>
      <c r="N40" s="268">
        <f t="shared" si="16"/>
        <v>8.8599051267669912E-2</v>
      </c>
      <c r="O40" s="268">
        <f t="shared" si="16"/>
        <v>100</v>
      </c>
    </row>
    <row r="41" spans="1:17" s="40" customFormat="1">
      <c r="A41" s="371" t="s">
        <v>91</v>
      </c>
      <c r="B41" s="270" t="s">
        <v>44</v>
      </c>
      <c r="C41" s="303">
        <f>SUM(C69,C92,C116,C139,C162,C185,C208,C231,C254,C277,C300,C323,C346,C369,C392,C415,C438)</f>
        <v>6353</v>
      </c>
      <c r="D41" s="300">
        <f t="shared" ref="D41:N41" si="17">SUM(D69,D92,D116,D139,D162,D185,D208,D231,D254,D277,D300,D323,D346,D369,D392,D415,D438)</f>
        <v>2130</v>
      </c>
      <c r="E41" s="300">
        <f t="shared" si="17"/>
        <v>242</v>
      </c>
      <c r="F41" s="300">
        <f t="shared" si="17"/>
        <v>602</v>
      </c>
      <c r="G41" s="300">
        <f t="shared" si="17"/>
        <v>1505</v>
      </c>
      <c r="H41" s="300">
        <f t="shared" si="17"/>
        <v>1874</v>
      </c>
      <c r="I41" s="303">
        <f t="shared" si="17"/>
        <v>33526</v>
      </c>
      <c r="J41" s="300">
        <f t="shared" si="17"/>
        <v>29656</v>
      </c>
      <c r="K41" s="300">
        <f t="shared" si="17"/>
        <v>3870</v>
      </c>
      <c r="L41" s="303">
        <f t="shared" si="17"/>
        <v>28702</v>
      </c>
      <c r="M41" s="303">
        <f t="shared" si="17"/>
        <v>82</v>
      </c>
      <c r="N41" s="303">
        <f t="shared" si="17"/>
        <v>110</v>
      </c>
      <c r="O41" s="303">
        <f>SUM(I41,C41,L41:N41)</f>
        <v>68773</v>
      </c>
      <c r="P41" s="43">
        <f>SUM(I41,L41:N41,C41)</f>
        <v>68773</v>
      </c>
      <c r="Q41" s="43"/>
    </row>
    <row r="42" spans="1:17" s="40" customFormat="1">
      <c r="A42" s="372"/>
      <c r="B42" s="239" t="s">
        <v>43</v>
      </c>
      <c r="C42" s="271">
        <f>SUM(D42:H42)</f>
        <v>9.2376368633039139</v>
      </c>
      <c r="D42" s="271">
        <f>D$41/$O$41*100</f>
        <v>3.0971456821717824</v>
      </c>
      <c r="E42" s="271">
        <f t="shared" ref="E42:H42" si="18">E$41/$O$41*100</f>
        <v>0.35188227938289734</v>
      </c>
      <c r="F42" s="271">
        <f t="shared" si="18"/>
        <v>0.87534352144010008</v>
      </c>
      <c r="G42" s="271">
        <f t="shared" si="18"/>
        <v>2.1883588036002504</v>
      </c>
      <c r="H42" s="271">
        <f t="shared" si="18"/>
        <v>2.7249065767088831</v>
      </c>
      <c r="I42" s="271">
        <f>SUM(J42:N42)</f>
        <v>90.762363136696095</v>
      </c>
      <c r="J42" s="271">
        <f>J$41/$O$41*100</f>
        <v>43.121573873467781</v>
      </c>
      <c r="K42" s="271">
        <f t="shared" ref="K42:O42" si="19">K$41/$O$41*100</f>
        <v>5.6272083521149288</v>
      </c>
      <c r="L42" s="271">
        <f t="shared" si="19"/>
        <v>41.734401582016204</v>
      </c>
      <c r="M42" s="271">
        <f t="shared" si="19"/>
        <v>0.11923283846858505</v>
      </c>
      <c r="N42" s="271">
        <f t="shared" si="19"/>
        <v>0.1599464906285897</v>
      </c>
      <c r="O42" s="271">
        <f t="shared" si="19"/>
        <v>100</v>
      </c>
    </row>
    <row r="43" spans="1:17" s="40" customFormat="1">
      <c r="A43" s="372"/>
      <c r="B43" s="239" t="s">
        <v>4</v>
      </c>
      <c r="C43" s="239">
        <f>SUM(D43:H43)</f>
        <v>233522</v>
      </c>
      <c r="D43" s="239">
        <f t="shared" ref="D43:M43" si="20">SUM(D70,D93,D117,D140,D163,D186,D209,D232,D255,D278,D301,D324,D347,D370,D393,D416,D439)</f>
        <v>167749</v>
      </c>
      <c r="E43" s="239">
        <f t="shared" si="20"/>
        <v>49739</v>
      </c>
      <c r="F43" s="239">
        <f t="shared" si="20"/>
        <v>5015</v>
      </c>
      <c r="G43" s="239">
        <f t="shared" si="20"/>
        <v>6134</v>
      </c>
      <c r="H43" s="239">
        <f t="shared" si="20"/>
        <v>4885</v>
      </c>
      <c r="I43" s="239">
        <f t="shared" si="20"/>
        <v>679694</v>
      </c>
      <c r="J43" s="239">
        <f t="shared" si="20"/>
        <v>593880</v>
      </c>
      <c r="K43" s="239">
        <f t="shared" si="20"/>
        <v>85814</v>
      </c>
      <c r="L43" s="239">
        <f t="shared" si="20"/>
        <v>90790</v>
      </c>
      <c r="M43" s="239">
        <f t="shared" si="20"/>
        <v>4475</v>
      </c>
      <c r="N43" s="239">
        <v>942</v>
      </c>
      <c r="O43" s="239">
        <f>SUM(L43:N43,I43,C43)</f>
        <v>1009423</v>
      </c>
    </row>
    <row r="44" spans="1:17" s="40" customFormat="1" ht="18" thickBot="1">
      <c r="A44" s="373"/>
      <c r="B44" s="272" t="s">
        <v>43</v>
      </c>
      <c r="C44" s="273">
        <f>SUM(D44:H44)</f>
        <v>23.134206373343979</v>
      </c>
      <c r="D44" s="273">
        <f>D$43/$O$43*100</f>
        <v>16.618305705338596</v>
      </c>
      <c r="E44" s="273">
        <f t="shared" ref="E44:H44" si="21">E$43/$O$43*100</f>
        <v>4.9274684646575322</v>
      </c>
      <c r="F44" s="273">
        <f t="shared" si="21"/>
        <v>0.49681847946797331</v>
      </c>
      <c r="G44" s="273">
        <f t="shared" si="21"/>
        <v>0.60767388894447616</v>
      </c>
      <c r="H44" s="273">
        <f t="shared" si="21"/>
        <v>0.48393983493540371</v>
      </c>
      <c r="I44" s="273">
        <f>SUM(J44:N44)</f>
        <v>76.865793626656028</v>
      </c>
      <c r="J44" s="273">
        <f>J$43/$O$43*100</f>
        <v>58.833610884634091</v>
      </c>
      <c r="K44" s="273">
        <f t="shared" ref="K44:O44" si="22">K$43/$O$43*100</f>
        <v>8.501292322445595</v>
      </c>
      <c r="L44" s="273">
        <f t="shared" si="22"/>
        <v>8.9942472085537979</v>
      </c>
      <c r="M44" s="273">
        <f t="shared" si="22"/>
        <v>0.44332257140960729</v>
      </c>
      <c r="N44" s="273">
        <f t="shared" si="22"/>
        <v>9.3320639612927386E-2</v>
      </c>
      <c r="O44" s="273">
        <f t="shared" si="22"/>
        <v>100</v>
      </c>
    </row>
    <row r="45" spans="1:17" s="40" customFormat="1">
      <c r="A45" s="55"/>
      <c r="B45" s="56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57"/>
    </row>
    <row r="46" spans="1:17" s="40" customFormat="1" ht="18" thickBot="1">
      <c r="A46" s="334" t="s">
        <v>28</v>
      </c>
      <c r="B46" s="334"/>
      <c r="C46" s="334"/>
      <c r="D46" s="334"/>
      <c r="E46" s="334"/>
      <c r="F46" s="334"/>
      <c r="G46" s="334"/>
      <c r="H46" s="334"/>
      <c r="I46" s="334"/>
      <c r="J46" s="334"/>
      <c r="K46" s="334"/>
      <c r="L46" s="334"/>
      <c r="M46" s="334"/>
      <c r="N46" s="334"/>
      <c r="O46" s="334"/>
    </row>
    <row r="47" spans="1:17" s="40" customFormat="1">
      <c r="A47" s="340" t="s">
        <v>7</v>
      </c>
      <c r="B47" s="341"/>
      <c r="C47" s="341" t="s">
        <v>8</v>
      </c>
      <c r="D47" s="341"/>
      <c r="E47" s="341"/>
      <c r="F47" s="341"/>
      <c r="G47" s="341"/>
      <c r="H47" s="341"/>
      <c r="I47" s="341" t="s">
        <v>26</v>
      </c>
      <c r="J47" s="341"/>
      <c r="K47" s="341"/>
      <c r="L47" s="146" t="s">
        <v>9</v>
      </c>
      <c r="M47" s="167" t="s">
        <v>10</v>
      </c>
      <c r="N47" s="167" t="s">
        <v>11</v>
      </c>
      <c r="O47" s="344" t="s">
        <v>2</v>
      </c>
    </row>
    <row r="48" spans="1:17" s="40" customFormat="1" ht="18" thickBot="1">
      <c r="A48" s="342"/>
      <c r="B48" s="343"/>
      <c r="C48" s="168" t="s">
        <v>12</v>
      </c>
      <c r="D48" s="168" t="s">
        <v>0</v>
      </c>
      <c r="E48" s="168" t="s">
        <v>13</v>
      </c>
      <c r="F48" s="168" t="s">
        <v>14</v>
      </c>
      <c r="G48" s="168" t="s">
        <v>15</v>
      </c>
      <c r="H48" s="168" t="s">
        <v>16</v>
      </c>
      <c r="I48" s="168" t="s">
        <v>24</v>
      </c>
      <c r="J48" s="168" t="s">
        <v>25</v>
      </c>
      <c r="K48" s="168" t="s">
        <v>23</v>
      </c>
      <c r="L48" s="168" t="s">
        <v>1</v>
      </c>
      <c r="M48" s="168" t="s">
        <v>17</v>
      </c>
      <c r="N48" s="168" t="s">
        <v>18</v>
      </c>
      <c r="O48" s="345"/>
    </row>
    <row r="49" spans="1:15" s="40" customFormat="1" ht="16.5" customHeight="1">
      <c r="A49" s="337" t="s">
        <v>19</v>
      </c>
      <c r="B49" s="151" t="s">
        <v>3</v>
      </c>
      <c r="C49" s="151">
        <f>SUM(D49:H49)</f>
        <v>386</v>
      </c>
      <c r="D49" s="151">
        <v>161</v>
      </c>
      <c r="E49" s="151"/>
      <c r="F49" s="151"/>
      <c r="G49" s="151">
        <v>60</v>
      </c>
      <c r="H49" s="151">
        <v>165</v>
      </c>
      <c r="I49" s="151">
        <f>SUM(J49:K49)</f>
        <v>2925</v>
      </c>
      <c r="J49" s="151">
        <v>2919</v>
      </c>
      <c r="K49" s="151">
        <v>6</v>
      </c>
      <c r="L49" s="151"/>
      <c r="M49" s="151">
        <v>4</v>
      </c>
      <c r="N49" s="151">
        <v>0</v>
      </c>
      <c r="O49" s="162">
        <f>SUM(C49,I49,L49,M49,N49)</f>
        <v>3315</v>
      </c>
    </row>
    <row r="50" spans="1:15" s="40" customFormat="1">
      <c r="A50" s="338"/>
      <c r="B50" s="149" t="s">
        <v>4</v>
      </c>
      <c r="C50" s="149">
        <f t="shared" ref="C50:C56" si="23">SUM(D50:H50)</f>
        <v>27913</v>
      </c>
      <c r="D50" s="149">
        <v>27156</v>
      </c>
      <c r="E50" s="149"/>
      <c r="F50" s="149"/>
      <c r="G50" s="149">
        <v>243</v>
      </c>
      <c r="H50" s="149">
        <v>514</v>
      </c>
      <c r="I50" s="149">
        <f t="shared" ref="I50:I56" si="24">SUM(J50:K50)</f>
        <v>61636</v>
      </c>
      <c r="J50" s="149">
        <v>61045</v>
      </c>
      <c r="K50" s="149">
        <v>591</v>
      </c>
      <c r="L50" s="149"/>
      <c r="M50" s="149">
        <v>439</v>
      </c>
      <c r="N50" s="149">
        <v>0</v>
      </c>
      <c r="O50" s="150">
        <f t="shared" ref="O50:O56" si="25">SUM(C50,I50,L50,M50,N50)</f>
        <v>89988</v>
      </c>
    </row>
    <row r="51" spans="1:15" s="40" customFormat="1" ht="16.5" customHeight="1">
      <c r="A51" s="339" t="s">
        <v>20</v>
      </c>
      <c r="B51" s="149" t="s">
        <v>3</v>
      </c>
      <c r="C51" s="149">
        <f t="shared" si="23"/>
        <v>605</v>
      </c>
      <c r="D51" s="148">
        <v>191</v>
      </c>
      <c r="E51" s="148"/>
      <c r="F51" s="148"/>
      <c r="G51" s="148">
        <v>78</v>
      </c>
      <c r="H51" s="148">
        <v>336</v>
      </c>
      <c r="I51" s="149">
        <f t="shared" si="24"/>
        <v>2945</v>
      </c>
      <c r="J51" s="149">
        <v>2936</v>
      </c>
      <c r="K51" s="148">
        <v>9</v>
      </c>
      <c r="L51" s="148"/>
      <c r="M51" s="149">
        <v>4</v>
      </c>
      <c r="N51" s="148">
        <v>0</v>
      </c>
      <c r="O51" s="150">
        <f>SUM(C51,I51,L51,M51,N51)</f>
        <v>3554</v>
      </c>
    </row>
    <row r="52" spans="1:15" s="40" customFormat="1">
      <c r="A52" s="338"/>
      <c r="B52" s="149" t="s">
        <v>4</v>
      </c>
      <c r="C52" s="149">
        <f t="shared" si="23"/>
        <v>31275</v>
      </c>
      <c r="D52" s="148">
        <v>29828</v>
      </c>
      <c r="E52" s="148"/>
      <c r="F52" s="148"/>
      <c r="G52" s="148">
        <v>325</v>
      </c>
      <c r="H52" s="148">
        <v>1122</v>
      </c>
      <c r="I52" s="149">
        <f t="shared" si="24"/>
        <v>62290</v>
      </c>
      <c r="J52" s="149">
        <v>61499</v>
      </c>
      <c r="K52" s="148">
        <v>791</v>
      </c>
      <c r="L52" s="148"/>
      <c r="M52" s="149">
        <v>439</v>
      </c>
      <c r="N52" s="148">
        <v>0</v>
      </c>
      <c r="O52" s="150">
        <f t="shared" si="25"/>
        <v>94004</v>
      </c>
    </row>
    <row r="53" spans="1:15" s="40" customFormat="1" ht="16.5" customHeight="1">
      <c r="A53" s="339" t="s">
        <v>21</v>
      </c>
      <c r="B53" s="149" t="s">
        <v>3</v>
      </c>
      <c r="C53" s="149">
        <f t="shared" si="23"/>
        <v>906</v>
      </c>
      <c r="D53" s="148">
        <v>234</v>
      </c>
      <c r="E53" s="148">
        <v>0</v>
      </c>
      <c r="F53" s="148"/>
      <c r="G53" s="148">
        <v>87</v>
      </c>
      <c r="H53" s="148">
        <v>585</v>
      </c>
      <c r="I53" s="149">
        <f t="shared" si="24"/>
        <v>2974</v>
      </c>
      <c r="J53" s="149">
        <v>2959</v>
      </c>
      <c r="K53" s="148">
        <v>15</v>
      </c>
      <c r="L53" s="148"/>
      <c r="M53" s="149">
        <v>4</v>
      </c>
      <c r="N53" s="148">
        <v>0</v>
      </c>
      <c r="O53" s="150">
        <f>SUM(C53,I53,L53,M53,N53)</f>
        <v>3884</v>
      </c>
    </row>
    <row r="54" spans="1:15" s="40" customFormat="1">
      <c r="A54" s="338"/>
      <c r="B54" s="149" t="s">
        <v>4</v>
      </c>
      <c r="C54" s="149">
        <f t="shared" si="23"/>
        <v>36767</v>
      </c>
      <c r="D54" s="148">
        <v>34541</v>
      </c>
      <c r="E54" s="148">
        <v>0</v>
      </c>
      <c r="F54" s="148"/>
      <c r="G54" s="148">
        <v>360</v>
      </c>
      <c r="H54" s="148">
        <v>1866</v>
      </c>
      <c r="I54" s="149">
        <f t="shared" si="24"/>
        <v>64196</v>
      </c>
      <c r="J54" s="149">
        <v>62539</v>
      </c>
      <c r="K54" s="148">
        <v>1657</v>
      </c>
      <c r="L54" s="148"/>
      <c r="M54" s="149">
        <v>439</v>
      </c>
      <c r="N54" s="148">
        <v>0</v>
      </c>
      <c r="O54" s="150">
        <f t="shared" si="25"/>
        <v>101402</v>
      </c>
    </row>
    <row r="55" spans="1:15" s="40" customFormat="1">
      <c r="A55" s="339" t="s">
        <v>22</v>
      </c>
      <c r="B55" s="149" t="s">
        <v>3</v>
      </c>
      <c r="C55" s="149">
        <f t="shared" si="23"/>
        <v>1128</v>
      </c>
      <c r="D55" s="148">
        <v>291</v>
      </c>
      <c r="E55" s="148">
        <v>0</v>
      </c>
      <c r="F55" s="148"/>
      <c r="G55" s="148">
        <v>105</v>
      </c>
      <c r="H55" s="148">
        <v>732</v>
      </c>
      <c r="I55" s="149">
        <f t="shared" si="24"/>
        <v>3019</v>
      </c>
      <c r="J55" s="149">
        <v>2995</v>
      </c>
      <c r="K55" s="148">
        <v>24</v>
      </c>
      <c r="L55" s="148"/>
      <c r="M55" s="149">
        <v>4</v>
      </c>
      <c r="N55" s="148">
        <v>0</v>
      </c>
      <c r="O55" s="150">
        <f>SUM(C55,I55,L55,M55,N55)</f>
        <v>4151</v>
      </c>
    </row>
    <row r="56" spans="1:15" s="40" customFormat="1">
      <c r="A56" s="338"/>
      <c r="B56" s="149" t="s">
        <v>4</v>
      </c>
      <c r="C56" s="149">
        <f t="shared" si="23"/>
        <v>44505</v>
      </c>
      <c r="D56" s="148">
        <v>41672</v>
      </c>
      <c r="E56" s="148">
        <v>0</v>
      </c>
      <c r="F56" s="148"/>
      <c r="G56" s="148">
        <v>407</v>
      </c>
      <c r="H56" s="148">
        <v>2426</v>
      </c>
      <c r="I56" s="149">
        <f t="shared" si="24"/>
        <v>67109</v>
      </c>
      <c r="J56" s="149">
        <v>64626</v>
      </c>
      <c r="K56" s="148">
        <v>2483</v>
      </c>
      <c r="L56" s="148"/>
      <c r="M56" s="149">
        <v>439</v>
      </c>
      <c r="N56" s="148">
        <v>0</v>
      </c>
      <c r="O56" s="150">
        <f t="shared" si="25"/>
        <v>112053</v>
      </c>
    </row>
    <row r="57" spans="1:15" s="40" customFormat="1">
      <c r="A57" s="332" t="s">
        <v>45</v>
      </c>
      <c r="B57" s="169" t="s">
        <v>3</v>
      </c>
      <c r="C57" s="159">
        <v>1359</v>
      </c>
      <c r="D57" s="159">
        <v>348</v>
      </c>
      <c r="E57" s="159"/>
      <c r="F57" s="159"/>
      <c r="G57" s="159">
        <v>121</v>
      </c>
      <c r="H57" s="159">
        <v>890</v>
      </c>
      <c r="I57" s="159">
        <v>2957</v>
      </c>
      <c r="J57" s="159">
        <v>2926</v>
      </c>
      <c r="K57" s="159">
        <v>31</v>
      </c>
      <c r="L57" s="159"/>
      <c r="M57" s="159">
        <v>4</v>
      </c>
      <c r="N57" s="148">
        <v>0</v>
      </c>
      <c r="O57" s="79">
        <v>4320</v>
      </c>
    </row>
    <row r="58" spans="1:15" s="40" customFormat="1">
      <c r="A58" s="333"/>
      <c r="B58" s="170" t="s">
        <v>4</v>
      </c>
      <c r="C58" s="169">
        <v>50240</v>
      </c>
      <c r="D58" s="169">
        <v>46947</v>
      </c>
      <c r="E58" s="169"/>
      <c r="F58" s="169"/>
      <c r="G58" s="169">
        <v>461</v>
      </c>
      <c r="H58" s="169">
        <v>2832</v>
      </c>
      <c r="I58" s="169">
        <v>66216</v>
      </c>
      <c r="J58" s="169">
        <v>63425</v>
      </c>
      <c r="K58" s="169">
        <v>2791</v>
      </c>
      <c r="L58" s="169"/>
      <c r="M58" s="169">
        <v>439</v>
      </c>
      <c r="N58" s="148">
        <v>0</v>
      </c>
      <c r="O58" s="164">
        <v>116895</v>
      </c>
    </row>
    <row r="59" spans="1:15" s="42" customFormat="1" ht="16.5" customHeight="1">
      <c r="A59" s="335" t="s">
        <v>47</v>
      </c>
      <c r="B59" s="159" t="s">
        <v>3</v>
      </c>
      <c r="C59" s="169">
        <f>D59+E59+F59+G59+H59</f>
        <v>1562</v>
      </c>
      <c r="D59" s="169">
        <v>399</v>
      </c>
      <c r="E59" s="169">
        <v>0</v>
      </c>
      <c r="F59" s="169">
        <v>0</v>
      </c>
      <c r="G59" s="169">
        <v>121</v>
      </c>
      <c r="H59" s="169">
        <v>1042</v>
      </c>
      <c r="I59" s="169">
        <v>2801</v>
      </c>
      <c r="J59" s="169">
        <v>2759</v>
      </c>
      <c r="K59" s="169">
        <v>42</v>
      </c>
      <c r="L59" s="169">
        <v>0</v>
      </c>
      <c r="M59" s="169">
        <v>4</v>
      </c>
      <c r="N59" s="148">
        <v>0</v>
      </c>
      <c r="O59" s="164">
        <f>C59+I59+L59+M59+N59</f>
        <v>4367</v>
      </c>
    </row>
    <row r="60" spans="1:15" s="42" customFormat="1">
      <c r="A60" s="377"/>
      <c r="B60" s="170" t="s">
        <v>4</v>
      </c>
      <c r="C60" s="170">
        <f>D60+E60+F60+G60+H60</f>
        <v>57118</v>
      </c>
      <c r="D60" s="170">
        <v>53454</v>
      </c>
      <c r="E60" s="170">
        <v>0</v>
      </c>
      <c r="F60" s="170">
        <v>0</v>
      </c>
      <c r="G60" s="170">
        <v>451</v>
      </c>
      <c r="H60" s="170">
        <v>3213</v>
      </c>
      <c r="I60" s="170">
        <v>63929</v>
      </c>
      <c r="J60" s="170">
        <v>60540</v>
      </c>
      <c r="K60" s="170">
        <v>3389</v>
      </c>
      <c r="L60" s="170">
        <v>0</v>
      </c>
      <c r="M60" s="170">
        <v>444</v>
      </c>
      <c r="N60" s="148">
        <v>0</v>
      </c>
      <c r="O60" s="171">
        <f>C60+I60+L60+M60+N60</f>
        <v>121491</v>
      </c>
    </row>
    <row r="61" spans="1:15" s="42" customFormat="1" ht="16.5" customHeight="1">
      <c r="A61" s="378" t="s">
        <v>47</v>
      </c>
      <c r="B61" s="110" t="s">
        <v>3</v>
      </c>
      <c r="C61" s="110">
        <f>D61+E61+F61+G61+H61</f>
        <v>1562</v>
      </c>
      <c r="D61" s="110">
        <v>399</v>
      </c>
      <c r="E61" s="110">
        <v>0</v>
      </c>
      <c r="F61" s="110">
        <v>0</v>
      </c>
      <c r="G61" s="110">
        <v>121</v>
      </c>
      <c r="H61" s="110">
        <v>1042</v>
      </c>
      <c r="I61" s="110">
        <v>2801</v>
      </c>
      <c r="J61" s="110">
        <v>2759</v>
      </c>
      <c r="K61" s="110">
        <v>42</v>
      </c>
      <c r="L61" s="110">
        <v>0</v>
      </c>
      <c r="M61" s="110">
        <v>4</v>
      </c>
      <c r="N61" s="110">
        <v>0</v>
      </c>
      <c r="O61" s="111">
        <f>C61+I61+L61+M61+N61</f>
        <v>4367</v>
      </c>
    </row>
    <row r="62" spans="1:15" s="42" customFormat="1">
      <c r="A62" s="332"/>
      <c r="B62" s="149" t="s">
        <v>4</v>
      </c>
      <c r="C62" s="149">
        <f>D62+E62+F62+G62+H62</f>
        <v>57118</v>
      </c>
      <c r="D62" s="149">
        <v>53454</v>
      </c>
      <c r="E62" s="149">
        <v>0</v>
      </c>
      <c r="F62" s="149">
        <v>0</v>
      </c>
      <c r="G62" s="149">
        <v>451</v>
      </c>
      <c r="H62" s="149">
        <v>3213</v>
      </c>
      <c r="I62" s="149">
        <v>63929</v>
      </c>
      <c r="J62" s="149">
        <v>60540</v>
      </c>
      <c r="K62" s="149">
        <v>3389</v>
      </c>
      <c r="L62" s="149">
        <v>0</v>
      </c>
      <c r="M62" s="149">
        <v>444</v>
      </c>
      <c r="N62" s="4">
        <v>0</v>
      </c>
      <c r="O62" s="150">
        <f>C62+I62+L62+M62+N62</f>
        <v>121491</v>
      </c>
    </row>
    <row r="63" spans="1:15" s="42" customFormat="1" ht="16.5" customHeight="1">
      <c r="A63" s="352" t="s">
        <v>58</v>
      </c>
      <c r="B63" s="169" t="s">
        <v>3</v>
      </c>
      <c r="C63" s="172">
        <f t="shared" ref="C63:C66" si="26">SUM(D63:H63)</f>
        <v>1692</v>
      </c>
      <c r="D63" s="169">
        <v>440</v>
      </c>
      <c r="E63" s="169">
        <v>0</v>
      </c>
      <c r="F63" s="169">
        <v>0</v>
      </c>
      <c r="G63" s="169">
        <v>133</v>
      </c>
      <c r="H63" s="169">
        <v>1119</v>
      </c>
      <c r="I63" s="172">
        <f t="shared" ref="I63:I66" si="27">SUM(J63:K63)</f>
        <v>2705</v>
      </c>
      <c r="J63" s="169">
        <v>2660</v>
      </c>
      <c r="K63" s="169">
        <v>45</v>
      </c>
      <c r="L63" s="169">
        <v>0</v>
      </c>
      <c r="M63" s="169">
        <v>2</v>
      </c>
      <c r="N63" s="169">
        <v>0</v>
      </c>
      <c r="O63" s="173">
        <f t="shared" ref="O63:O66" si="28">SUM(C63,I63,L63,M63,N63)</f>
        <v>4399</v>
      </c>
    </row>
    <row r="64" spans="1:15" s="40" customFormat="1">
      <c r="A64" s="379"/>
      <c r="B64" s="170" t="s">
        <v>4</v>
      </c>
      <c r="C64" s="174">
        <f t="shared" si="26"/>
        <v>62053</v>
      </c>
      <c r="D64" s="170">
        <v>58248</v>
      </c>
      <c r="E64" s="170">
        <v>0</v>
      </c>
      <c r="F64" s="170">
        <v>0</v>
      </c>
      <c r="G64" s="170">
        <v>478</v>
      </c>
      <c r="H64" s="170">
        <v>3327</v>
      </c>
      <c r="I64" s="174">
        <f t="shared" si="27"/>
        <v>62372</v>
      </c>
      <c r="J64" s="170">
        <v>58578</v>
      </c>
      <c r="K64" s="170">
        <v>3794</v>
      </c>
      <c r="L64" s="170">
        <v>0</v>
      </c>
      <c r="M64" s="170">
        <v>145</v>
      </c>
      <c r="N64" s="170">
        <v>0</v>
      </c>
      <c r="O64" s="175">
        <f t="shared" si="28"/>
        <v>124570</v>
      </c>
    </row>
    <row r="65" spans="1:15" s="40" customFormat="1">
      <c r="A65" s="324" t="s">
        <v>84</v>
      </c>
      <c r="B65" s="172" t="s">
        <v>3</v>
      </c>
      <c r="C65" s="172">
        <f t="shared" si="26"/>
        <v>1908</v>
      </c>
      <c r="D65" s="172">
        <v>460</v>
      </c>
      <c r="E65" s="191" t="s">
        <v>51</v>
      </c>
      <c r="F65" s="191" t="s">
        <v>51</v>
      </c>
      <c r="G65" s="172">
        <v>139</v>
      </c>
      <c r="H65" s="172">
        <v>1309</v>
      </c>
      <c r="I65" s="172">
        <f t="shared" si="27"/>
        <v>2494</v>
      </c>
      <c r="J65" s="172">
        <v>2435</v>
      </c>
      <c r="K65" s="172">
        <v>59</v>
      </c>
      <c r="L65" s="172">
        <v>0</v>
      </c>
      <c r="M65" s="172">
        <v>2</v>
      </c>
      <c r="N65" s="172">
        <v>0</v>
      </c>
      <c r="O65" s="173">
        <f t="shared" si="28"/>
        <v>4404</v>
      </c>
    </row>
    <row r="66" spans="1:15" s="40" customFormat="1" ht="18" thickBot="1">
      <c r="A66" s="325"/>
      <c r="B66" s="192" t="s">
        <v>4</v>
      </c>
      <c r="C66" s="192">
        <f t="shared" si="26"/>
        <v>64107</v>
      </c>
      <c r="D66" s="192">
        <v>60044</v>
      </c>
      <c r="E66" s="192">
        <v>0</v>
      </c>
      <c r="F66" s="192">
        <v>0</v>
      </c>
      <c r="G66" s="192">
        <v>469</v>
      </c>
      <c r="H66" s="193">
        <v>3594</v>
      </c>
      <c r="I66" s="193">
        <f t="shared" si="27"/>
        <v>55272</v>
      </c>
      <c r="J66" s="193">
        <v>50914</v>
      </c>
      <c r="K66" s="192">
        <v>4358</v>
      </c>
      <c r="L66" s="192">
        <v>0</v>
      </c>
      <c r="M66" s="192">
        <v>145</v>
      </c>
      <c r="N66" s="192">
        <v>0</v>
      </c>
      <c r="O66" s="194">
        <f t="shared" si="28"/>
        <v>119524</v>
      </c>
    </row>
    <row r="67" spans="1:15" s="40" customFormat="1">
      <c r="A67" s="317" t="s">
        <v>88</v>
      </c>
      <c r="B67" s="229" t="s">
        <v>44</v>
      </c>
      <c r="C67" s="229">
        <f>SUM(D67:H67)</f>
        <v>1814</v>
      </c>
      <c r="D67" s="229">
        <v>463</v>
      </c>
      <c r="E67" s="230">
        <v>0</v>
      </c>
      <c r="F67" s="230">
        <v>0</v>
      </c>
      <c r="G67" s="229">
        <v>151</v>
      </c>
      <c r="H67" s="229">
        <v>1200</v>
      </c>
      <c r="I67" s="229">
        <f>SUM(J67:K67)</f>
        <v>2341</v>
      </c>
      <c r="J67" s="229">
        <v>2272</v>
      </c>
      <c r="K67" s="229">
        <v>69</v>
      </c>
      <c r="L67" s="230">
        <v>0</v>
      </c>
      <c r="M67" s="229">
        <v>2</v>
      </c>
      <c r="N67" s="230">
        <v>0</v>
      </c>
      <c r="O67" s="231">
        <f>C67+I67+L67+M67+N67</f>
        <v>4157</v>
      </c>
    </row>
    <row r="68" spans="1:15" s="40" customFormat="1" ht="18" thickBot="1">
      <c r="A68" s="318"/>
      <c r="B68" s="232" t="s">
        <v>4</v>
      </c>
      <c r="C68" s="232">
        <f>SUM(D68:H68)</f>
        <v>64646</v>
      </c>
      <c r="D68" s="232">
        <v>60939</v>
      </c>
      <c r="E68" s="232">
        <v>0</v>
      </c>
      <c r="F68" s="232">
        <v>0</v>
      </c>
      <c r="G68" s="232">
        <v>482</v>
      </c>
      <c r="H68" s="232">
        <v>3225</v>
      </c>
      <c r="I68" s="232">
        <f>SUM(J68:K68)</f>
        <v>52941</v>
      </c>
      <c r="J68" s="232">
        <v>48326</v>
      </c>
      <c r="K68" s="232">
        <v>4615</v>
      </c>
      <c r="L68" s="233">
        <v>0</v>
      </c>
      <c r="M68" s="232">
        <v>145</v>
      </c>
      <c r="N68" s="233">
        <v>0</v>
      </c>
      <c r="O68" s="234">
        <f>C68+I68+L68+M68+N68</f>
        <v>117732</v>
      </c>
    </row>
    <row r="69" spans="1:15" s="40" customFormat="1">
      <c r="A69" s="315" t="s">
        <v>90</v>
      </c>
      <c r="B69" s="250" t="s">
        <v>3</v>
      </c>
      <c r="C69" s="251">
        <f>SUM(D69:H69)</f>
        <v>1782</v>
      </c>
      <c r="D69" s="251">
        <v>463</v>
      </c>
      <c r="E69" s="251">
        <v>1</v>
      </c>
      <c r="F69" s="251">
        <v>0</v>
      </c>
      <c r="G69" s="251">
        <v>184</v>
      </c>
      <c r="H69" s="251">
        <v>1134</v>
      </c>
      <c r="I69" s="252">
        <v>2192</v>
      </c>
      <c r="J69" s="251">
        <v>2115</v>
      </c>
      <c r="K69" s="251">
        <v>77</v>
      </c>
      <c r="L69" s="253">
        <v>0</v>
      </c>
      <c r="M69" s="254">
        <v>2</v>
      </c>
      <c r="N69" s="253">
        <v>0</v>
      </c>
      <c r="O69" s="255">
        <v>3976</v>
      </c>
    </row>
    <row r="70" spans="1:15" s="40" customFormat="1" ht="18" thickBot="1">
      <c r="A70" s="316"/>
      <c r="B70" s="256" t="s">
        <v>4</v>
      </c>
      <c r="C70" s="251">
        <f>SUM(D70:H70)</f>
        <v>65327</v>
      </c>
      <c r="D70" s="257">
        <v>61483</v>
      </c>
      <c r="E70" s="257">
        <v>334</v>
      </c>
      <c r="F70" s="257">
        <v>0</v>
      </c>
      <c r="G70" s="257">
        <v>546</v>
      </c>
      <c r="H70" s="257">
        <v>2964</v>
      </c>
      <c r="I70" s="257">
        <v>49961</v>
      </c>
      <c r="J70" s="257">
        <v>44973</v>
      </c>
      <c r="K70" s="257">
        <v>4988</v>
      </c>
      <c r="L70" s="257">
        <v>0</v>
      </c>
      <c r="M70" s="257">
        <v>145</v>
      </c>
      <c r="N70" s="257">
        <v>0</v>
      </c>
      <c r="O70" s="258">
        <v>115433</v>
      </c>
    </row>
    <row r="71" spans="1:15" s="40" customFormat="1" ht="18" thickBot="1">
      <c r="A71" s="334" t="s">
        <v>27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</row>
    <row r="72" spans="1:15" s="40" customFormat="1" ht="16.5" customHeight="1">
      <c r="A72" s="340" t="s">
        <v>7</v>
      </c>
      <c r="B72" s="341"/>
      <c r="C72" s="341" t="s">
        <v>8</v>
      </c>
      <c r="D72" s="341"/>
      <c r="E72" s="341"/>
      <c r="F72" s="341"/>
      <c r="G72" s="341"/>
      <c r="H72" s="341"/>
      <c r="I72" s="341" t="s">
        <v>26</v>
      </c>
      <c r="J72" s="341"/>
      <c r="K72" s="341"/>
      <c r="L72" s="2" t="s">
        <v>9</v>
      </c>
      <c r="M72" s="73" t="s">
        <v>10</v>
      </c>
      <c r="N72" s="73" t="s">
        <v>11</v>
      </c>
      <c r="O72" s="344" t="s">
        <v>2</v>
      </c>
    </row>
    <row r="73" spans="1:15" s="40" customFormat="1" ht="18" thickBot="1">
      <c r="A73" s="342"/>
      <c r="B73" s="343"/>
      <c r="C73" s="75" t="s">
        <v>12</v>
      </c>
      <c r="D73" s="75" t="s">
        <v>0</v>
      </c>
      <c r="E73" s="75" t="s">
        <v>13</v>
      </c>
      <c r="F73" s="75" t="s">
        <v>14</v>
      </c>
      <c r="G73" s="75" t="s">
        <v>15</v>
      </c>
      <c r="H73" s="75" t="s">
        <v>16</v>
      </c>
      <c r="I73" s="75" t="s">
        <v>24</v>
      </c>
      <c r="J73" s="75" t="s">
        <v>25</v>
      </c>
      <c r="K73" s="75" t="s">
        <v>23</v>
      </c>
      <c r="L73" s="75" t="s">
        <v>1</v>
      </c>
      <c r="M73" s="75" t="s">
        <v>17</v>
      </c>
      <c r="N73" s="75" t="s">
        <v>18</v>
      </c>
      <c r="O73" s="345"/>
    </row>
    <row r="74" spans="1:15" s="40" customFormat="1">
      <c r="A74" s="337" t="s">
        <v>19</v>
      </c>
      <c r="B74" s="18" t="s">
        <v>3</v>
      </c>
      <c r="C74" s="18">
        <f>SUM(D74:H74)</f>
        <v>78</v>
      </c>
      <c r="D74" s="18">
        <v>53</v>
      </c>
      <c r="E74" s="18">
        <v>4</v>
      </c>
      <c r="F74" s="18">
        <v>2</v>
      </c>
      <c r="G74" s="18"/>
      <c r="H74" s="18">
        <v>19</v>
      </c>
      <c r="I74" s="18">
        <f>SUM(J74:K74)</f>
        <v>2039</v>
      </c>
      <c r="J74" s="18">
        <v>1943</v>
      </c>
      <c r="K74" s="18">
        <v>96</v>
      </c>
      <c r="L74" s="18">
        <v>7</v>
      </c>
      <c r="M74" s="18">
        <v>1</v>
      </c>
      <c r="N74" s="18">
        <v>0</v>
      </c>
      <c r="O74" s="74">
        <f>SUM(C74,I74,L74,M74,N74)</f>
        <v>2125</v>
      </c>
    </row>
    <row r="75" spans="1:15" s="40" customFormat="1">
      <c r="A75" s="338"/>
      <c r="B75" s="6" t="s">
        <v>4</v>
      </c>
      <c r="C75" s="6">
        <f t="shared" ref="C75:C82" si="29">SUM(D75:H75)</f>
        <v>8410</v>
      </c>
      <c r="D75" s="6">
        <v>6982</v>
      </c>
      <c r="E75" s="6">
        <v>1385</v>
      </c>
      <c r="F75" s="6">
        <v>5</v>
      </c>
      <c r="G75" s="6"/>
      <c r="H75" s="6">
        <v>38</v>
      </c>
      <c r="I75" s="6">
        <f t="shared" ref="I75:I81" si="30">SUM(J75:K75)</f>
        <v>45481</v>
      </c>
      <c r="J75" s="6">
        <v>43134</v>
      </c>
      <c r="K75" s="6">
        <v>2347</v>
      </c>
      <c r="L75" s="6">
        <v>29</v>
      </c>
      <c r="M75" s="6">
        <v>110</v>
      </c>
      <c r="N75" s="6">
        <v>0</v>
      </c>
      <c r="O75" s="17">
        <f t="shared" ref="O75:O83" si="31">SUM(C75,I75,L75,M75,N75)</f>
        <v>54030</v>
      </c>
    </row>
    <row r="76" spans="1:15" s="40" customFormat="1">
      <c r="A76" s="339" t="s">
        <v>20</v>
      </c>
      <c r="B76" s="6" t="s">
        <v>3</v>
      </c>
      <c r="C76" s="6">
        <f t="shared" si="29"/>
        <v>106</v>
      </c>
      <c r="D76" s="5">
        <v>54</v>
      </c>
      <c r="E76" s="5">
        <v>4</v>
      </c>
      <c r="F76" s="5">
        <v>2</v>
      </c>
      <c r="G76" s="5"/>
      <c r="H76" s="5">
        <v>46</v>
      </c>
      <c r="I76" s="6">
        <f t="shared" si="30"/>
        <v>2079</v>
      </c>
      <c r="J76" s="6">
        <v>1975</v>
      </c>
      <c r="K76" s="5">
        <v>104</v>
      </c>
      <c r="L76" s="5">
        <v>9</v>
      </c>
      <c r="M76" s="5">
        <v>1</v>
      </c>
      <c r="N76" s="5">
        <v>0</v>
      </c>
      <c r="O76" s="17">
        <f>SUM(C76,I76,L76,M76,N76)</f>
        <v>2195</v>
      </c>
    </row>
    <row r="77" spans="1:15" s="40" customFormat="1">
      <c r="A77" s="338"/>
      <c r="B77" s="6" t="s">
        <v>4</v>
      </c>
      <c r="C77" s="6">
        <f t="shared" si="29"/>
        <v>8507</v>
      </c>
      <c r="D77" s="5">
        <v>6996</v>
      </c>
      <c r="E77" s="5">
        <v>1385</v>
      </c>
      <c r="F77" s="5">
        <v>5</v>
      </c>
      <c r="G77" s="5"/>
      <c r="H77" s="5">
        <v>121</v>
      </c>
      <c r="I77" s="6">
        <f t="shared" si="30"/>
        <v>46552</v>
      </c>
      <c r="J77" s="6">
        <v>43991</v>
      </c>
      <c r="K77" s="5">
        <v>2561</v>
      </c>
      <c r="L77" s="5">
        <v>28</v>
      </c>
      <c r="M77" s="5">
        <v>110</v>
      </c>
      <c r="N77" s="5">
        <v>0</v>
      </c>
      <c r="O77" s="17">
        <f t="shared" si="31"/>
        <v>55197</v>
      </c>
    </row>
    <row r="78" spans="1:15" s="40" customFormat="1">
      <c r="A78" s="339" t="s">
        <v>21</v>
      </c>
      <c r="B78" s="6" t="s">
        <v>3</v>
      </c>
      <c r="C78" s="6">
        <f t="shared" si="29"/>
        <v>128</v>
      </c>
      <c r="D78" s="5">
        <v>66</v>
      </c>
      <c r="E78" s="5">
        <v>4</v>
      </c>
      <c r="F78" s="5">
        <v>2</v>
      </c>
      <c r="G78" s="5"/>
      <c r="H78" s="5">
        <v>56</v>
      </c>
      <c r="I78" s="6">
        <f t="shared" si="30"/>
        <v>2119</v>
      </c>
      <c r="J78" s="6">
        <v>2010</v>
      </c>
      <c r="K78" s="5">
        <v>109</v>
      </c>
      <c r="L78" s="5">
        <v>15</v>
      </c>
      <c r="M78" s="5">
        <v>1</v>
      </c>
      <c r="N78" s="5">
        <v>0</v>
      </c>
      <c r="O78" s="17">
        <f>SUM(C78,I78,L78,M78,N78)</f>
        <v>2263</v>
      </c>
    </row>
    <row r="79" spans="1:15" s="40" customFormat="1">
      <c r="A79" s="338"/>
      <c r="B79" s="6" t="s">
        <v>4</v>
      </c>
      <c r="C79" s="6">
        <f t="shared" si="29"/>
        <v>9301</v>
      </c>
      <c r="D79" s="5">
        <v>7726</v>
      </c>
      <c r="E79" s="5">
        <v>1368</v>
      </c>
      <c r="F79" s="5">
        <v>5</v>
      </c>
      <c r="G79" s="5"/>
      <c r="H79" s="5">
        <v>202</v>
      </c>
      <c r="I79" s="6">
        <f t="shared" si="30"/>
        <v>48021</v>
      </c>
      <c r="J79" s="6">
        <v>45392</v>
      </c>
      <c r="K79" s="5">
        <v>2629</v>
      </c>
      <c r="L79" s="5">
        <v>45</v>
      </c>
      <c r="M79" s="5">
        <v>110</v>
      </c>
      <c r="N79" s="5">
        <v>0</v>
      </c>
      <c r="O79" s="17">
        <f t="shared" si="31"/>
        <v>57477</v>
      </c>
    </row>
    <row r="80" spans="1:15" s="42" customFormat="1" ht="16.5" customHeight="1">
      <c r="A80" s="339" t="s">
        <v>22</v>
      </c>
      <c r="B80" s="6" t="s">
        <v>3</v>
      </c>
      <c r="C80" s="6">
        <f t="shared" si="29"/>
        <v>194</v>
      </c>
      <c r="D80" s="5">
        <v>86</v>
      </c>
      <c r="E80" s="5">
        <v>4</v>
      </c>
      <c r="F80" s="5">
        <v>2</v>
      </c>
      <c r="G80" s="5">
        <v>1</v>
      </c>
      <c r="H80" s="5">
        <v>101</v>
      </c>
      <c r="I80" s="6">
        <f t="shared" si="30"/>
        <v>2168</v>
      </c>
      <c r="J80" s="6">
        <v>2042</v>
      </c>
      <c r="K80" s="5">
        <v>126</v>
      </c>
      <c r="L80" s="5">
        <v>17</v>
      </c>
      <c r="M80" s="5">
        <v>1</v>
      </c>
      <c r="N80" s="5">
        <v>0</v>
      </c>
      <c r="O80" s="17">
        <f>SUM(C80,I80,L80,M80,N80)</f>
        <v>2380</v>
      </c>
    </row>
    <row r="81" spans="1:15" s="42" customFormat="1">
      <c r="A81" s="338"/>
      <c r="B81" s="6" t="s">
        <v>4</v>
      </c>
      <c r="C81" s="6">
        <f t="shared" si="29"/>
        <v>9939</v>
      </c>
      <c r="D81" s="5">
        <v>8397</v>
      </c>
      <c r="E81" s="5">
        <v>1368</v>
      </c>
      <c r="F81" s="5">
        <v>5</v>
      </c>
      <c r="G81" s="5">
        <v>2</v>
      </c>
      <c r="H81" s="5">
        <v>167</v>
      </c>
      <c r="I81" s="6">
        <f t="shared" si="30"/>
        <v>49981</v>
      </c>
      <c r="J81" s="6">
        <v>46456</v>
      </c>
      <c r="K81" s="5">
        <v>3525</v>
      </c>
      <c r="L81" s="5">
        <v>54</v>
      </c>
      <c r="M81" s="5">
        <v>110</v>
      </c>
      <c r="N81" s="5">
        <v>0</v>
      </c>
      <c r="O81" s="17">
        <f t="shared" si="31"/>
        <v>60084</v>
      </c>
    </row>
    <row r="82" spans="1:15" s="42" customFormat="1" ht="16.5" customHeight="1">
      <c r="A82" s="332" t="s">
        <v>45</v>
      </c>
      <c r="B82" s="6" t="s">
        <v>3</v>
      </c>
      <c r="C82" s="19">
        <f t="shared" si="29"/>
        <v>250</v>
      </c>
      <c r="D82" s="19">
        <v>110</v>
      </c>
      <c r="E82" s="19">
        <v>4</v>
      </c>
      <c r="F82" s="19">
        <v>2</v>
      </c>
      <c r="G82" s="19">
        <v>1</v>
      </c>
      <c r="H82" s="19">
        <v>133</v>
      </c>
      <c r="I82" s="19">
        <f>SUM(J82:K82)</f>
        <v>2176</v>
      </c>
      <c r="J82" s="96">
        <v>2033</v>
      </c>
      <c r="K82" s="19">
        <v>143</v>
      </c>
      <c r="L82" s="19">
        <v>65</v>
      </c>
      <c r="M82" s="19">
        <v>1</v>
      </c>
      <c r="N82" s="5">
        <v>0</v>
      </c>
      <c r="O82" s="17">
        <f>SUM(C82,I82,L82,M82,N82)</f>
        <v>2492</v>
      </c>
    </row>
    <row r="83" spans="1:15" s="42" customFormat="1">
      <c r="A83" s="333"/>
      <c r="B83" s="44" t="s">
        <v>4</v>
      </c>
      <c r="C83" s="58">
        <f>SUM(D83:H83)</f>
        <v>11448</v>
      </c>
      <c r="D83" s="58">
        <v>9791</v>
      </c>
      <c r="E83" s="58">
        <v>1385</v>
      </c>
      <c r="F83" s="58">
        <v>5</v>
      </c>
      <c r="G83" s="58">
        <v>2</v>
      </c>
      <c r="H83" s="58">
        <v>265</v>
      </c>
      <c r="I83" s="58">
        <f>SUM(J83:K83)</f>
        <v>50765</v>
      </c>
      <c r="J83" s="58">
        <v>46626</v>
      </c>
      <c r="K83" s="58">
        <v>4139</v>
      </c>
      <c r="L83" s="58">
        <v>212</v>
      </c>
      <c r="M83" s="58">
        <v>110</v>
      </c>
      <c r="N83" s="5">
        <v>0</v>
      </c>
      <c r="O83" s="17">
        <f t="shared" si="31"/>
        <v>62535</v>
      </c>
    </row>
    <row r="84" spans="1:15" s="40" customFormat="1" ht="16.5" customHeight="1">
      <c r="A84" s="332" t="s">
        <v>48</v>
      </c>
      <c r="B84" s="81" t="s">
        <v>3</v>
      </c>
      <c r="C84" s="96">
        <v>289</v>
      </c>
      <c r="D84" s="94">
        <v>143</v>
      </c>
      <c r="E84" s="94">
        <v>5</v>
      </c>
      <c r="F84" s="94">
        <v>1</v>
      </c>
      <c r="G84" s="94">
        <v>1</v>
      </c>
      <c r="H84" s="97">
        <v>139</v>
      </c>
      <c r="I84" s="97">
        <v>2099</v>
      </c>
      <c r="J84" s="97">
        <v>1926</v>
      </c>
      <c r="K84" s="94">
        <v>173</v>
      </c>
      <c r="L84" s="97">
        <v>81</v>
      </c>
      <c r="M84" s="82">
        <v>1</v>
      </c>
      <c r="N84" s="5">
        <v>0</v>
      </c>
      <c r="O84" s="93">
        <v>2470</v>
      </c>
    </row>
    <row r="85" spans="1:15" s="40" customFormat="1">
      <c r="A85" s="333"/>
      <c r="B85" s="58" t="s">
        <v>4</v>
      </c>
      <c r="C85" s="58">
        <v>12971</v>
      </c>
      <c r="D85" s="100">
        <v>11050</v>
      </c>
      <c r="E85" s="100">
        <v>1603</v>
      </c>
      <c r="F85" s="100">
        <v>3</v>
      </c>
      <c r="G85" s="100">
        <v>2</v>
      </c>
      <c r="H85" s="59">
        <v>313</v>
      </c>
      <c r="I85" s="59">
        <v>51191</v>
      </c>
      <c r="J85" s="59">
        <v>46555</v>
      </c>
      <c r="K85" s="100">
        <v>4636</v>
      </c>
      <c r="L85" s="59">
        <v>259</v>
      </c>
      <c r="M85" s="101">
        <v>110</v>
      </c>
      <c r="N85" s="5">
        <v>0</v>
      </c>
      <c r="O85" s="99">
        <v>64531</v>
      </c>
    </row>
    <row r="86" spans="1:15" s="40" customFormat="1">
      <c r="A86" s="347" t="s">
        <v>58</v>
      </c>
      <c r="B86" s="117" t="s">
        <v>49</v>
      </c>
      <c r="C86" s="121">
        <f t="shared" ref="C86:C87" si="32">SUM(D86:H86)</f>
        <v>298</v>
      </c>
      <c r="D86" s="121">
        <v>149</v>
      </c>
      <c r="E86" s="121">
        <v>5</v>
      </c>
      <c r="F86" s="121">
        <v>1</v>
      </c>
      <c r="G86" s="121">
        <v>1</v>
      </c>
      <c r="H86" s="121">
        <v>142</v>
      </c>
      <c r="I86" s="121">
        <f t="shared" ref="I86:I89" si="33">SUM(J86:K86)</f>
        <v>1789</v>
      </c>
      <c r="J86" s="121">
        <v>1687</v>
      </c>
      <c r="K86" s="121">
        <v>102</v>
      </c>
      <c r="L86" s="121">
        <v>80</v>
      </c>
      <c r="M86" s="121">
        <v>1</v>
      </c>
      <c r="N86" s="121"/>
      <c r="O86" s="133">
        <f t="shared" ref="O86:O89" si="34">SUM(C86,I86,L86,M86,N86)</f>
        <v>2168</v>
      </c>
    </row>
    <row r="87" spans="1:15" s="40" customFormat="1">
      <c r="A87" s="383"/>
      <c r="B87" s="58" t="s">
        <v>50</v>
      </c>
      <c r="C87" s="59">
        <f t="shared" si="32"/>
        <v>13353</v>
      </c>
      <c r="D87" s="59">
        <v>11434</v>
      </c>
      <c r="E87" s="59">
        <v>1603</v>
      </c>
      <c r="F87" s="59">
        <v>3</v>
      </c>
      <c r="G87" s="59">
        <v>2</v>
      </c>
      <c r="H87" s="59">
        <v>311</v>
      </c>
      <c r="I87" s="59">
        <f t="shared" si="33"/>
        <v>49155</v>
      </c>
      <c r="J87" s="59">
        <v>45926</v>
      </c>
      <c r="K87" s="59">
        <v>3229</v>
      </c>
      <c r="L87" s="59">
        <v>265</v>
      </c>
      <c r="M87" s="59">
        <v>110</v>
      </c>
      <c r="N87" s="59"/>
      <c r="O87" s="139">
        <f t="shared" si="34"/>
        <v>62883</v>
      </c>
    </row>
    <row r="88" spans="1:15" s="40" customFormat="1" ht="16.5" customHeight="1">
      <c r="A88" s="335" t="s">
        <v>83</v>
      </c>
      <c r="B88" s="159" t="s">
        <v>49</v>
      </c>
      <c r="C88" s="169">
        <f t="shared" ref="C88:C89" si="35">SUM(D88:H88)</f>
        <v>316</v>
      </c>
      <c r="D88" s="169">
        <v>157</v>
      </c>
      <c r="E88" s="169">
        <v>6</v>
      </c>
      <c r="F88" s="169">
        <v>0</v>
      </c>
      <c r="G88" s="169">
        <v>2</v>
      </c>
      <c r="H88" s="169">
        <v>151</v>
      </c>
      <c r="I88" s="169">
        <f t="shared" si="33"/>
        <v>2018</v>
      </c>
      <c r="J88" s="169">
        <v>1815</v>
      </c>
      <c r="K88" s="169">
        <v>203</v>
      </c>
      <c r="L88" s="169">
        <v>94</v>
      </c>
      <c r="M88" s="169">
        <v>1</v>
      </c>
      <c r="N88" s="169"/>
      <c r="O88" s="200">
        <f t="shared" si="34"/>
        <v>2429</v>
      </c>
    </row>
    <row r="89" spans="1:15" s="40" customFormat="1" ht="18" thickBot="1">
      <c r="A89" s="336"/>
      <c r="B89" s="198" t="s">
        <v>50</v>
      </c>
      <c r="C89" s="198">
        <f t="shared" si="35"/>
        <v>13128</v>
      </c>
      <c r="D89" s="198">
        <v>11121</v>
      </c>
      <c r="E89" s="198">
        <v>1678</v>
      </c>
      <c r="F89" s="198">
        <v>0</v>
      </c>
      <c r="G89" s="198">
        <v>3</v>
      </c>
      <c r="H89" s="198">
        <v>326</v>
      </c>
      <c r="I89" s="198">
        <f t="shared" si="33"/>
        <v>54361</v>
      </c>
      <c r="J89" s="198">
        <v>48288</v>
      </c>
      <c r="K89" s="198">
        <v>6073</v>
      </c>
      <c r="L89" s="198">
        <v>296</v>
      </c>
      <c r="M89" s="198">
        <v>110</v>
      </c>
      <c r="N89" s="198"/>
      <c r="O89" s="201">
        <f t="shared" si="34"/>
        <v>67895</v>
      </c>
    </row>
    <row r="90" spans="1:15" s="40" customFormat="1">
      <c r="A90" s="317" t="s">
        <v>88</v>
      </c>
      <c r="B90" s="169" t="s">
        <v>3</v>
      </c>
      <c r="C90" s="172">
        <v>333</v>
      </c>
      <c r="D90" s="172">
        <v>181</v>
      </c>
      <c r="E90" s="172">
        <v>6</v>
      </c>
      <c r="F90" s="172">
        <v>3</v>
      </c>
      <c r="G90" s="172">
        <v>2</v>
      </c>
      <c r="H90" s="172">
        <v>141</v>
      </c>
      <c r="I90" s="172">
        <v>2009</v>
      </c>
      <c r="J90" s="172">
        <v>1814</v>
      </c>
      <c r="K90" s="172">
        <v>195</v>
      </c>
      <c r="L90" s="172">
        <v>110</v>
      </c>
      <c r="M90" s="172">
        <v>1</v>
      </c>
      <c r="N90" s="172">
        <v>0</v>
      </c>
      <c r="O90" s="164">
        <v>2453</v>
      </c>
    </row>
    <row r="91" spans="1:15" s="40" customFormat="1" ht="18" thickBot="1">
      <c r="A91" s="318"/>
      <c r="B91" s="195" t="s">
        <v>4</v>
      </c>
      <c r="C91" s="193">
        <v>14697</v>
      </c>
      <c r="D91" s="193">
        <v>12739</v>
      </c>
      <c r="E91" s="193">
        <v>1678</v>
      </c>
      <c r="F91" s="193">
        <v>9</v>
      </c>
      <c r="G91" s="193">
        <v>3</v>
      </c>
      <c r="H91" s="193">
        <v>268</v>
      </c>
      <c r="I91" s="193">
        <v>64208</v>
      </c>
      <c r="J91" s="193">
        <v>57827</v>
      </c>
      <c r="K91" s="193">
        <v>6381</v>
      </c>
      <c r="L91" s="193">
        <v>329</v>
      </c>
      <c r="M91" s="193">
        <v>110</v>
      </c>
      <c r="N91" s="193">
        <v>0</v>
      </c>
      <c r="O91" s="247">
        <v>79344</v>
      </c>
    </row>
    <row r="92" spans="1:15" s="40" customFormat="1">
      <c r="A92" s="315" t="s">
        <v>90</v>
      </c>
      <c r="B92" s="221" t="s">
        <v>3</v>
      </c>
      <c r="C92" s="221">
        <f>SUM(D92:H92)</f>
        <v>344</v>
      </c>
      <c r="D92" s="221">
        <v>194</v>
      </c>
      <c r="E92" s="221">
        <v>6</v>
      </c>
      <c r="F92" s="221">
        <v>4</v>
      </c>
      <c r="G92" s="221">
        <v>4</v>
      </c>
      <c r="H92" s="221">
        <v>136</v>
      </c>
      <c r="I92" s="221">
        <f>SUM(J92:K92)</f>
        <v>2135</v>
      </c>
      <c r="J92" s="221">
        <v>1890</v>
      </c>
      <c r="K92" s="221">
        <v>245</v>
      </c>
      <c r="L92" s="221">
        <v>102</v>
      </c>
      <c r="M92" s="221">
        <v>1</v>
      </c>
      <c r="N92" s="221">
        <v>0</v>
      </c>
      <c r="O92" s="235">
        <f>SUM(L92:N92,I92,C92)</f>
        <v>2582</v>
      </c>
    </row>
    <row r="93" spans="1:15" s="40" customFormat="1" ht="18" thickBot="1">
      <c r="A93" s="316"/>
      <c r="B93" s="236" t="s">
        <v>4</v>
      </c>
      <c r="C93" s="237">
        <f>SUM(D93:H93)</f>
        <v>15395</v>
      </c>
      <c r="D93" s="237">
        <v>13453</v>
      </c>
      <c r="E93" s="237">
        <v>1678</v>
      </c>
      <c r="F93" s="237">
        <v>11</v>
      </c>
      <c r="G93" s="237">
        <v>8</v>
      </c>
      <c r="H93" s="237">
        <v>245</v>
      </c>
      <c r="I93" s="237">
        <f>SUM(J93:K93)</f>
        <v>64188</v>
      </c>
      <c r="J93" s="237">
        <v>56837</v>
      </c>
      <c r="K93" s="237">
        <v>7351</v>
      </c>
      <c r="L93" s="237">
        <v>293</v>
      </c>
      <c r="M93" s="237">
        <v>110</v>
      </c>
      <c r="N93" s="237">
        <v>0</v>
      </c>
      <c r="O93" s="238">
        <f>SUM(L93:N93,I93,C93)</f>
        <v>79986</v>
      </c>
    </row>
    <row r="94" spans="1:15" s="40" customFormat="1">
      <c r="D94" s="43">
        <f>SUM(D93:E93)</f>
        <v>15131</v>
      </c>
    </row>
    <row r="95" spans="1:15" s="40" customFormat="1" ht="18" thickBot="1">
      <c r="A95" s="334" t="s">
        <v>6</v>
      </c>
      <c r="B95" s="334"/>
      <c r="C95" s="334"/>
      <c r="D95" s="334"/>
      <c r="E95" s="334"/>
      <c r="F95" s="334"/>
      <c r="G95" s="334"/>
      <c r="H95" s="334"/>
      <c r="I95" s="334"/>
      <c r="J95" s="334"/>
      <c r="K95" s="334"/>
      <c r="L95" s="334"/>
      <c r="M95" s="334"/>
      <c r="N95" s="334"/>
      <c r="O95" s="334"/>
    </row>
    <row r="96" spans="1:15" s="40" customFormat="1">
      <c r="A96" s="340" t="s">
        <v>7</v>
      </c>
      <c r="B96" s="341"/>
      <c r="C96" s="341" t="s">
        <v>8</v>
      </c>
      <c r="D96" s="341"/>
      <c r="E96" s="341"/>
      <c r="F96" s="341"/>
      <c r="G96" s="341"/>
      <c r="H96" s="341"/>
      <c r="I96" s="341" t="s">
        <v>26</v>
      </c>
      <c r="J96" s="341"/>
      <c r="K96" s="341"/>
      <c r="L96" s="2" t="s">
        <v>9</v>
      </c>
      <c r="M96" s="106" t="s">
        <v>10</v>
      </c>
      <c r="N96" s="106" t="s">
        <v>11</v>
      </c>
      <c r="O96" s="344" t="s">
        <v>2</v>
      </c>
    </row>
    <row r="97" spans="1:15" s="40" customFormat="1" ht="18" thickBot="1">
      <c r="A97" s="342"/>
      <c r="B97" s="343"/>
      <c r="C97" s="107" t="s">
        <v>12</v>
      </c>
      <c r="D97" s="107" t="s">
        <v>0</v>
      </c>
      <c r="E97" s="107" t="s">
        <v>13</v>
      </c>
      <c r="F97" s="107" t="s">
        <v>14</v>
      </c>
      <c r="G97" s="107" t="s">
        <v>15</v>
      </c>
      <c r="H97" s="107" t="s">
        <v>16</v>
      </c>
      <c r="I97" s="107" t="s">
        <v>24</v>
      </c>
      <c r="J97" s="107" t="s">
        <v>25</v>
      </c>
      <c r="K97" s="107" t="s">
        <v>23</v>
      </c>
      <c r="L97" s="107" t="s">
        <v>1</v>
      </c>
      <c r="M97" s="107" t="s">
        <v>17</v>
      </c>
      <c r="N97" s="107" t="s">
        <v>18</v>
      </c>
      <c r="O97" s="345"/>
    </row>
    <row r="98" spans="1:15" s="40" customFormat="1">
      <c r="A98" s="337" t="s">
        <v>19</v>
      </c>
      <c r="B98" s="18" t="s">
        <v>3</v>
      </c>
      <c r="C98" s="18">
        <f>SUM(D98:H98)</f>
        <v>38</v>
      </c>
      <c r="D98" s="18">
        <v>20</v>
      </c>
      <c r="E98" s="18">
        <v>0</v>
      </c>
      <c r="F98" s="18">
        <v>0</v>
      </c>
      <c r="G98" s="18">
        <v>5</v>
      </c>
      <c r="H98" s="18">
        <v>13</v>
      </c>
      <c r="I98" s="18">
        <f>SUM(J98:K98)</f>
        <v>1022</v>
      </c>
      <c r="J98" s="24">
        <v>1018</v>
      </c>
      <c r="K98" s="24">
        <v>4</v>
      </c>
      <c r="L98" s="24">
        <v>3</v>
      </c>
      <c r="M98" s="24">
        <v>1</v>
      </c>
      <c r="N98" s="18">
        <v>0</v>
      </c>
      <c r="O98" s="74">
        <f>SUM(C98,I98,L98,M98,N98)</f>
        <v>1064</v>
      </c>
    </row>
    <row r="99" spans="1:15" s="40" customFormat="1">
      <c r="A99" s="338"/>
      <c r="B99" s="6" t="s">
        <v>4</v>
      </c>
      <c r="C99" s="6">
        <f t="shared" ref="C99:C106" si="36">SUM(D99:H99)</f>
        <v>1994</v>
      </c>
      <c r="D99" s="18">
        <v>1942</v>
      </c>
      <c r="E99" s="18">
        <v>0</v>
      </c>
      <c r="F99" s="18">
        <v>0</v>
      </c>
      <c r="G99" s="18">
        <v>22</v>
      </c>
      <c r="H99" s="18">
        <v>30</v>
      </c>
      <c r="I99" s="6">
        <f t="shared" ref="I99:I105" si="37">SUM(J99:K99)</f>
        <v>21543</v>
      </c>
      <c r="J99" s="24">
        <v>21464</v>
      </c>
      <c r="K99" s="24">
        <v>79</v>
      </c>
      <c r="L99" s="24">
        <v>7</v>
      </c>
      <c r="M99" s="24">
        <v>85</v>
      </c>
      <c r="N99" s="6">
        <v>0</v>
      </c>
      <c r="O99" s="17">
        <f t="shared" ref="O99:O107" si="38">SUM(C99,I99,L99,M99,N99)</f>
        <v>23629</v>
      </c>
    </row>
    <row r="100" spans="1:15" s="42" customFormat="1" ht="16.5" customHeight="1">
      <c r="A100" s="339" t="s">
        <v>20</v>
      </c>
      <c r="B100" s="6" t="s">
        <v>3</v>
      </c>
      <c r="C100" s="6">
        <f t="shared" si="36"/>
        <v>41</v>
      </c>
      <c r="D100" s="5">
        <v>19</v>
      </c>
      <c r="E100" s="18">
        <v>0</v>
      </c>
      <c r="F100" s="18">
        <v>0</v>
      </c>
      <c r="G100" s="5">
        <v>9</v>
      </c>
      <c r="H100" s="5">
        <v>13</v>
      </c>
      <c r="I100" s="6">
        <f t="shared" si="37"/>
        <v>1010</v>
      </c>
      <c r="J100" s="25">
        <v>1006</v>
      </c>
      <c r="K100" s="25">
        <v>4</v>
      </c>
      <c r="L100" s="28">
        <v>4</v>
      </c>
      <c r="M100" s="28">
        <v>1</v>
      </c>
      <c r="N100" s="5">
        <v>0</v>
      </c>
      <c r="O100" s="17">
        <f>SUM(C100,I100,L100,M100,N100)</f>
        <v>1056</v>
      </c>
    </row>
    <row r="101" spans="1:15" s="42" customFormat="1">
      <c r="A101" s="338"/>
      <c r="B101" s="6" t="s">
        <v>4</v>
      </c>
      <c r="C101" s="6">
        <f t="shared" si="36"/>
        <v>1909</v>
      </c>
      <c r="D101" s="5">
        <v>1845</v>
      </c>
      <c r="E101" s="18">
        <v>0</v>
      </c>
      <c r="F101" s="18">
        <v>0</v>
      </c>
      <c r="G101" s="5">
        <v>37</v>
      </c>
      <c r="H101" s="5">
        <v>27</v>
      </c>
      <c r="I101" s="6">
        <f t="shared" si="37"/>
        <v>22986</v>
      </c>
      <c r="J101" s="25">
        <v>22907</v>
      </c>
      <c r="K101" s="25">
        <v>79</v>
      </c>
      <c r="L101" s="28">
        <v>9</v>
      </c>
      <c r="M101" s="28">
        <v>85</v>
      </c>
      <c r="N101" s="5">
        <v>0</v>
      </c>
      <c r="O101" s="17">
        <f t="shared" si="38"/>
        <v>24989</v>
      </c>
    </row>
    <row r="102" spans="1:15" s="42" customFormat="1" ht="16.5" customHeight="1">
      <c r="A102" s="339" t="s">
        <v>21</v>
      </c>
      <c r="B102" s="6" t="s">
        <v>3</v>
      </c>
      <c r="C102" s="6">
        <f t="shared" si="36"/>
        <v>43</v>
      </c>
      <c r="D102" s="5">
        <v>19</v>
      </c>
      <c r="E102" s="18">
        <v>0</v>
      </c>
      <c r="F102" s="18">
        <v>0</v>
      </c>
      <c r="G102" s="5">
        <v>13</v>
      </c>
      <c r="H102" s="5">
        <v>11</v>
      </c>
      <c r="I102" s="6">
        <f t="shared" si="37"/>
        <v>1000</v>
      </c>
      <c r="J102" s="25">
        <v>996</v>
      </c>
      <c r="K102" s="25">
        <v>4</v>
      </c>
      <c r="L102" s="28">
        <v>6</v>
      </c>
      <c r="M102" s="28">
        <v>1</v>
      </c>
      <c r="N102" s="5">
        <v>0</v>
      </c>
      <c r="O102" s="17">
        <f>SUM(C102,I102,L102,M102,N102)</f>
        <v>1050</v>
      </c>
    </row>
    <row r="103" spans="1:15" s="42" customFormat="1">
      <c r="A103" s="338"/>
      <c r="B103" s="6" t="s">
        <v>4</v>
      </c>
      <c r="C103" s="6">
        <f t="shared" si="36"/>
        <v>1984</v>
      </c>
      <c r="D103" s="5">
        <v>1903</v>
      </c>
      <c r="E103" s="18">
        <v>0</v>
      </c>
      <c r="F103" s="18">
        <v>0</v>
      </c>
      <c r="G103" s="5">
        <v>57</v>
      </c>
      <c r="H103" s="5">
        <v>24</v>
      </c>
      <c r="I103" s="6">
        <f t="shared" si="37"/>
        <v>23440</v>
      </c>
      <c r="J103" s="25">
        <v>23361</v>
      </c>
      <c r="K103" s="25">
        <v>79</v>
      </c>
      <c r="L103" s="28">
        <v>13</v>
      </c>
      <c r="M103" s="28">
        <v>85</v>
      </c>
      <c r="N103" s="5">
        <v>0</v>
      </c>
      <c r="O103" s="17">
        <f t="shared" si="38"/>
        <v>25522</v>
      </c>
    </row>
    <row r="104" spans="1:15" s="40" customFormat="1">
      <c r="A104" s="339" t="s">
        <v>22</v>
      </c>
      <c r="B104" s="6" t="s">
        <v>3</v>
      </c>
      <c r="C104" s="6">
        <f t="shared" si="36"/>
        <v>58</v>
      </c>
      <c r="D104" s="5">
        <v>21</v>
      </c>
      <c r="E104" s="18">
        <v>0</v>
      </c>
      <c r="F104" s="18">
        <v>0</v>
      </c>
      <c r="G104" s="5">
        <v>15</v>
      </c>
      <c r="H104" s="5">
        <v>22</v>
      </c>
      <c r="I104" s="6">
        <f t="shared" si="37"/>
        <v>973</v>
      </c>
      <c r="J104" s="25">
        <v>969</v>
      </c>
      <c r="K104" s="25">
        <v>4</v>
      </c>
      <c r="L104" s="28">
        <v>9</v>
      </c>
      <c r="M104" s="28">
        <v>1</v>
      </c>
      <c r="N104" s="5">
        <v>0</v>
      </c>
      <c r="O104" s="17">
        <f>SUM(C104,I104,L104,M104,N104)</f>
        <v>1041</v>
      </c>
    </row>
    <row r="105" spans="1:15" s="40" customFormat="1">
      <c r="A105" s="338"/>
      <c r="B105" s="6" t="s">
        <v>4</v>
      </c>
      <c r="C105" s="6">
        <f t="shared" si="36"/>
        <v>2154</v>
      </c>
      <c r="D105" s="41">
        <v>2008</v>
      </c>
      <c r="E105" s="18">
        <v>0</v>
      </c>
      <c r="F105" s="18">
        <v>0</v>
      </c>
      <c r="G105" s="41">
        <v>63</v>
      </c>
      <c r="H105" s="41">
        <v>83</v>
      </c>
      <c r="I105" s="6">
        <f t="shared" si="37"/>
        <v>22998</v>
      </c>
      <c r="J105" s="26">
        <v>22919</v>
      </c>
      <c r="K105" s="26">
        <v>79</v>
      </c>
      <c r="L105" s="29">
        <v>18</v>
      </c>
      <c r="M105" s="29">
        <v>85</v>
      </c>
      <c r="N105" s="5">
        <v>0</v>
      </c>
      <c r="O105" s="17">
        <f t="shared" si="38"/>
        <v>25255</v>
      </c>
    </row>
    <row r="106" spans="1:15" s="40" customFormat="1" ht="16.5" customHeight="1">
      <c r="A106" s="332" t="s">
        <v>45</v>
      </c>
      <c r="B106" s="6" t="s">
        <v>3</v>
      </c>
      <c r="C106" s="96">
        <f t="shared" si="36"/>
        <v>66</v>
      </c>
      <c r="D106" s="96">
        <v>22</v>
      </c>
      <c r="E106" s="96">
        <v>0</v>
      </c>
      <c r="F106" s="96">
        <v>0</v>
      </c>
      <c r="G106" s="96">
        <v>17</v>
      </c>
      <c r="H106" s="96">
        <v>27</v>
      </c>
      <c r="I106" s="96">
        <f>SUM(J106:K106)</f>
        <v>971</v>
      </c>
      <c r="J106" s="97">
        <v>966</v>
      </c>
      <c r="K106" s="97">
        <v>5</v>
      </c>
      <c r="L106" s="96">
        <v>9</v>
      </c>
      <c r="M106" s="97">
        <v>1</v>
      </c>
      <c r="N106" s="5">
        <v>0</v>
      </c>
      <c r="O106" s="17">
        <f>SUM(C106,I106,L106,M106,N106)</f>
        <v>1047</v>
      </c>
    </row>
    <row r="107" spans="1:15" s="40" customFormat="1" ht="16.5" customHeight="1">
      <c r="A107" s="333"/>
      <c r="B107" s="44" t="s">
        <v>4</v>
      </c>
      <c r="C107" s="58">
        <f>SUM(D107:H107)</f>
        <v>2152</v>
      </c>
      <c r="D107" s="58">
        <v>2005</v>
      </c>
      <c r="E107" s="58">
        <v>0</v>
      </c>
      <c r="F107" s="58">
        <v>0</v>
      </c>
      <c r="G107" s="58">
        <v>71</v>
      </c>
      <c r="H107" s="58">
        <v>76</v>
      </c>
      <c r="I107" s="58">
        <f>SUM(J107:K107)</f>
        <v>24237</v>
      </c>
      <c r="J107" s="59">
        <v>24130</v>
      </c>
      <c r="K107" s="59">
        <v>107</v>
      </c>
      <c r="L107" s="58">
        <v>19</v>
      </c>
      <c r="M107" s="59">
        <v>31</v>
      </c>
      <c r="N107" s="5">
        <v>0</v>
      </c>
      <c r="O107" s="17">
        <f t="shared" si="38"/>
        <v>26439</v>
      </c>
    </row>
    <row r="108" spans="1:15" s="40" customFormat="1">
      <c r="A108" s="332" t="s">
        <v>48</v>
      </c>
      <c r="B108" s="98" t="s">
        <v>3</v>
      </c>
      <c r="C108" s="96">
        <f>D108+E108+F108+G108+H108</f>
        <v>78</v>
      </c>
      <c r="D108" s="96">
        <v>26</v>
      </c>
      <c r="E108" s="18">
        <v>0</v>
      </c>
      <c r="F108" s="18">
        <v>0</v>
      </c>
      <c r="G108" s="96">
        <v>20</v>
      </c>
      <c r="H108" s="96">
        <v>32</v>
      </c>
      <c r="I108" s="96">
        <v>941</v>
      </c>
      <c r="J108" s="96">
        <v>935</v>
      </c>
      <c r="K108" s="96">
        <v>6</v>
      </c>
      <c r="L108" s="96">
        <v>10</v>
      </c>
      <c r="M108" s="96">
        <v>2</v>
      </c>
      <c r="N108" s="5">
        <v>0</v>
      </c>
      <c r="O108" s="93">
        <f>C108+I108+L108+M108+N108</f>
        <v>1031</v>
      </c>
    </row>
    <row r="109" spans="1:15" s="40" customFormat="1" ht="16.5" customHeight="1">
      <c r="A109" s="333"/>
      <c r="B109" s="58" t="s">
        <v>4</v>
      </c>
      <c r="C109" s="58">
        <f>D109+E109+F109+G109+H109</f>
        <v>2324</v>
      </c>
      <c r="D109" s="58">
        <v>2163</v>
      </c>
      <c r="E109" s="18">
        <v>0</v>
      </c>
      <c r="F109" s="18">
        <v>0</v>
      </c>
      <c r="G109" s="58">
        <v>83</v>
      </c>
      <c r="H109" s="58">
        <v>78</v>
      </c>
      <c r="I109" s="58">
        <v>24273</v>
      </c>
      <c r="J109" s="58">
        <v>24155</v>
      </c>
      <c r="K109" s="58">
        <v>118</v>
      </c>
      <c r="L109" s="58">
        <v>21</v>
      </c>
      <c r="M109" s="58">
        <v>111</v>
      </c>
      <c r="N109" s="5">
        <v>0</v>
      </c>
      <c r="O109" s="103">
        <f>C109+I109+L109+M109+N109</f>
        <v>26729</v>
      </c>
    </row>
    <row r="110" spans="1:15" s="40" customFormat="1">
      <c r="A110" s="347" t="s">
        <v>54</v>
      </c>
      <c r="B110" s="117" t="s">
        <v>49</v>
      </c>
      <c r="C110" s="121">
        <f t="shared" ref="C110:C111" si="39">SUM(D110:H110)</f>
        <v>81</v>
      </c>
      <c r="D110" s="117">
        <v>23</v>
      </c>
      <c r="E110" s="117">
        <v>0</v>
      </c>
      <c r="F110" s="117">
        <v>0</v>
      </c>
      <c r="G110" s="117">
        <v>22</v>
      </c>
      <c r="H110" s="117">
        <v>36</v>
      </c>
      <c r="I110" s="121">
        <f>SUM(J110:K110)</f>
        <v>897</v>
      </c>
      <c r="J110" s="117">
        <v>892</v>
      </c>
      <c r="K110" s="117">
        <v>5</v>
      </c>
      <c r="L110" s="117">
        <v>10</v>
      </c>
      <c r="M110" s="117">
        <v>2</v>
      </c>
      <c r="N110" s="117"/>
      <c r="O110" s="133">
        <f>SUM(C110,I110,L110,M110,N110)</f>
        <v>990</v>
      </c>
    </row>
    <row r="111" spans="1:15" s="40" customFormat="1" ht="16.5" customHeight="1">
      <c r="A111" s="348"/>
      <c r="B111" s="58" t="s">
        <v>50</v>
      </c>
      <c r="C111" s="59">
        <f t="shared" si="39"/>
        <v>2242</v>
      </c>
      <c r="D111" s="58">
        <v>2064</v>
      </c>
      <c r="E111" s="58">
        <v>0</v>
      </c>
      <c r="F111" s="58">
        <v>0</v>
      </c>
      <c r="G111" s="58">
        <v>92</v>
      </c>
      <c r="H111" s="58">
        <v>86</v>
      </c>
      <c r="I111" s="59">
        <f>SUM(J111:K111)</f>
        <v>23484</v>
      </c>
      <c r="J111" s="58">
        <v>23392</v>
      </c>
      <c r="K111" s="58">
        <v>92</v>
      </c>
      <c r="L111" s="58">
        <v>21</v>
      </c>
      <c r="M111" s="58">
        <v>109</v>
      </c>
      <c r="N111" s="58"/>
      <c r="O111" s="139">
        <f>SUM(C111,I111,L111,M111,N111)</f>
        <v>25856</v>
      </c>
    </row>
    <row r="112" spans="1:15" s="40" customFormat="1">
      <c r="A112" s="335" t="s">
        <v>83</v>
      </c>
      <c r="B112" s="159" t="s">
        <v>49</v>
      </c>
      <c r="C112" s="172">
        <f t="shared" ref="C112:C113" si="40">SUM(D112:H112)</f>
        <v>89</v>
      </c>
      <c r="D112" s="169">
        <v>27</v>
      </c>
      <c r="E112" s="169"/>
      <c r="F112" s="169"/>
      <c r="G112" s="169">
        <v>24</v>
      </c>
      <c r="H112" s="169">
        <v>38</v>
      </c>
      <c r="I112" s="161">
        <f t="shared" ref="I112:I113" si="41">SUM(J112:K112)</f>
        <v>839</v>
      </c>
      <c r="J112" s="169">
        <v>834</v>
      </c>
      <c r="K112" s="169">
        <v>5</v>
      </c>
      <c r="L112" s="169">
        <v>8</v>
      </c>
      <c r="M112" s="169">
        <v>2</v>
      </c>
      <c r="N112" s="169">
        <v>0</v>
      </c>
      <c r="O112" s="173">
        <f>SUM(C112,I112,L112,M112,N112)</f>
        <v>938</v>
      </c>
    </row>
    <row r="113" spans="1:19" s="40" customFormat="1" ht="18" thickBot="1">
      <c r="A113" s="336"/>
      <c r="B113" s="198" t="s">
        <v>50</v>
      </c>
      <c r="C113" s="192">
        <f t="shared" si="40"/>
        <v>2537</v>
      </c>
      <c r="D113" s="198">
        <v>2336</v>
      </c>
      <c r="E113" s="198"/>
      <c r="F113" s="198"/>
      <c r="G113" s="198">
        <v>96</v>
      </c>
      <c r="H113" s="198">
        <v>105</v>
      </c>
      <c r="I113" s="193">
        <f t="shared" si="41"/>
        <v>22779</v>
      </c>
      <c r="J113" s="198">
        <v>22687</v>
      </c>
      <c r="K113" s="198">
        <v>92</v>
      </c>
      <c r="L113" s="198">
        <v>19</v>
      </c>
      <c r="M113" s="198">
        <v>109</v>
      </c>
      <c r="N113" s="198">
        <v>0</v>
      </c>
      <c r="O113" s="194">
        <f>SUM(C113,I113,L113,M113,N113)</f>
        <v>25444</v>
      </c>
    </row>
    <row r="114" spans="1:19" s="40" customFormat="1">
      <c r="A114" s="317" t="s">
        <v>88</v>
      </c>
      <c r="B114" s="169" t="s">
        <v>3</v>
      </c>
      <c r="C114" s="209">
        <f>SUM(D114:H114)</f>
        <v>87</v>
      </c>
      <c r="D114" s="209">
        <v>29</v>
      </c>
      <c r="E114" s="209">
        <v>0</v>
      </c>
      <c r="F114" s="209">
        <v>0</v>
      </c>
      <c r="G114" s="209">
        <v>25</v>
      </c>
      <c r="H114" s="209">
        <v>33</v>
      </c>
      <c r="I114" s="209">
        <f>J114+K114</f>
        <v>778</v>
      </c>
      <c r="J114" s="209">
        <v>773</v>
      </c>
      <c r="K114" s="209">
        <v>5</v>
      </c>
      <c r="L114" s="209">
        <v>4</v>
      </c>
      <c r="M114" s="209">
        <v>2</v>
      </c>
      <c r="N114" s="248"/>
      <c r="O114" s="248">
        <f>SUM(C114,I114,L114,M114)</f>
        <v>871</v>
      </c>
    </row>
    <row r="115" spans="1:19" s="40" customFormat="1" ht="18" thickBot="1">
      <c r="A115" s="318"/>
      <c r="B115" s="195" t="s">
        <v>4</v>
      </c>
      <c r="C115" s="195">
        <f>SUM(D115:H115)</f>
        <v>2717</v>
      </c>
      <c r="D115" s="193">
        <v>2544</v>
      </c>
      <c r="E115" s="193">
        <v>0</v>
      </c>
      <c r="F115" s="193">
        <v>0</v>
      </c>
      <c r="G115" s="193">
        <v>93</v>
      </c>
      <c r="H115" s="193">
        <v>80</v>
      </c>
      <c r="I115" s="195">
        <f>J115+K115</f>
        <v>21633</v>
      </c>
      <c r="J115" s="193">
        <v>21541</v>
      </c>
      <c r="K115" s="193">
        <v>92</v>
      </c>
      <c r="L115" s="193">
        <v>11</v>
      </c>
      <c r="M115" s="193">
        <v>108</v>
      </c>
      <c r="N115" s="249"/>
      <c r="O115" s="249">
        <f>SUM(C115,I115,L115,M115)</f>
        <v>24469</v>
      </c>
    </row>
    <row r="116" spans="1:19" s="40" customFormat="1">
      <c r="A116" s="315" t="s">
        <v>90</v>
      </c>
      <c r="B116" s="221" t="s">
        <v>3</v>
      </c>
      <c r="C116" s="221">
        <v>87</v>
      </c>
      <c r="D116" s="221">
        <v>33</v>
      </c>
      <c r="E116" s="221"/>
      <c r="F116" s="221"/>
      <c r="G116" s="221">
        <v>24</v>
      </c>
      <c r="H116" s="221">
        <v>30</v>
      </c>
      <c r="I116" s="221">
        <v>725</v>
      </c>
      <c r="J116" s="221">
        <v>719</v>
      </c>
      <c r="K116" s="221">
        <v>6</v>
      </c>
      <c r="L116" s="221">
        <v>5</v>
      </c>
      <c r="M116" s="221">
        <v>2</v>
      </c>
      <c r="N116" s="221"/>
      <c r="O116" s="235">
        <f t="shared" ref="O116:O117" si="42">SUM(C116,I116,L116,M116,N116)</f>
        <v>819</v>
      </c>
    </row>
    <row r="117" spans="1:19" s="40" customFormat="1" ht="18" thickBot="1">
      <c r="A117" s="316"/>
      <c r="B117" s="236" t="s">
        <v>4</v>
      </c>
      <c r="C117" s="237">
        <v>2872</v>
      </c>
      <c r="D117" s="237">
        <v>2689</v>
      </c>
      <c r="E117" s="237"/>
      <c r="F117" s="237"/>
      <c r="G117" s="237">
        <v>90</v>
      </c>
      <c r="H117" s="237">
        <v>93</v>
      </c>
      <c r="I117" s="237">
        <v>20453</v>
      </c>
      <c r="J117" s="237">
        <v>20357</v>
      </c>
      <c r="K117" s="237">
        <v>96</v>
      </c>
      <c r="L117" s="237">
        <v>12</v>
      </c>
      <c r="M117" s="237">
        <v>108</v>
      </c>
      <c r="N117" s="237">
        <v>0</v>
      </c>
      <c r="O117" s="238">
        <f t="shared" si="42"/>
        <v>23445</v>
      </c>
    </row>
    <row r="118" spans="1:19" s="40" customFormat="1" ht="18" thickBot="1">
      <c r="A118" s="334" t="s">
        <v>29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</row>
    <row r="119" spans="1:19" s="40" customFormat="1">
      <c r="A119" s="340" t="s">
        <v>7</v>
      </c>
      <c r="B119" s="341"/>
      <c r="C119" s="341" t="s">
        <v>8</v>
      </c>
      <c r="D119" s="341"/>
      <c r="E119" s="341"/>
      <c r="F119" s="341"/>
      <c r="G119" s="341"/>
      <c r="H119" s="341"/>
      <c r="I119" s="341" t="s">
        <v>26</v>
      </c>
      <c r="J119" s="341"/>
      <c r="K119" s="341"/>
      <c r="L119" s="146" t="s">
        <v>9</v>
      </c>
      <c r="M119" s="147" t="s">
        <v>10</v>
      </c>
      <c r="N119" s="147" t="s">
        <v>11</v>
      </c>
      <c r="O119" s="344" t="s">
        <v>2</v>
      </c>
    </row>
    <row r="120" spans="1:19" s="40" customFormat="1" ht="18" thickBot="1">
      <c r="A120" s="342"/>
      <c r="B120" s="343"/>
      <c r="C120" s="163" t="s">
        <v>12</v>
      </c>
      <c r="D120" s="163" t="s">
        <v>0</v>
      </c>
      <c r="E120" s="163" t="s">
        <v>13</v>
      </c>
      <c r="F120" s="163" t="s">
        <v>14</v>
      </c>
      <c r="G120" s="163" t="s">
        <v>15</v>
      </c>
      <c r="H120" s="163" t="s">
        <v>16</v>
      </c>
      <c r="I120" s="163" t="s">
        <v>24</v>
      </c>
      <c r="J120" s="163" t="s">
        <v>25</v>
      </c>
      <c r="K120" s="163" t="s">
        <v>23</v>
      </c>
      <c r="L120" s="163" t="s">
        <v>1</v>
      </c>
      <c r="M120" s="163" t="s">
        <v>17</v>
      </c>
      <c r="N120" s="163" t="s">
        <v>18</v>
      </c>
      <c r="O120" s="345"/>
    </row>
    <row r="121" spans="1:19" s="42" customFormat="1" ht="16.5" customHeight="1">
      <c r="A121" s="337" t="s">
        <v>19</v>
      </c>
      <c r="B121" s="151" t="s">
        <v>3</v>
      </c>
      <c r="C121" s="151">
        <f>SUM(D121:H121)</f>
        <v>73</v>
      </c>
      <c r="D121" s="151">
        <v>51</v>
      </c>
      <c r="E121" s="151">
        <v>2</v>
      </c>
      <c r="F121" s="151">
        <v>4</v>
      </c>
      <c r="G121" s="151">
        <v>3</v>
      </c>
      <c r="H121" s="151">
        <v>13</v>
      </c>
      <c r="I121" s="151">
        <f>SUM(J121:K121)</f>
        <v>1142</v>
      </c>
      <c r="J121" s="153">
        <v>1115</v>
      </c>
      <c r="K121" s="151">
        <v>27</v>
      </c>
      <c r="L121" s="151">
        <v>522</v>
      </c>
      <c r="M121" s="151">
        <v>3</v>
      </c>
      <c r="N121" s="151">
        <v>0</v>
      </c>
      <c r="O121" s="162">
        <f>SUM(C121,I121,L121,M121,N121)</f>
        <v>1740</v>
      </c>
    </row>
    <row r="122" spans="1:19" s="42" customFormat="1">
      <c r="A122" s="338"/>
      <c r="B122" s="149" t="s">
        <v>4</v>
      </c>
      <c r="C122" s="149">
        <f t="shared" ref="C122:C129" si="43">SUM(D122:H122)</f>
        <v>4607</v>
      </c>
      <c r="D122" s="149">
        <v>4199</v>
      </c>
      <c r="E122" s="149">
        <v>351</v>
      </c>
      <c r="F122" s="149">
        <v>16</v>
      </c>
      <c r="G122" s="149">
        <v>16</v>
      </c>
      <c r="H122" s="149">
        <v>25</v>
      </c>
      <c r="I122" s="149">
        <f t="shared" ref="I122:I128" si="44">SUM(J122:K122)</f>
        <v>25109</v>
      </c>
      <c r="J122" s="154">
        <v>24310</v>
      </c>
      <c r="K122" s="149">
        <v>799</v>
      </c>
      <c r="L122" s="149">
        <v>1305</v>
      </c>
      <c r="M122" s="149">
        <v>193</v>
      </c>
      <c r="N122" s="149">
        <v>0</v>
      </c>
      <c r="O122" s="150">
        <f t="shared" ref="O122:O128" si="45">SUM(C122,I122,L122,M122,N122)</f>
        <v>31214</v>
      </c>
    </row>
    <row r="123" spans="1:19" s="185" customFormat="1" ht="16.5" customHeight="1">
      <c r="A123" s="359" t="s">
        <v>20</v>
      </c>
      <c r="B123" s="149" t="s">
        <v>3</v>
      </c>
      <c r="C123" s="149">
        <f t="shared" si="43"/>
        <v>93</v>
      </c>
      <c r="D123" s="148">
        <v>57</v>
      </c>
      <c r="E123" s="149">
        <v>2</v>
      </c>
      <c r="F123" s="149">
        <v>4</v>
      </c>
      <c r="G123" s="148">
        <v>4</v>
      </c>
      <c r="H123" s="148">
        <v>26</v>
      </c>
      <c r="I123" s="149">
        <f t="shared" si="44"/>
        <v>1163</v>
      </c>
      <c r="J123" s="154">
        <v>1125</v>
      </c>
      <c r="K123" s="148">
        <v>38</v>
      </c>
      <c r="L123" s="149">
        <v>555</v>
      </c>
      <c r="M123" s="149">
        <v>4</v>
      </c>
      <c r="N123" s="148">
        <v>0</v>
      </c>
      <c r="O123" s="150">
        <f>SUM(C123,I123,L123,M123,N123)</f>
        <v>1815</v>
      </c>
    </row>
    <row r="124" spans="1:19" s="185" customFormat="1">
      <c r="A124" s="337"/>
      <c r="B124" s="149" t="s">
        <v>4</v>
      </c>
      <c r="C124" s="149">
        <f t="shared" si="43"/>
        <v>5001</v>
      </c>
      <c r="D124" s="148">
        <v>4551</v>
      </c>
      <c r="E124" s="149">
        <v>351</v>
      </c>
      <c r="F124" s="149">
        <v>16</v>
      </c>
      <c r="G124" s="148">
        <v>15</v>
      </c>
      <c r="H124" s="148">
        <v>68</v>
      </c>
      <c r="I124" s="149">
        <f t="shared" si="44"/>
        <v>24329</v>
      </c>
      <c r="J124" s="154">
        <v>23016</v>
      </c>
      <c r="K124" s="148">
        <v>1313</v>
      </c>
      <c r="L124" s="149">
        <v>1459</v>
      </c>
      <c r="M124" s="149">
        <v>223</v>
      </c>
      <c r="N124" s="148">
        <v>0</v>
      </c>
      <c r="O124" s="150">
        <f t="shared" si="45"/>
        <v>31012</v>
      </c>
    </row>
    <row r="125" spans="1:19" s="40" customFormat="1" ht="16.5" customHeight="1">
      <c r="A125" s="339" t="s">
        <v>21</v>
      </c>
      <c r="B125" s="149" t="s">
        <v>3</v>
      </c>
      <c r="C125" s="149">
        <f t="shared" si="43"/>
        <v>132</v>
      </c>
      <c r="D125" s="148">
        <v>86</v>
      </c>
      <c r="E125" s="149">
        <v>2</v>
      </c>
      <c r="F125" s="149">
        <v>4</v>
      </c>
      <c r="G125" s="148">
        <v>6</v>
      </c>
      <c r="H125" s="148">
        <v>34</v>
      </c>
      <c r="I125" s="149">
        <f t="shared" si="44"/>
        <v>1192</v>
      </c>
      <c r="J125" s="154">
        <v>1136</v>
      </c>
      <c r="K125" s="148">
        <v>56</v>
      </c>
      <c r="L125" s="149">
        <v>602</v>
      </c>
      <c r="M125" s="149">
        <v>3</v>
      </c>
      <c r="N125" s="148">
        <v>0</v>
      </c>
      <c r="O125" s="150">
        <f>SUM(C125,I125,L125,M125,N125)</f>
        <v>1929</v>
      </c>
      <c r="P125" s="42"/>
      <c r="Q125" s="42"/>
      <c r="R125" s="42"/>
      <c r="S125" s="42"/>
    </row>
    <row r="126" spans="1:19" s="40" customFormat="1">
      <c r="A126" s="338"/>
      <c r="B126" s="149" t="s">
        <v>4</v>
      </c>
      <c r="C126" s="149">
        <f t="shared" si="43"/>
        <v>8994</v>
      </c>
      <c r="D126" s="148">
        <v>8528</v>
      </c>
      <c r="E126" s="149">
        <v>336</v>
      </c>
      <c r="F126" s="149">
        <v>16</v>
      </c>
      <c r="G126" s="148">
        <v>26</v>
      </c>
      <c r="H126" s="148">
        <v>88</v>
      </c>
      <c r="I126" s="149">
        <f t="shared" si="44"/>
        <v>25220</v>
      </c>
      <c r="J126" s="154">
        <v>23146</v>
      </c>
      <c r="K126" s="148">
        <v>2074</v>
      </c>
      <c r="L126" s="149">
        <v>1846</v>
      </c>
      <c r="M126" s="149">
        <v>193</v>
      </c>
      <c r="N126" s="148">
        <v>0</v>
      </c>
      <c r="O126" s="150">
        <f t="shared" si="45"/>
        <v>36253</v>
      </c>
      <c r="P126" s="42"/>
      <c r="Q126" s="42"/>
      <c r="R126" s="42"/>
      <c r="S126" s="42"/>
    </row>
    <row r="127" spans="1:19" s="40" customFormat="1" ht="16.5" customHeight="1">
      <c r="A127" s="339" t="s">
        <v>22</v>
      </c>
      <c r="B127" s="149" t="s">
        <v>3</v>
      </c>
      <c r="C127" s="149">
        <f t="shared" si="43"/>
        <v>153</v>
      </c>
      <c r="D127" s="148">
        <v>88</v>
      </c>
      <c r="E127" s="149">
        <v>2</v>
      </c>
      <c r="F127" s="149">
        <v>5</v>
      </c>
      <c r="G127" s="148">
        <v>7</v>
      </c>
      <c r="H127" s="148">
        <v>51</v>
      </c>
      <c r="I127" s="149">
        <f t="shared" si="44"/>
        <v>1258</v>
      </c>
      <c r="J127" s="154">
        <v>1189</v>
      </c>
      <c r="K127" s="148">
        <v>69</v>
      </c>
      <c r="L127" s="149">
        <v>639</v>
      </c>
      <c r="M127" s="149">
        <v>3</v>
      </c>
      <c r="N127" s="148">
        <v>0</v>
      </c>
      <c r="O127" s="150">
        <f>SUM(C127,I127,L127,M127,N127)</f>
        <v>2053</v>
      </c>
      <c r="P127" s="42"/>
      <c r="Q127" s="42"/>
      <c r="R127" s="42"/>
      <c r="S127" s="42"/>
    </row>
    <row r="128" spans="1:19" s="40" customFormat="1">
      <c r="A128" s="338"/>
      <c r="B128" s="149" t="s">
        <v>4</v>
      </c>
      <c r="C128" s="149">
        <f t="shared" si="43"/>
        <v>7963</v>
      </c>
      <c r="D128" s="157">
        <v>7469</v>
      </c>
      <c r="E128" s="158">
        <v>335</v>
      </c>
      <c r="F128" s="158">
        <v>21</v>
      </c>
      <c r="G128" s="157">
        <v>32</v>
      </c>
      <c r="H128" s="157">
        <v>106</v>
      </c>
      <c r="I128" s="149">
        <f t="shared" si="44"/>
        <v>27102</v>
      </c>
      <c r="J128" s="155">
        <v>24792</v>
      </c>
      <c r="K128" s="157">
        <v>2310</v>
      </c>
      <c r="L128" s="158">
        <v>1909</v>
      </c>
      <c r="M128" s="158">
        <v>193</v>
      </c>
      <c r="N128" s="148">
        <v>0</v>
      </c>
      <c r="O128" s="150">
        <f t="shared" si="45"/>
        <v>37167</v>
      </c>
      <c r="P128" s="42"/>
      <c r="Q128" s="42"/>
      <c r="R128" s="42"/>
      <c r="S128" s="42"/>
    </row>
    <row r="129" spans="1:15" s="40" customFormat="1">
      <c r="A129" s="332" t="s">
        <v>46</v>
      </c>
      <c r="B129" s="149" t="s">
        <v>3</v>
      </c>
      <c r="C129" s="152">
        <f t="shared" si="43"/>
        <v>198</v>
      </c>
      <c r="D129" s="152">
        <v>108</v>
      </c>
      <c r="E129" s="152">
        <v>2</v>
      </c>
      <c r="F129" s="152">
        <v>8</v>
      </c>
      <c r="G129" s="152">
        <v>9</v>
      </c>
      <c r="H129" s="152">
        <v>71</v>
      </c>
      <c r="I129" s="152">
        <f>SUM(J129:K129)</f>
        <v>1231</v>
      </c>
      <c r="J129" s="152">
        <v>1137</v>
      </c>
      <c r="K129" s="152">
        <v>94</v>
      </c>
      <c r="L129" s="152">
        <v>1227</v>
      </c>
      <c r="M129" s="152">
        <v>4</v>
      </c>
      <c r="N129" s="148">
        <v>0</v>
      </c>
      <c r="O129" s="150">
        <f>SUM(C129,I129,L129,M129,N129)</f>
        <v>2660</v>
      </c>
    </row>
    <row r="130" spans="1:15" s="40" customFormat="1">
      <c r="A130" s="333"/>
      <c r="B130" s="158" t="s">
        <v>4</v>
      </c>
      <c r="C130" s="160">
        <f>SUM(D130:H130)</f>
        <v>8656</v>
      </c>
      <c r="D130" s="152">
        <v>7970</v>
      </c>
      <c r="E130" s="152">
        <v>351</v>
      </c>
      <c r="F130" s="152">
        <v>88</v>
      </c>
      <c r="G130" s="152">
        <v>34</v>
      </c>
      <c r="H130" s="152">
        <v>213</v>
      </c>
      <c r="I130" s="160">
        <f>SUM(J130:K130)</f>
        <v>28022</v>
      </c>
      <c r="J130" s="152">
        <v>25132</v>
      </c>
      <c r="K130" s="152">
        <v>2890</v>
      </c>
      <c r="L130" s="152">
        <v>4496</v>
      </c>
      <c r="M130" s="152">
        <v>223</v>
      </c>
      <c r="N130" s="148">
        <v>0</v>
      </c>
      <c r="O130" s="150">
        <f>SUM(C130,I130,L130,M130,N130)</f>
        <v>41397</v>
      </c>
    </row>
    <row r="131" spans="1:15" s="40" customFormat="1">
      <c r="A131" s="332" t="s">
        <v>47</v>
      </c>
      <c r="B131" s="149" t="s">
        <v>3</v>
      </c>
      <c r="C131" s="152">
        <f t="shared" ref="C131:C134" si="46">D131+E131+F131+G131+H131</f>
        <v>223</v>
      </c>
      <c r="D131" s="152">
        <v>126</v>
      </c>
      <c r="E131" s="152">
        <v>2</v>
      </c>
      <c r="F131" s="152">
        <v>12</v>
      </c>
      <c r="G131" s="152">
        <v>9</v>
      </c>
      <c r="H131" s="152">
        <v>74</v>
      </c>
      <c r="I131" s="152">
        <f t="shared" ref="I131:I134" si="47">J131+K131</f>
        <v>1157</v>
      </c>
      <c r="J131" s="152">
        <v>1078</v>
      </c>
      <c r="K131" s="152">
        <v>79</v>
      </c>
      <c r="L131" s="152">
        <v>1215</v>
      </c>
      <c r="M131" s="152">
        <v>5</v>
      </c>
      <c r="N131" s="148">
        <v>0</v>
      </c>
      <c r="O131" s="164">
        <f t="shared" ref="O131:O134" si="48">C131+I131+L131+M131+N131</f>
        <v>2600</v>
      </c>
    </row>
    <row r="132" spans="1:15" s="40" customFormat="1">
      <c r="A132" s="333"/>
      <c r="B132" s="158" t="s">
        <v>4</v>
      </c>
      <c r="C132" s="160">
        <f t="shared" si="46"/>
        <v>9993</v>
      </c>
      <c r="D132" s="160">
        <v>9232</v>
      </c>
      <c r="E132" s="160">
        <v>351</v>
      </c>
      <c r="F132" s="160">
        <v>139</v>
      </c>
      <c r="G132" s="160">
        <v>34</v>
      </c>
      <c r="H132" s="160">
        <v>237</v>
      </c>
      <c r="I132" s="160">
        <f t="shared" si="47"/>
        <v>29430</v>
      </c>
      <c r="J132" s="160">
        <v>27242</v>
      </c>
      <c r="K132" s="160">
        <v>2188</v>
      </c>
      <c r="L132" s="160">
        <v>4830</v>
      </c>
      <c r="M132" s="160">
        <v>247</v>
      </c>
      <c r="N132" s="148">
        <v>0</v>
      </c>
      <c r="O132" s="165">
        <f t="shared" si="48"/>
        <v>44500</v>
      </c>
    </row>
    <row r="133" spans="1:15" s="40" customFormat="1">
      <c r="A133" s="352" t="s">
        <v>53</v>
      </c>
      <c r="B133" s="152" t="s">
        <v>3</v>
      </c>
      <c r="C133" s="152">
        <f t="shared" si="46"/>
        <v>251</v>
      </c>
      <c r="D133" s="152">
        <v>145</v>
      </c>
      <c r="E133" s="152">
        <v>2</v>
      </c>
      <c r="F133" s="152">
        <v>17</v>
      </c>
      <c r="G133" s="152">
        <v>12</v>
      </c>
      <c r="H133" s="152">
        <v>75</v>
      </c>
      <c r="I133" s="156">
        <f t="shared" si="47"/>
        <v>1296</v>
      </c>
      <c r="J133" s="152">
        <v>1126</v>
      </c>
      <c r="K133" s="152">
        <v>170</v>
      </c>
      <c r="L133" s="152">
        <v>1219</v>
      </c>
      <c r="M133" s="152">
        <v>5</v>
      </c>
      <c r="N133" s="152">
        <v>0</v>
      </c>
      <c r="O133" s="164">
        <f t="shared" si="48"/>
        <v>2771</v>
      </c>
    </row>
    <row r="134" spans="1:15" s="40" customFormat="1">
      <c r="A134" s="353"/>
      <c r="B134" s="160" t="s">
        <v>4</v>
      </c>
      <c r="C134" s="152">
        <f t="shared" si="46"/>
        <v>11217</v>
      </c>
      <c r="D134" s="152">
        <v>10376</v>
      </c>
      <c r="E134" s="152">
        <v>351</v>
      </c>
      <c r="F134" s="152">
        <v>185</v>
      </c>
      <c r="G134" s="152">
        <v>47</v>
      </c>
      <c r="H134" s="152">
        <v>258</v>
      </c>
      <c r="I134" s="156">
        <f t="shared" si="47"/>
        <v>30588</v>
      </c>
      <c r="J134" s="152">
        <v>27038</v>
      </c>
      <c r="K134" s="152">
        <v>3550</v>
      </c>
      <c r="L134" s="152">
        <v>4568</v>
      </c>
      <c r="M134" s="152">
        <v>240</v>
      </c>
      <c r="N134" s="152">
        <v>0</v>
      </c>
      <c r="O134" s="165">
        <f t="shared" si="48"/>
        <v>46613</v>
      </c>
    </row>
    <row r="135" spans="1:15" s="40" customFormat="1">
      <c r="A135" s="335" t="s">
        <v>83</v>
      </c>
      <c r="B135" s="159" t="s">
        <v>49</v>
      </c>
      <c r="C135" s="172">
        <f t="shared" ref="C135:C136" si="49">SUM(D135:H135)</f>
        <v>274</v>
      </c>
      <c r="D135" s="169">
        <v>159</v>
      </c>
      <c r="E135" s="169">
        <v>2</v>
      </c>
      <c r="F135" s="169">
        <v>18</v>
      </c>
      <c r="G135" s="169">
        <v>12</v>
      </c>
      <c r="H135" s="169">
        <v>83</v>
      </c>
      <c r="I135" s="209">
        <f>SUM(J135:K135)</f>
        <v>1209</v>
      </c>
      <c r="J135" s="169">
        <v>1006</v>
      </c>
      <c r="K135" s="169">
        <v>203</v>
      </c>
      <c r="L135" s="169">
        <v>1226</v>
      </c>
      <c r="M135" s="169">
        <v>5</v>
      </c>
      <c r="N135" s="169">
        <v>0</v>
      </c>
      <c r="O135" s="173">
        <f>SUM(C135,I135,L135,M135,N135)</f>
        <v>2714</v>
      </c>
    </row>
    <row r="136" spans="1:15" s="40" customFormat="1" ht="18" thickBot="1">
      <c r="A136" s="336"/>
      <c r="B136" s="198" t="s">
        <v>50</v>
      </c>
      <c r="C136" s="192">
        <f t="shared" si="49"/>
        <v>11511</v>
      </c>
      <c r="D136" s="198">
        <v>10645</v>
      </c>
      <c r="E136" s="198">
        <v>351</v>
      </c>
      <c r="F136" s="198">
        <v>215</v>
      </c>
      <c r="G136" s="198">
        <v>39</v>
      </c>
      <c r="H136" s="198">
        <v>261</v>
      </c>
      <c r="I136" s="198">
        <f>SUM(J136:K136)</f>
        <v>31084</v>
      </c>
      <c r="J136" s="198">
        <v>26908</v>
      </c>
      <c r="K136" s="198">
        <v>4176</v>
      </c>
      <c r="L136" s="198">
        <v>4559</v>
      </c>
      <c r="M136" s="198">
        <v>247</v>
      </c>
      <c r="N136" s="198">
        <v>0</v>
      </c>
      <c r="O136" s="194">
        <f>SUM(C136,I136,L136,M136,N136)</f>
        <v>47401</v>
      </c>
    </row>
    <row r="137" spans="1:15" s="40" customFormat="1">
      <c r="A137" s="317" t="s">
        <v>88</v>
      </c>
      <c r="B137" s="169" t="s">
        <v>3</v>
      </c>
      <c r="C137" s="169">
        <f>SUM(D137:H137)</f>
        <v>275</v>
      </c>
      <c r="D137" s="169">
        <v>162</v>
      </c>
      <c r="E137" s="169">
        <v>2</v>
      </c>
      <c r="F137" s="169">
        <v>19</v>
      </c>
      <c r="G137" s="169">
        <v>11</v>
      </c>
      <c r="H137" s="169">
        <v>81</v>
      </c>
      <c r="I137" s="169">
        <f>J137+K137</f>
        <v>1228</v>
      </c>
      <c r="J137" s="169">
        <v>1016</v>
      </c>
      <c r="K137" s="169">
        <v>212</v>
      </c>
      <c r="L137" s="169">
        <v>1218</v>
      </c>
      <c r="M137" s="169">
        <v>5</v>
      </c>
      <c r="N137" s="169">
        <v>0</v>
      </c>
      <c r="O137" s="200">
        <f>C137+I137+L137+M137</f>
        <v>2726</v>
      </c>
    </row>
    <row r="138" spans="1:15" s="40" customFormat="1" ht="18" thickBot="1">
      <c r="A138" s="318"/>
      <c r="B138" s="198" t="s">
        <v>4</v>
      </c>
      <c r="C138" s="198">
        <f>SUM(D138:H138)</f>
        <v>11610</v>
      </c>
      <c r="D138" s="198">
        <v>10765</v>
      </c>
      <c r="E138" s="198">
        <v>351</v>
      </c>
      <c r="F138" s="198">
        <v>219</v>
      </c>
      <c r="G138" s="198">
        <v>38</v>
      </c>
      <c r="H138" s="198">
        <v>237</v>
      </c>
      <c r="I138" s="195">
        <f>J138+K138</f>
        <v>34342</v>
      </c>
      <c r="J138" s="198">
        <v>29711</v>
      </c>
      <c r="K138" s="198">
        <v>4631</v>
      </c>
      <c r="L138" s="198">
        <v>4490</v>
      </c>
      <c r="M138" s="198">
        <v>247</v>
      </c>
      <c r="N138" s="198">
        <v>0</v>
      </c>
      <c r="O138" s="201">
        <f>C138+I138+L138+M138</f>
        <v>50689</v>
      </c>
    </row>
    <row r="139" spans="1:15" s="40" customFormat="1">
      <c r="A139" s="315" t="s">
        <v>90</v>
      </c>
      <c r="B139" s="221" t="s">
        <v>3</v>
      </c>
      <c r="C139" s="221">
        <v>200</v>
      </c>
      <c r="D139" s="221">
        <v>91</v>
      </c>
      <c r="E139" s="221">
        <v>2</v>
      </c>
      <c r="F139" s="221">
        <v>21</v>
      </c>
      <c r="G139" s="221">
        <v>12</v>
      </c>
      <c r="H139" s="221">
        <v>74</v>
      </c>
      <c r="I139" s="221">
        <v>1233</v>
      </c>
      <c r="J139" s="221">
        <v>955</v>
      </c>
      <c r="K139" s="221">
        <v>278</v>
      </c>
      <c r="L139" s="221">
        <v>1202</v>
      </c>
      <c r="M139" s="221">
        <v>2</v>
      </c>
      <c r="N139" s="221">
        <v>0</v>
      </c>
      <c r="O139" s="235">
        <v>2637</v>
      </c>
    </row>
    <row r="140" spans="1:15" s="40" customFormat="1" ht="18" thickBot="1">
      <c r="A140" s="316"/>
      <c r="B140" s="236" t="s">
        <v>4</v>
      </c>
      <c r="C140" s="237">
        <f>SUM(D140:H140)</f>
        <v>10653</v>
      </c>
      <c r="D140" s="237">
        <v>9815</v>
      </c>
      <c r="E140" s="237">
        <v>334</v>
      </c>
      <c r="F140" s="237">
        <v>257</v>
      </c>
      <c r="G140" s="237">
        <v>48</v>
      </c>
      <c r="H140" s="237">
        <v>199</v>
      </c>
      <c r="I140" s="237">
        <v>31436</v>
      </c>
      <c r="J140" s="237">
        <v>27605</v>
      </c>
      <c r="K140" s="237">
        <v>3831</v>
      </c>
      <c r="L140" s="237">
        <v>4379</v>
      </c>
      <c r="M140" s="237">
        <v>131</v>
      </c>
      <c r="N140" s="237">
        <v>0</v>
      </c>
      <c r="O140" s="238">
        <v>46783</v>
      </c>
    </row>
    <row r="141" spans="1:15" s="40" customFormat="1" ht="18" thickBot="1">
      <c r="A141" s="334" t="s">
        <v>30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</row>
    <row r="142" spans="1:15" s="42" customFormat="1" ht="16.5" customHeight="1">
      <c r="A142" s="340" t="s">
        <v>7</v>
      </c>
      <c r="B142" s="341"/>
      <c r="C142" s="341" t="s">
        <v>8</v>
      </c>
      <c r="D142" s="341"/>
      <c r="E142" s="341"/>
      <c r="F142" s="341"/>
      <c r="G142" s="341"/>
      <c r="H142" s="341"/>
      <c r="I142" s="341" t="s">
        <v>26</v>
      </c>
      <c r="J142" s="341"/>
      <c r="K142" s="341"/>
      <c r="L142" s="2" t="s">
        <v>9</v>
      </c>
      <c r="M142" s="73" t="s">
        <v>10</v>
      </c>
      <c r="N142" s="73" t="s">
        <v>11</v>
      </c>
      <c r="O142" s="344" t="s">
        <v>2</v>
      </c>
    </row>
    <row r="143" spans="1:15" s="42" customFormat="1" ht="18" thickBot="1">
      <c r="A143" s="342"/>
      <c r="B143" s="343"/>
      <c r="C143" s="75" t="s">
        <v>12</v>
      </c>
      <c r="D143" s="75" t="s">
        <v>0</v>
      </c>
      <c r="E143" s="75" t="s">
        <v>13</v>
      </c>
      <c r="F143" s="75" t="s">
        <v>14</v>
      </c>
      <c r="G143" s="75" t="s">
        <v>15</v>
      </c>
      <c r="H143" s="75" t="s">
        <v>16</v>
      </c>
      <c r="I143" s="75" t="s">
        <v>24</v>
      </c>
      <c r="J143" s="75" t="s">
        <v>25</v>
      </c>
      <c r="K143" s="75" t="s">
        <v>23</v>
      </c>
      <c r="L143" s="75" t="s">
        <v>1</v>
      </c>
      <c r="M143" s="75" t="s">
        <v>17</v>
      </c>
      <c r="N143" s="75" t="s">
        <v>18</v>
      </c>
      <c r="O143" s="345"/>
    </row>
    <row r="144" spans="1:15" s="185" customFormat="1" ht="16.5" customHeight="1">
      <c r="A144" s="337" t="s">
        <v>19</v>
      </c>
      <c r="B144" s="18" t="s">
        <v>3</v>
      </c>
      <c r="C144" s="18">
        <f>SUM(D144:H144)</f>
        <v>20</v>
      </c>
      <c r="D144" s="7">
        <v>19</v>
      </c>
      <c r="E144" s="7">
        <v>0</v>
      </c>
      <c r="F144" s="7">
        <v>0</v>
      </c>
      <c r="G144" s="7">
        <v>1</v>
      </c>
      <c r="H144" s="7">
        <v>0</v>
      </c>
      <c r="I144" s="18">
        <f>SUM(J144:K144)</f>
        <v>750</v>
      </c>
      <c r="J144" s="7">
        <v>744</v>
      </c>
      <c r="K144" s="7">
        <v>6</v>
      </c>
      <c r="L144" s="7">
        <v>0</v>
      </c>
      <c r="M144" s="7">
        <v>2</v>
      </c>
      <c r="N144" s="7">
        <v>0</v>
      </c>
      <c r="O144" s="74">
        <f>SUM(C144,I144,L144,M144,N144)</f>
        <v>772</v>
      </c>
    </row>
    <row r="145" spans="1:16" s="185" customFormat="1">
      <c r="A145" s="338"/>
      <c r="B145" s="6" t="s">
        <v>4</v>
      </c>
      <c r="C145" s="6">
        <f t="shared" ref="C145:C152" si="50">SUM(D145:H145)</f>
        <v>1282</v>
      </c>
      <c r="D145" s="7">
        <v>1276</v>
      </c>
      <c r="E145" s="7">
        <v>0</v>
      </c>
      <c r="F145" s="7">
        <v>0</v>
      </c>
      <c r="G145" s="7">
        <v>6</v>
      </c>
      <c r="H145" s="7">
        <v>0</v>
      </c>
      <c r="I145" s="6">
        <f t="shared" ref="I145:I151" si="51">SUM(J145:K145)</f>
        <v>18856</v>
      </c>
      <c r="J145" s="7">
        <v>18750</v>
      </c>
      <c r="K145" s="7">
        <v>106</v>
      </c>
      <c r="L145" s="7">
        <v>0</v>
      </c>
      <c r="M145" s="7">
        <v>5</v>
      </c>
      <c r="N145" s="7">
        <v>0</v>
      </c>
      <c r="O145" s="17">
        <f t="shared" ref="O145:O153" si="52">SUM(C145,I145,L145,M145,N145)</f>
        <v>20143</v>
      </c>
    </row>
    <row r="146" spans="1:16" s="40" customFormat="1" ht="15.75" customHeight="1">
      <c r="A146" s="339" t="s">
        <v>20</v>
      </c>
      <c r="B146" s="6" t="s">
        <v>3</v>
      </c>
      <c r="C146" s="6">
        <f t="shared" si="50"/>
        <v>24</v>
      </c>
      <c r="D146" s="8">
        <v>18</v>
      </c>
      <c r="E146" s="8">
        <v>0</v>
      </c>
      <c r="F146" s="8">
        <v>0</v>
      </c>
      <c r="G146" s="8">
        <v>1</v>
      </c>
      <c r="H146" s="8">
        <v>5</v>
      </c>
      <c r="I146" s="6">
        <f t="shared" si="51"/>
        <v>765</v>
      </c>
      <c r="J146" s="7">
        <v>758</v>
      </c>
      <c r="K146" s="8">
        <v>7</v>
      </c>
      <c r="L146" s="8">
        <v>0</v>
      </c>
      <c r="M146" s="8">
        <v>2</v>
      </c>
      <c r="N146" s="8">
        <v>0</v>
      </c>
      <c r="O146" s="17">
        <f>SUM(C146,I146,L146,M146,N146)</f>
        <v>791</v>
      </c>
      <c r="P146" s="42"/>
    </row>
    <row r="147" spans="1:16" s="40" customFormat="1">
      <c r="A147" s="338"/>
      <c r="B147" s="6" t="s">
        <v>4</v>
      </c>
      <c r="C147" s="6">
        <f t="shared" si="50"/>
        <v>1254</v>
      </c>
      <c r="D147" s="8">
        <v>1234</v>
      </c>
      <c r="E147" s="8">
        <v>0</v>
      </c>
      <c r="F147" s="8">
        <v>0</v>
      </c>
      <c r="G147" s="8">
        <v>6</v>
      </c>
      <c r="H147" s="8">
        <v>14</v>
      </c>
      <c r="I147" s="6">
        <f t="shared" si="51"/>
        <v>19311</v>
      </c>
      <c r="J147" s="7">
        <v>19201</v>
      </c>
      <c r="K147" s="8">
        <v>110</v>
      </c>
      <c r="L147" s="8">
        <v>0</v>
      </c>
      <c r="M147" s="8">
        <v>5</v>
      </c>
      <c r="N147" s="8">
        <v>0</v>
      </c>
      <c r="O147" s="17">
        <f t="shared" si="52"/>
        <v>20570</v>
      </c>
      <c r="P147" s="42"/>
    </row>
    <row r="148" spans="1:16" s="40" customFormat="1" ht="16.5" customHeight="1">
      <c r="A148" s="339" t="s">
        <v>21</v>
      </c>
      <c r="B148" s="6" t="s">
        <v>3</v>
      </c>
      <c r="C148" s="6">
        <f t="shared" si="50"/>
        <v>30</v>
      </c>
      <c r="D148" s="8">
        <v>18</v>
      </c>
      <c r="E148" s="8">
        <v>0</v>
      </c>
      <c r="F148" s="8">
        <v>0</v>
      </c>
      <c r="G148" s="8">
        <v>2</v>
      </c>
      <c r="H148" s="8">
        <v>10</v>
      </c>
      <c r="I148" s="6">
        <f t="shared" si="51"/>
        <v>779</v>
      </c>
      <c r="J148" s="7">
        <v>771</v>
      </c>
      <c r="K148" s="8">
        <v>8</v>
      </c>
      <c r="L148" s="8">
        <v>0</v>
      </c>
      <c r="M148" s="8">
        <v>3</v>
      </c>
      <c r="N148" s="8">
        <v>0</v>
      </c>
      <c r="O148" s="17">
        <f>SUM(C148,I148,L148,M148,N148)</f>
        <v>812</v>
      </c>
      <c r="P148" s="42"/>
    </row>
    <row r="149" spans="1:16" s="40" customFormat="1">
      <c r="A149" s="338"/>
      <c r="B149" s="6" t="s">
        <v>4</v>
      </c>
      <c r="C149" s="6">
        <f t="shared" si="50"/>
        <v>1272</v>
      </c>
      <c r="D149" s="8">
        <v>1234</v>
      </c>
      <c r="E149" s="8">
        <v>0</v>
      </c>
      <c r="F149" s="8">
        <v>0</v>
      </c>
      <c r="G149" s="8">
        <v>7</v>
      </c>
      <c r="H149" s="8">
        <v>31</v>
      </c>
      <c r="I149" s="6">
        <f t="shared" si="51"/>
        <v>19644</v>
      </c>
      <c r="J149" s="7">
        <v>19527</v>
      </c>
      <c r="K149" s="8">
        <v>117</v>
      </c>
      <c r="L149" s="8">
        <v>0</v>
      </c>
      <c r="M149" s="8">
        <v>9</v>
      </c>
      <c r="N149" s="8">
        <v>0</v>
      </c>
      <c r="O149" s="17">
        <f t="shared" si="52"/>
        <v>20925</v>
      </c>
      <c r="P149" s="42"/>
    </row>
    <row r="150" spans="1:16" s="40" customFormat="1">
      <c r="A150" s="339" t="s">
        <v>22</v>
      </c>
      <c r="B150" s="6" t="s">
        <v>3</v>
      </c>
      <c r="C150" s="6">
        <f t="shared" si="50"/>
        <v>48</v>
      </c>
      <c r="D150" s="8">
        <v>18</v>
      </c>
      <c r="E150" s="8">
        <v>0</v>
      </c>
      <c r="F150" s="8">
        <v>0</v>
      </c>
      <c r="G150" s="8">
        <v>4</v>
      </c>
      <c r="H150" s="8">
        <v>26</v>
      </c>
      <c r="I150" s="6">
        <f t="shared" si="51"/>
        <v>801</v>
      </c>
      <c r="J150" s="7">
        <v>788</v>
      </c>
      <c r="K150" s="8">
        <v>13</v>
      </c>
      <c r="L150" s="8">
        <v>0</v>
      </c>
      <c r="M150" s="8">
        <v>3</v>
      </c>
      <c r="N150" s="8">
        <v>0</v>
      </c>
      <c r="O150" s="17">
        <f>SUM(C150,I150,L150,M150,N150)</f>
        <v>852</v>
      </c>
    </row>
    <row r="151" spans="1:16" s="40" customFormat="1">
      <c r="A151" s="338"/>
      <c r="B151" s="6" t="s">
        <v>4</v>
      </c>
      <c r="C151" s="6">
        <f t="shared" si="50"/>
        <v>1313</v>
      </c>
      <c r="D151" s="10">
        <v>1234</v>
      </c>
      <c r="E151" s="10">
        <v>0</v>
      </c>
      <c r="F151" s="10">
        <v>0</v>
      </c>
      <c r="G151" s="10">
        <v>16</v>
      </c>
      <c r="H151" s="10">
        <v>63</v>
      </c>
      <c r="I151" s="6">
        <f t="shared" si="51"/>
        <v>20334</v>
      </c>
      <c r="J151" s="9">
        <v>20124</v>
      </c>
      <c r="K151" s="10">
        <v>210</v>
      </c>
      <c r="L151" s="10">
        <v>0</v>
      </c>
      <c r="M151" s="10">
        <v>9</v>
      </c>
      <c r="N151" s="10">
        <v>0</v>
      </c>
      <c r="O151" s="17">
        <f t="shared" si="52"/>
        <v>21656</v>
      </c>
    </row>
    <row r="152" spans="1:16" s="40" customFormat="1">
      <c r="A152" s="332" t="s">
        <v>45</v>
      </c>
      <c r="B152" s="6" t="s">
        <v>3</v>
      </c>
      <c r="C152" s="19">
        <f t="shared" si="50"/>
        <v>53</v>
      </c>
      <c r="D152" s="19">
        <v>17</v>
      </c>
      <c r="E152" s="58"/>
      <c r="F152" s="58"/>
      <c r="G152" s="19">
        <v>8</v>
      </c>
      <c r="H152" s="19">
        <v>28</v>
      </c>
      <c r="I152" s="19">
        <f>SUM(J152:K152)</f>
        <v>806</v>
      </c>
      <c r="J152" s="27">
        <v>791</v>
      </c>
      <c r="K152" s="27">
        <v>15</v>
      </c>
      <c r="L152" s="19">
        <v>0</v>
      </c>
      <c r="M152" s="19">
        <v>3</v>
      </c>
      <c r="N152" s="19">
        <v>0</v>
      </c>
      <c r="O152" s="17">
        <f>SUM(C152,I152,L152,M152,N152)</f>
        <v>862</v>
      </c>
    </row>
    <row r="153" spans="1:16" s="40" customFormat="1">
      <c r="A153" s="333"/>
      <c r="B153" s="44" t="s">
        <v>4</v>
      </c>
      <c r="C153" s="58">
        <f>SUM(D153:H153)</f>
        <v>1291</v>
      </c>
      <c r="D153" s="58">
        <v>1194</v>
      </c>
      <c r="E153" s="96">
        <v>0</v>
      </c>
      <c r="F153" s="96">
        <v>0</v>
      </c>
      <c r="G153" s="58">
        <v>34</v>
      </c>
      <c r="H153" s="58">
        <v>63</v>
      </c>
      <c r="I153" s="58">
        <f>SUM(J153:K153)</f>
        <v>20719</v>
      </c>
      <c r="J153" s="59">
        <v>20407</v>
      </c>
      <c r="K153" s="59">
        <v>312</v>
      </c>
      <c r="L153" s="58">
        <v>0</v>
      </c>
      <c r="M153" s="58">
        <v>9</v>
      </c>
      <c r="N153" s="58">
        <v>0</v>
      </c>
      <c r="O153" s="17">
        <f t="shared" si="52"/>
        <v>22019</v>
      </c>
    </row>
    <row r="154" spans="1:16" s="40" customFormat="1">
      <c r="A154" s="332" t="s">
        <v>48</v>
      </c>
      <c r="B154" s="49" t="s">
        <v>3</v>
      </c>
      <c r="C154" s="84">
        <f>D154+E154+F154+G154+H154</f>
        <v>51</v>
      </c>
      <c r="D154" s="84">
        <v>15</v>
      </c>
      <c r="E154" s="58">
        <v>0</v>
      </c>
      <c r="F154" s="58">
        <v>0</v>
      </c>
      <c r="G154" s="84">
        <v>10</v>
      </c>
      <c r="H154" s="84">
        <v>26</v>
      </c>
      <c r="I154" s="84">
        <v>767</v>
      </c>
      <c r="J154" s="84">
        <v>747</v>
      </c>
      <c r="K154" s="84">
        <v>20</v>
      </c>
      <c r="L154" s="84">
        <v>3</v>
      </c>
      <c r="M154" s="84">
        <v>0</v>
      </c>
      <c r="N154" s="84">
        <v>0</v>
      </c>
      <c r="O154" s="80">
        <f>C154+I154+L154+M154+N154</f>
        <v>821</v>
      </c>
    </row>
    <row r="155" spans="1:16" s="40" customFormat="1">
      <c r="A155" s="333"/>
      <c r="B155" s="58" t="s">
        <v>4</v>
      </c>
      <c r="C155" s="58">
        <f>D155+E155+F155+G155+H155</f>
        <v>1187</v>
      </c>
      <c r="D155" s="58">
        <v>1065</v>
      </c>
      <c r="E155" s="58">
        <v>0</v>
      </c>
      <c r="F155" s="58">
        <v>0</v>
      </c>
      <c r="G155" s="58">
        <v>47</v>
      </c>
      <c r="H155" s="58">
        <v>75</v>
      </c>
      <c r="I155" s="58">
        <v>19728</v>
      </c>
      <c r="J155" s="58">
        <v>19297</v>
      </c>
      <c r="K155" s="58">
        <v>431</v>
      </c>
      <c r="L155" s="58">
        <v>9</v>
      </c>
      <c r="M155" s="58">
        <v>0</v>
      </c>
      <c r="N155" s="58">
        <v>0</v>
      </c>
      <c r="O155" s="99">
        <f>C155+I155+L155+M155+N155</f>
        <v>20924</v>
      </c>
    </row>
    <row r="156" spans="1:16" s="40" customFormat="1">
      <c r="A156" s="384" t="s">
        <v>56</v>
      </c>
      <c r="B156" s="134" t="s">
        <v>3</v>
      </c>
      <c r="C156" s="121">
        <f t="shared" ref="C156:C157" si="53">SUM(D156:H156)</f>
        <v>43</v>
      </c>
      <c r="D156" s="135">
        <v>13</v>
      </c>
      <c r="E156" s="135">
        <v>0</v>
      </c>
      <c r="F156" s="135">
        <v>0</v>
      </c>
      <c r="G156" s="135">
        <v>10</v>
      </c>
      <c r="H156" s="135">
        <v>20</v>
      </c>
      <c r="I156" s="121">
        <f>SUM(J156:K156)</f>
        <v>731</v>
      </c>
      <c r="J156" s="135">
        <v>709</v>
      </c>
      <c r="K156" s="135">
        <v>22</v>
      </c>
      <c r="L156" s="135">
        <v>3</v>
      </c>
      <c r="M156" s="135">
        <v>0</v>
      </c>
      <c r="N156" s="135">
        <v>0</v>
      </c>
      <c r="O156" s="133">
        <f>SUM(C156,I156,L156,M156,N156)</f>
        <v>777</v>
      </c>
    </row>
    <row r="157" spans="1:16" s="40" customFormat="1">
      <c r="A157" s="385"/>
      <c r="B157" s="140" t="s">
        <v>4</v>
      </c>
      <c r="C157" s="59">
        <f t="shared" si="53"/>
        <v>1073</v>
      </c>
      <c r="D157" s="142">
        <v>947</v>
      </c>
      <c r="E157" s="142">
        <v>0</v>
      </c>
      <c r="F157" s="142">
        <v>0</v>
      </c>
      <c r="G157" s="142">
        <v>44</v>
      </c>
      <c r="H157" s="142">
        <v>82</v>
      </c>
      <c r="I157" s="59">
        <f>SUM(J157:K157)</f>
        <v>18557</v>
      </c>
      <c r="J157" s="142">
        <v>18105</v>
      </c>
      <c r="K157" s="142">
        <v>452</v>
      </c>
      <c r="L157" s="142">
        <v>9</v>
      </c>
      <c r="M157" s="142">
        <v>0</v>
      </c>
      <c r="N157" s="142">
        <v>0</v>
      </c>
      <c r="O157" s="139">
        <f>SUM(C157,I157,L157,M157,N157)</f>
        <v>19639</v>
      </c>
    </row>
    <row r="158" spans="1:16" s="40" customFormat="1">
      <c r="A158" s="335" t="s">
        <v>83</v>
      </c>
      <c r="B158" s="159" t="s">
        <v>49</v>
      </c>
      <c r="C158" s="172">
        <f t="shared" ref="C158:C159" si="54">SUM(D158:H158)</f>
        <v>51</v>
      </c>
      <c r="D158" s="169">
        <v>14</v>
      </c>
      <c r="E158" s="169">
        <v>0</v>
      </c>
      <c r="F158" s="169">
        <v>0</v>
      </c>
      <c r="G158" s="169">
        <v>9</v>
      </c>
      <c r="H158" s="169">
        <v>28</v>
      </c>
      <c r="I158" s="169">
        <f>SUM(J158:K158)</f>
        <v>687</v>
      </c>
      <c r="J158" s="169">
        <v>660</v>
      </c>
      <c r="K158" s="169">
        <v>27</v>
      </c>
      <c r="L158" s="169">
        <v>1</v>
      </c>
      <c r="M158" s="169">
        <v>0</v>
      </c>
      <c r="N158" s="169">
        <v>0</v>
      </c>
      <c r="O158" s="173">
        <f>SUM(C158,I158,L158,M158,N158)</f>
        <v>739</v>
      </c>
    </row>
    <row r="159" spans="1:16" s="40" customFormat="1" ht="18" thickBot="1">
      <c r="A159" s="336"/>
      <c r="B159" s="198" t="s">
        <v>50</v>
      </c>
      <c r="C159" s="192">
        <f t="shared" si="54"/>
        <v>1182</v>
      </c>
      <c r="D159" s="198">
        <v>1056</v>
      </c>
      <c r="E159" s="198">
        <v>0</v>
      </c>
      <c r="F159" s="198">
        <v>0</v>
      </c>
      <c r="G159" s="198">
        <v>41</v>
      </c>
      <c r="H159" s="198">
        <v>85</v>
      </c>
      <c r="I159" s="198">
        <f>SUM(J159:K159)</f>
        <v>17680</v>
      </c>
      <c r="J159" s="198">
        <v>17085</v>
      </c>
      <c r="K159" s="198">
        <v>595</v>
      </c>
      <c r="L159" s="198">
        <v>2</v>
      </c>
      <c r="M159" s="198">
        <v>0</v>
      </c>
      <c r="N159" s="198">
        <v>0</v>
      </c>
      <c r="O159" s="194">
        <f>SUM(C159,I159,L159,M159,N159)</f>
        <v>18864</v>
      </c>
    </row>
    <row r="160" spans="1:16" s="40" customFormat="1">
      <c r="A160" s="317" t="s">
        <v>88</v>
      </c>
      <c r="B160" s="216" t="s">
        <v>3</v>
      </c>
      <c r="C160" s="216">
        <v>46</v>
      </c>
      <c r="D160" s="216">
        <v>14</v>
      </c>
      <c r="E160" s="216">
        <v>0</v>
      </c>
      <c r="F160" s="216">
        <v>0</v>
      </c>
      <c r="G160" s="216">
        <v>8</v>
      </c>
      <c r="H160" s="216">
        <v>24</v>
      </c>
      <c r="I160" s="216">
        <v>667</v>
      </c>
      <c r="J160" s="216">
        <v>637</v>
      </c>
      <c r="K160" s="216">
        <v>30</v>
      </c>
      <c r="L160" s="216">
        <v>2</v>
      </c>
      <c r="M160" s="216">
        <v>0</v>
      </c>
      <c r="N160" s="216">
        <v>0</v>
      </c>
      <c r="O160" s="217">
        <v>715</v>
      </c>
    </row>
    <row r="161" spans="1:15" s="40" customFormat="1" ht="16.5" customHeight="1" thickBot="1">
      <c r="A161" s="318"/>
      <c r="B161" s="218" t="s">
        <v>4</v>
      </c>
      <c r="C161" s="219">
        <v>1182</v>
      </c>
      <c r="D161" s="219">
        <v>1056</v>
      </c>
      <c r="E161" s="219">
        <v>0</v>
      </c>
      <c r="F161" s="219">
        <v>0</v>
      </c>
      <c r="G161" s="219">
        <v>37</v>
      </c>
      <c r="H161" s="219">
        <v>89</v>
      </c>
      <c r="I161" s="219">
        <v>18568</v>
      </c>
      <c r="J161" s="219">
        <v>17538</v>
      </c>
      <c r="K161" s="219">
        <v>1030</v>
      </c>
      <c r="L161" s="219">
        <v>5</v>
      </c>
      <c r="M161" s="219">
        <v>0</v>
      </c>
      <c r="N161" s="219">
        <v>0</v>
      </c>
      <c r="O161" s="220">
        <v>19755</v>
      </c>
    </row>
    <row r="162" spans="1:15" s="40" customFormat="1">
      <c r="A162" s="313" t="s">
        <v>90</v>
      </c>
      <c r="B162" s="221" t="s">
        <v>3</v>
      </c>
      <c r="C162" s="221">
        <f>SUM(D162:H162)</f>
        <v>47</v>
      </c>
      <c r="D162" s="221">
        <v>14</v>
      </c>
      <c r="E162" s="221">
        <v>0</v>
      </c>
      <c r="F162" s="221">
        <v>0</v>
      </c>
      <c r="G162" s="221">
        <v>9</v>
      </c>
      <c r="H162" s="221">
        <v>24</v>
      </c>
      <c r="I162" s="221">
        <f>SUM(J162:K162)</f>
        <v>657</v>
      </c>
      <c r="J162" s="221">
        <v>627</v>
      </c>
      <c r="K162" s="221">
        <v>30</v>
      </c>
      <c r="L162" s="221">
        <v>3</v>
      </c>
      <c r="M162" s="221">
        <v>0</v>
      </c>
      <c r="N162" s="221">
        <v>0</v>
      </c>
      <c r="O162" s="222">
        <f>SUM(L162:N162,I162,C162)</f>
        <v>707</v>
      </c>
    </row>
    <row r="163" spans="1:15" s="42" customFormat="1" ht="16.5" customHeight="1" thickBot="1">
      <c r="A163" s="314"/>
      <c r="B163" s="223" t="s">
        <v>4</v>
      </c>
      <c r="C163" s="221">
        <f>SUM(D163:H163)</f>
        <v>1251</v>
      </c>
      <c r="D163" s="224">
        <v>1145</v>
      </c>
      <c r="E163" s="224">
        <v>0</v>
      </c>
      <c r="F163" s="224">
        <v>0</v>
      </c>
      <c r="G163" s="224">
        <v>25</v>
      </c>
      <c r="H163" s="224">
        <v>81</v>
      </c>
      <c r="I163" s="221">
        <f>SUM(J163:K163)</f>
        <v>17512</v>
      </c>
      <c r="J163" s="224">
        <v>16448</v>
      </c>
      <c r="K163" s="224">
        <v>1064</v>
      </c>
      <c r="L163" s="224">
        <v>7</v>
      </c>
      <c r="M163" s="224">
        <v>0</v>
      </c>
      <c r="N163" s="224">
        <v>0</v>
      </c>
      <c r="O163" s="222">
        <f>SUM(L163:N163,I163,C163)</f>
        <v>18770</v>
      </c>
    </row>
    <row r="164" spans="1:15" s="42" customFormat="1" ht="18" thickBot="1">
      <c r="A164" s="334" t="s">
        <v>31</v>
      </c>
      <c r="B164" s="334"/>
      <c r="C164" s="334"/>
      <c r="D164" s="334"/>
      <c r="E164" s="334"/>
      <c r="F164" s="334"/>
      <c r="G164" s="334"/>
      <c r="H164" s="334"/>
      <c r="I164" s="334"/>
      <c r="J164" s="334"/>
      <c r="K164" s="334"/>
      <c r="L164" s="334"/>
      <c r="M164" s="334"/>
      <c r="N164" s="334"/>
      <c r="O164" s="334"/>
    </row>
    <row r="165" spans="1:15" s="185" customFormat="1" ht="16.5" customHeight="1">
      <c r="A165" s="340" t="s">
        <v>7</v>
      </c>
      <c r="B165" s="341"/>
      <c r="C165" s="341" t="s">
        <v>8</v>
      </c>
      <c r="D165" s="341"/>
      <c r="E165" s="341"/>
      <c r="F165" s="341"/>
      <c r="G165" s="341"/>
      <c r="H165" s="341"/>
      <c r="I165" s="341" t="s">
        <v>26</v>
      </c>
      <c r="J165" s="341"/>
      <c r="K165" s="341"/>
      <c r="L165" s="2" t="s">
        <v>9</v>
      </c>
      <c r="M165" s="112" t="s">
        <v>10</v>
      </c>
      <c r="N165" s="112" t="s">
        <v>11</v>
      </c>
      <c r="O165" s="344" t="s">
        <v>2</v>
      </c>
    </row>
    <row r="166" spans="1:15" s="185" customFormat="1" ht="18" thickBot="1">
      <c r="A166" s="342"/>
      <c r="B166" s="343"/>
      <c r="C166" s="113" t="s">
        <v>12</v>
      </c>
      <c r="D166" s="113" t="s">
        <v>0</v>
      </c>
      <c r="E166" s="113" t="s">
        <v>13</v>
      </c>
      <c r="F166" s="113" t="s">
        <v>14</v>
      </c>
      <c r="G166" s="113" t="s">
        <v>15</v>
      </c>
      <c r="H166" s="113" t="s">
        <v>16</v>
      </c>
      <c r="I166" s="113" t="s">
        <v>24</v>
      </c>
      <c r="J166" s="113" t="s">
        <v>25</v>
      </c>
      <c r="K166" s="113" t="s">
        <v>23</v>
      </c>
      <c r="L166" s="113" t="s">
        <v>1</v>
      </c>
      <c r="M166" s="113" t="s">
        <v>17</v>
      </c>
      <c r="N166" s="113" t="s">
        <v>18</v>
      </c>
      <c r="O166" s="345"/>
    </row>
    <row r="167" spans="1:15" s="40" customFormat="1">
      <c r="A167" s="337" t="s">
        <v>19</v>
      </c>
      <c r="B167" s="18" t="s">
        <v>3</v>
      </c>
      <c r="C167" s="18">
        <f>SUM(D167:H167)</f>
        <v>22</v>
      </c>
      <c r="D167" s="18">
        <v>20</v>
      </c>
      <c r="E167" s="18">
        <v>0</v>
      </c>
      <c r="F167" s="18">
        <v>0</v>
      </c>
      <c r="G167" s="18">
        <v>0</v>
      </c>
      <c r="H167" s="18">
        <v>2</v>
      </c>
      <c r="I167" s="18">
        <f>SUM(J167:K167)</f>
        <v>865</v>
      </c>
      <c r="J167" s="18">
        <v>862</v>
      </c>
      <c r="K167" s="18">
        <v>3</v>
      </c>
      <c r="L167" s="18">
        <v>0</v>
      </c>
      <c r="M167" s="18">
        <v>8</v>
      </c>
      <c r="N167" s="18">
        <v>0</v>
      </c>
      <c r="O167" s="74">
        <f>SUM(C167,I167,L167,M167,N167)</f>
        <v>895</v>
      </c>
    </row>
    <row r="168" spans="1:15" s="40" customFormat="1">
      <c r="A168" s="338"/>
      <c r="B168" s="6" t="s">
        <v>4</v>
      </c>
      <c r="C168" s="6">
        <f t="shared" ref="C168:C175" si="55">SUM(D168:H168)</f>
        <v>1674</v>
      </c>
      <c r="D168" s="6">
        <v>1672</v>
      </c>
      <c r="E168" s="6">
        <v>0</v>
      </c>
      <c r="F168" s="6">
        <v>0</v>
      </c>
      <c r="G168" s="6">
        <v>0</v>
      </c>
      <c r="H168" s="6">
        <v>2</v>
      </c>
      <c r="I168" s="6">
        <f t="shared" ref="I168:I174" si="56">SUM(J168:K168)</f>
        <v>20286</v>
      </c>
      <c r="J168" s="6">
        <v>19967</v>
      </c>
      <c r="K168" s="6">
        <v>319</v>
      </c>
      <c r="L168" s="6">
        <v>0</v>
      </c>
      <c r="M168" s="6">
        <v>282</v>
      </c>
      <c r="N168" s="6">
        <v>0</v>
      </c>
      <c r="O168" s="17">
        <f t="shared" ref="O168:O176" si="57">SUM(C168,I168,L168,M168,N168)</f>
        <v>22242</v>
      </c>
    </row>
    <row r="169" spans="1:15" s="40" customFormat="1" ht="16.5" customHeight="1">
      <c r="A169" s="339" t="s">
        <v>20</v>
      </c>
      <c r="B169" s="6" t="s">
        <v>3</v>
      </c>
      <c r="C169" s="6">
        <f t="shared" si="55"/>
        <v>21</v>
      </c>
      <c r="D169" s="5">
        <v>20</v>
      </c>
      <c r="E169" s="5">
        <v>0</v>
      </c>
      <c r="F169" s="5">
        <v>0</v>
      </c>
      <c r="G169" s="5">
        <v>0</v>
      </c>
      <c r="H169" s="5">
        <v>1</v>
      </c>
      <c r="I169" s="6">
        <f t="shared" si="56"/>
        <v>868</v>
      </c>
      <c r="J169" s="6">
        <v>863</v>
      </c>
      <c r="K169" s="5">
        <v>5</v>
      </c>
      <c r="L169" s="5">
        <v>0</v>
      </c>
      <c r="M169" s="5">
        <v>8</v>
      </c>
      <c r="N169" s="5">
        <v>0</v>
      </c>
      <c r="O169" s="17">
        <f>SUM(C169,I169,L169,M169,N169)</f>
        <v>897</v>
      </c>
    </row>
    <row r="170" spans="1:15" s="40" customFormat="1" ht="16.5" customHeight="1">
      <c r="A170" s="338"/>
      <c r="B170" s="6" t="s">
        <v>4</v>
      </c>
      <c r="C170" s="6">
        <f t="shared" si="55"/>
        <v>1486</v>
      </c>
      <c r="D170" s="5">
        <v>1485</v>
      </c>
      <c r="E170" s="5">
        <v>0</v>
      </c>
      <c r="F170" s="5">
        <v>0</v>
      </c>
      <c r="G170" s="5">
        <v>0</v>
      </c>
      <c r="H170" s="5">
        <v>1</v>
      </c>
      <c r="I170" s="6">
        <f t="shared" si="56"/>
        <v>20821</v>
      </c>
      <c r="J170" s="6">
        <v>20224</v>
      </c>
      <c r="K170" s="5">
        <v>597</v>
      </c>
      <c r="L170" s="5">
        <v>0</v>
      </c>
      <c r="M170" s="5">
        <v>282</v>
      </c>
      <c r="N170" s="5">
        <v>0</v>
      </c>
      <c r="O170" s="17">
        <f t="shared" si="57"/>
        <v>22589</v>
      </c>
    </row>
    <row r="171" spans="1:15" s="40" customFormat="1">
      <c r="A171" s="339" t="s">
        <v>21</v>
      </c>
      <c r="B171" s="6" t="s">
        <v>3</v>
      </c>
      <c r="C171" s="6">
        <f t="shared" si="55"/>
        <v>25</v>
      </c>
      <c r="D171" s="5">
        <v>23</v>
      </c>
      <c r="E171" s="5">
        <v>0</v>
      </c>
      <c r="F171" s="5">
        <v>0</v>
      </c>
      <c r="G171" s="5">
        <v>0</v>
      </c>
      <c r="H171" s="5">
        <v>2</v>
      </c>
      <c r="I171" s="6">
        <f t="shared" si="56"/>
        <v>871</v>
      </c>
      <c r="J171" s="6">
        <v>863</v>
      </c>
      <c r="K171" s="5">
        <v>8</v>
      </c>
      <c r="L171" s="5">
        <v>0</v>
      </c>
      <c r="M171" s="5">
        <v>8</v>
      </c>
      <c r="N171" s="5">
        <v>0</v>
      </c>
      <c r="O171" s="17">
        <f>SUM(C171,I171,L171,M171,N171)</f>
        <v>904</v>
      </c>
    </row>
    <row r="172" spans="1:15" s="40" customFormat="1">
      <c r="A172" s="338"/>
      <c r="B172" s="6" t="s">
        <v>4</v>
      </c>
      <c r="C172" s="6">
        <f t="shared" si="55"/>
        <v>2017</v>
      </c>
      <c r="D172" s="5">
        <v>2015</v>
      </c>
      <c r="E172" s="5">
        <v>0</v>
      </c>
      <c r="F172" s="5">
        <v>0</v>
      </c>
      <c r="G172" s="5">
        <v>0</v>
      </c>
      <c r="H172" s="5">
        <v>2</v>
      </c>
      <c r="I172" s="6">
        <f t="shared" si="56"/>
        <v>22451</v>
      </c>
      <c r="J172" s="6">
        <v>21334</v>
      </c>
      <c r="K172" s="5">
        <v>1117</v>
      </c>
      <c r="L172" s="5">
        <v>0</v>
      </c>
      <c r="M172" s="5">
        <v>332</v>
      </c>
      <c r="N172" s="5">
        <v>0</v>
      </c>
      <c r="O172" s="17">
        <f t="shared" si="57"/>
        <v>24800</v>
      </c>
    </row>
    <row r="173" spans="1:15" s="40" customFormat="1">
      <c r="A173" s="339" t="s">
        <v>22</v>
      </c>
      <c r="B173" s="6" t="s">
        <v>3</v>
      </c>
      <c r="C173" s="6">
        <f t="shared" si="55"/>
        <v>25</v>
      </c>
      <c r="D173" s="5">
        <v>21</v>
      </c>
      <c r="E173" s="5">
        <v>0</v>
      </c>
      <c r="F173" s="5">
        <v>0</v>
      </c>
      <c r="G173" s="5">
        <v>0</v>
      </c>
      <c r="H173" s="5">
        <v>4</v>
      </c>
      <c r="I173" s="6">
        <f t="shared" si="56"/>
        <v>876</v>
      </c>
      <c r="J173" s="6">
        <v>868</v>
      </c>
      <c r="K173" s="5">
        <v>8</v>
      </c>
      <c r="L173" s="5">
        <v>0</v>
      </c>
      <c r="M173" s="5">
        <v>8</v>
      </c>
      <c r="N173" s="5">
        <v>0</v>
      </c>
      <c r="O173" s="17">
        <f>SUM(C173,I173,L173,M173,N173)</f>
        <v>909</v>
      </c>
    </row>
    <row r="174" spans="1:15" s="40" customFormat="1">
      <c r="A174" s="338"/>
      <c r="B174" s="6" t="s">
        <v>4</v>
      </c>
      <c r="C174" s="6">
        <f t="shared" si="55"/>
        <v>1856</v>
      </c>
      <c r="D174" s="5">
        <v>1851</v>
      </c>
      <c r="E174" s="5">
        <v>0</v>
      </c>
      <c r="F174" s="5">
        <v>0</v>
      </c>
      <c r="G174" s="5">
        <v>0</v>
      </c>
      <c r="H174" s="5">
        <v>5</v>
      </c>
      <c r="I174" s="6">
        <f t="shared" si="56"/>
        <v>22848</v>
      </c>
      <c r="J174" s="6">
        <v>21731</v>
      </c>
      <c r="K174" s="5">
        <v>1117</v>
      </c>
      <c r="L174" s="5">
        <v>0</v>
      </c>
      <c r="M174" s="5">
        <v>332</v>
      </c>
      <c r="N174" s="5">
        <v>0</v>
      </c>
      <c r="O174" s="17">
        <f t="shared" si="57"/>
        <v>25036</v>
      </c>
    </row>
    <row r="175" spans="1:15" s="40" customFormat="1">
      <c r="A175" s="332" t="s">
        <v>45</v>
      </c>
      <c r="B175" s="6" t="s">
        <v>3</v>
      </c>
      <c r="C175" s="115">
        <f t="shared" si="55"/>
        <v>23</v>
      </c>
      <c r="D175" s="115">
        <v>21</v>
      </c>
      <c r="E175" s="115">
        <v>0</v>
      </c>
      <c r="F175" s="115">
        <v>0</v>
      </c>
      <c r="G175" s="115">
        <v>0</v>
      </c>
      <c r="H175" s="115">
        <v>2</v>
      </c>
      <c r="I175" s="115">
        <f>SUM(J175:K175)</f>
        <v>841</v>
      </c>
      <c r="J175" s="115">
        <v>813</v>
      </c>
      <c r="K175" s="115">
        <v>28</v>
      </c>
      <c r="L175" s="115">
        <v>0</v>
      </c>
      <c r="M175" s="115">
        <v>1</v>
      </c>
      <c r="N175" s="115">
        <v>0</v>
      </c>
      <c r="O175" s="17">
        <f>SUM(C175,I175,L175,M175,N175)</f>
        <v>865</v>
      </c>
    </row>
    <row r="176" spans="1:15" s="40" customFormat="1">
      <c r="A176" s="333"/>
      <c r="B176" s="114" t="s">
        <v>4</v>
      </c>
      <c r="C176" s="58">
        <f>SUM(D176:H176)</f>
        <v>1943</v>
      </c>
      <c r="D176" s="58">
        <v>1939</v>
      </c>
      <c r="E176" s="58">
        <v>0</v>
      </c>
      <c r="F176" s="58">
        <v>0</v>
      </c>
      <c r="G176" s="58">
        <v>0</v>
      </c>
      <c r="H176" s="58">
        <v>4</v>
      </c>
      <c r="I176" s="58">
        <f>SUM(J176:K176)</f>
        <v>20880</v>
      </c>
      <c r="J176" s="58">
        <v>19191</v>
      </c>
      <c r="K176" s="58">
        <v>1689</v>
      </c>
      <c r="L176" s="58">
        <v>0</v>
      </c>
      <c r="M176" s="58">
        <v>31</v>
      </c>
      <c r="N176" s="58">
        <v>0</v>
      </c>
      <c r="O176" s="17">
        <f t="shared" si="57"/>
        <v>22854</v>
      </c>
    </row>
    <row r="177" spans="1:15" s="40" customFormat="1">
      <c r="A177" s="332" t="s">
        <v>48</v>
      </c>
      <c r="B177" s="98" t="s">
        <v>3</v>
      </c>
      <c r="C177" s="115">
        <f>D177+E177+F177+G177+H177</f>
        <v>23</v>
      </c>
      <c r="D177" s="115">
        <v>20</v>
      </c>
      <c r="E177" s="115">
        <v>0</v>
      </c>
      <c r="F177" s="115">
        <v>0</v>
      </c>
      <c r="G177" s="115">
        <v>0</v>
      </c>
      <c r="H177" s="115">
        <v>3</v>
      </c>
      <c r="I177" s="115">
        <v>814</v>
      </c>
      <c r="J177" s="115">
        <v>780</v>
      </c>
      <c r="K177" s="115">
        <v>34</v>
      </c>
      <c r="L177" s="115">
        <v>0</v>
      </c>
      <c r="M177" s="115">
        <v>1</v>
      </c>
      <c r="N177" s="115">
        <v>0</v>
      </c>
      <c r="O177" s="116">
        <f>C177+I177+L177+M177+N177</f>
        <v>838</v>
      </c>
    </row>
    <row r="178" spans="1:15" s="40" customFormat="1">
      <c r="A178" s="333"/>
      <c r="B178" s="58" t="s">
        <v>4</v>
      </c>
      <c r="C178" s="58">
        <f>D178+E178+F178+G178+H178</f>
        <v>1753</v>
      </c>
      <c r="D178" s="58">
        <v>1747</v>
      </c>
      <c r="E178" s="58">
        <v>0</v>
      </c>
      <c r="F178" s="58">
        <v>0</v>
      </c>
      <c r="G178" s="58">
        <v>0</v>
      </c>
      <c r="H178" s="58">
        <v>6</v>
      </c>
      <c r="I178" s="58">
        <v>20630</v>
      </c>
      <c r="J178" s="58">
        <v>18789</v>
      </c>
      <c r="K178" s="58">
        <v>1841</v>
      </c>
      <c r="L178" s="58">
        <v>0</v>
      </c>
      <c r="M178" s="58">
        <v>33</v>
      </c>
      <c r="N178" s="58">
        <v>0</v>
      </c>
      <c r="O178" s="103">
        <f>C178+I178+L178+M178+N178</f>
        <v>22416</v>
      </c>
    </row>
    <row r="179" spans="1:15" s="40" customFormat="1">
      <c r="A179" s="332" t="s">
        <v>57</v>
      </c>
      <c r="B179" s="6" t="s">
        <v>3</v>
      </c>
      <c r="C179" s="121">
        <f t="shared" ref="C179:C180" si="58">SUM(D179:H179)</f>
        <v>20</v>
      </c>
      <c r="D179" s="117">
        <v>17</v>
      </c>
      <c r="E179" s="117">
        <v>0</v>
      </c>
      <c r="F179" s="117">
        <v>0</v>
      </c>
      <c r="G179" s="117">
        <v>0</v>
      </c>
      <c r="H179" s="117">
        <v>3</v>
      </c>
      <c r="I179" s="121">
        <f t="shared" ref="I179:I182" si="59">SUM(J179:K179)</f>
        <v>780</v>
      </c>
      <c r="J179" s="117">
        <v>744</v>
      </c>
      <c r="K179" s="117">
        <v>36</v>
      </c>
      <c r="L179" s="117">
        <v>11</v>
      </c>
      <c r="M179" s="117">
        <v>0</v>
      </c>
      <c r="N179" s="117">
        <v>0</v>
      </c>
      <c r="O179" s="133">
        <f t="shared" ref="O179:O186" si="60">SUM(C179,I179,L179,M179,N179)</f>
        <v>811</v>
      </c>
    </row>
    <row r="180" spans="1:15" s="40" customFormat="1" ht="16.5" customHeight="1">
      <c r="A180" s="333"/>
      <c r="B180" s="141" t="s">
        <v>4</v>
      </c>
      <c r="C180" s="59">
        <f t="shared" si="58"/>
        <v>1631</v>
      </c>
      <c r="D180" s="58">
        <v>1626</v>
      </c>
      <c r="E180" s="58">
        <v>0</v>
      </c>
      <c r="F180" s="58">
        <v>0</v>
      </c>
      <c r="G180" s="58">
        <v>0</v>
      </c>
      <c r="H180" s="58">
        <v>5</v>
      </c>
      <c r="I180" s="59">
        <f t="shared" si="59"/>
        <v>20060</v>
      </c>
      <c r="J180" s="58">
        <v>18210</v>
      </c>
      <c r="K180" s="58">
        <v>1850</v>
      </c>
      <c r="L180" s="58">
        <v>25</v>
      </c>
      <c r="M180" s="58">
        <v>0</v>
      </c>
      <c r="N180" s="58">
        <v>0</v>
      </c>
      <c r="O180" s="139">
        <f t="shared" si="60"/>
        <v>21716</v>
      </c>
    </row>
    <row r="181" spans="1:15" s="40" customFormat="1" ht="15" customHeight="1">
      <c r="A181" s="335" t="s">
        <v>83</v>
      </c>
      <c r="B181" s="159" t="s">
        <v>49</v>
      </c>
      <c r="C181" s="172">
        <f t="shared" ref="C181:C182" si="61">SUM(D181:H181)</f>
        <v>20</v>
      </c>
      <c r="D181" s="169">
        <v>16</v>
      </c>
      <c r="E181" s="169">
        <v>0</v>
      </c>
      <c r="F181" s="169">
        <v>0</v>
      </c>
      <c r="G181" s="169">
        <v>0</v>
      </c>
      <c r="H181" s="169">
        <v>4</v>
      </c>
      <c r="I181" s="203">
        <f t="shared" si="59"/>
        <v>768</v>
      </c>
      <c r="J181" s="169">
        <v>731</v>
      </c>
      <c r="K181" s="169">
        <v>37</v>
      </c>
      <c r="L181" s="159">
        <v>0</v>
      </c>
      <c r="M181" s="159">
        <v>0</v>
      </c>
      <c r="N181" s="159">
        <v>0</v>
      </c>
      <c r="O181" s="173">
        <f t="shared" si="60"/>
        <v>788</v>
      </c>
    </row>
    <row r="182" spans="1:15" s="40" customFormat="1" ht="18" thickBot="1">
      <c r="A182" s="336"/>
      <c r="B182" s="198" t="s">
        <v>50</v>
      </c>
      <c r="C182" s="192">
        <f t="shared" si="61"/>
        <v>1592</v>
      </c>
      <c r="D182" s="198">
        <v>1584</v>
      </c>
      <c r="E182" s="198">
        <v>0</v>
      </c>
      <c r="F182" s="198">
        <v>0</v>
      </c>
      <c r="G182" s="198">
        <v>0</v>
      </c>
      <c r="H182" s="198">
        <v>8</v>
      </c>
      <c r="I182" s="193">
        <f t="shared" si="59"/>
        <v>20086</v>
      </c>
      <c r="J182" s="198">
        <v>18173</v>
      </c>
      <c r="K182" s="198">
        <v>1913</v>
      </c>
      <c r="L182" s="198">
        <v>0</v>
      </c>
      <c r="M182" s="198">
        <v>0</v>
      </c>
      <c r="N182" s="198">
        <v>0</v>
      </c>
      <c r="O182" s="194">
        <f t="shared" si="60"/>
        <v>21678</v>
      </c>
    </row>
    <row r="183" spans="1:15" s="40" customFormat="1">
      <c r="A183" s="317" t="s">
        <v>88</v>
      </c>
      <c r="B183" s="169" t="s">
        <v>3</v>
      </c>
      <c r="C183" s="169">
        <v>22</v>
      </c>
      <c r="D183" s="169">
        <v>17</v>
      </c>
      <c r="E183" s="169"/>
      <c r="F183" s="169"/>
      <c r="G183" s="169"/>
      <c r="H183" s="169">
        <v>5</v>
      </c>
      <c r="I183" s="169">
        <f>J183+K183</f>
        <v>708</v>
      </c>
      <c r="J183" s="169">
        <v>668</v>
      </c>
      <c r="K183" s="169">
        <v>40</v>
      </c>
      <c r="L183" s="169"/>
      <c r="M183" s="169"/>
      <c r="N183" s="169"/>
      <c r="O183" s="164">
        <f t="shared" si="60"/>
        <v>730</v>
      </c>
    </row>
    <row r="184" spans="1:15" s="42" customFormat="1" ht="16.5" customHeight="1" thickBot="1">
      <c r="A184" s="318"/>
      <c r="B184" s="198" t="s">
        <v>4</v>
      </c>
      <c r="C184" s="195">
        <v>1516</v>
      </c>
      <c r="D184" s="195">
        <v>1504</v>
      </c>
      <c r="E184" s="195"/>
      <c r="F184" s="195"/>
      <c r="G184" s="195"/>
      <c r="H184" s="195">
        <v>12</v>
      </c>
      <c r="I184" s="195">
        <f>J184+K184</f>
        <v>19175</v>
      </c>
      <c r="J184" s="195">
        <v>17110</v>
      </c>
      <c r="K184" s="195">
        <v>2065</v>
      </c>
      <c r="L184" s="195"/>
      <c r="M184" s="195"/>
      <c r="N184" s="195"/>
      <c r="O184" s="247">
        <f t="shared" si="60"/>
        <v>20691</v>
      </c>
    </row>
    <row r="185" spans="1:15" s="42" customFormat="1">
      <c r="A185" s="315" t="s">
        <v>90</v>
      </c>
      <c r="B185" s="221" t="s">
        <v>3</v>
      </c>
      <c r="C185" s="221">
        <v>25</v>
      </c>
      <c r="D185" s="221">
        <v>20</v>
      </c>
      <c r="E185" s="221"/>
      <c r="F185" s="221"/>
      <c r="G185" s="221"/>
      <c r="H185" s="221">
        <v>5</v>
      </c>
      <c r="I185" s="244">
        <v>426</v>
      </c>
      <c r="J185" s="244">
        <v>411</v>
      </c>
      <c r="K185" s="244">
        <v>15</v>
      </c>
      <c r="L185" s="244">
        <v>14</v>
      </c>
      <c r="M185" s="244"/>
      <c r="N185" s="244"/>
      <c r="O185" s="235">
        <f t="shared" si="60"/>
        <v>465</v>
      </c>
    </row>
    <row r="186" spans="1:15" s="185" customFormat="1" ht="16.5" customHeight="1" thickBot="1">
      <c r="A186" s="316"/>
      <c r="B186" s="236" t="s">
        <v>4</v>
      </c>
      <c r="C186" s="236">
        <f>SUM(D186:H186)</f>
        <v>2139</v>
      </c>
      <c r="D186" s="236">
        <v>2132</v>
      </c>
      <c r="E186" s="236"/>
      <c r="F186" s="236"/>
      <c r="G186" s="236"/>
      <c r="H186" s="236">
        <v>7</v>
      </c>
      <c r="I186" s="245">
        <v>12554</v>
      </c>
      <c r="J186" s="245">
        <v>11101</v>
      </c>
      <c r="K186" s="245">
        <v>1453</v>
      </c>
      <c r="L186" s="245">
        <v>32</v>
      </c>
      <c r="M186" s="245"/>
      <c r="N186" s="245">
        <v>0</v>
      </c>
      <c r="O186" s="246">
        <f t="shared" si="60"/>
        <v>14725</v>
      </c>
    </row>
    <row r="187" spans="1:15" s="185" customFormat="1" ht="18" thickBot="1">
      <c r="A187" s="334" t="s">
        <v>32</v>
      </c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4"/>
    </row>
    <row r="188" spans="1:15" s="40" customFormat="1">
      <c r="A188" s="340" t="s">
        <v>7</v>
      </c>
      <c r="B188" s="341"/>
      <c r="C188" s="341" t="s">
        <v>8</v>
      </c>
      <c r="D188" s="341"/>
      <c r="E188" s="341"/>
      <c r="F188" s="341"/>
      <c r="G188" s="341"/>
      <c r="H188" s="341"/>
      <c r="I188" s="341" t="s">
        <v>26</v>
      </c>
      <c r="J188" s="341"/>
      <c r="K188" s="341"/>
      <c r="L188" s="2" t="s">
        <v>9</v>
      </c>
      <c r="M188" s="73" t="s">
        <v>10</v>
      </c>
      <c r="N188" s="73" t="s">
        <v>11</v>
      </c>
      <c r="O188" s="344" t="s">
        <v>2</v>
      </c>
    </row>
    <row r="189" spans="1:15" s="40" customFormat="1" ht="18" customHeight="1" thickBot="1">
      <c r="A189" s="342"/>
      <c r="B189" s="343"/>
      <c r="C189" s="75" t="s">
        <v>12</v>
      </c>
      <c r="D189" s="75" t="s">
        <v>0</v>
      </c>
      <c r="E189" s="75" t="s">
        <v>13</v>
      </c>
      <c r="F189" s="75" t="s">
        <v>14</v>
      </c>
      <c r="G189" s="75" t="s">
        <v>15</v>
      </c>
      <c r="H189" s="75" t="s">
        <v>16</v>
      </c>
      <c r="I189" s="75" t="s">
        <v>24</v>
      </c>
      <c r="J189" s="75" t="s">
        <v>25</v>
      </c>
      <c r="K189" s="75" t="s">
        <v>23</v>
      </c>
      <c r="L189" s="75" t="s">
        <v>1</v>
      </c>
      <c r="M189" s="75" t="s">
        <v>17</v>
      </c>
      <c r="N189" s="75" t="s">
        <v>18</v>
      </c>
      <c r="O189" s="345"/>
    </row>
    <row r="190" spans="1:15" s="40" customFormat="1" ht="18" customHeight="1">
      <c r="A190" s="337" t="s">
        <v>19</v>
      </c>
      <c r="B190" s="18" t="s">
        <v>3</v>
      </c>
      <c r="C190" s="18">
        <f>SUM(D190:H190)</f>
        <v>9</v>
      </c>
      <c r="D190" s="18">
        <v>8</v>
      </c>
      <c r="E190" s="18">
        <v>0</v>
      </c>
      <c r="F190" s="18">
        <v>0</v>
      </c>
      <c r="G190" s="18">
        <v>1</v>
      </c>
      <c r="H190" s="18">
        <v>0</v>
      </c>
      <c r="I190" s="18">
        <f>SUM(J190:K190)</f>
        <v>701</v>
      </c>
      <c r="J190" s="18">
        <v>679</v>
      </c>
      <c r="K190" s="50">
        <v>22</v>
      </c>
      <c r="L190" s="18">
        <v>143</v>
      </c>
      <c r="M190" s="18">
        <v>0</v>
      </c>
      <c r="N190" s="18">
        <v>0</v>
      </c>
      <c r="O190" s="74">
        <f>SUM(C190,I190,L190,M190,N190)</f>
        <v>853</v>
      </c>
    </row>
    <row r="191" spans="1:15" s="40" customFormat="1">
      <c r="A191" s="338"/>
      <c r="B191" s="6" t="s">
        <v>4</v>
      </c>
      <c r="C191" s="6">
        <f t="shared" ref="C191:C198" si="62">SUM(D191:H191)</f>
        <v>828</v>
      </c>
      <c r="D191" s="6">
        <v>818</v>
      </c>
      <c r="E191" s="6">
        <v>0</v>
      </c>
      <c r="F191" s="6">
        <v>0</v>
      </c>
      <c r="G191" s="6">
        <v>10</v>
      </c>
      <c r="H191" s="6">
        <v>0</v>
      </c>
      <c r="I191" s="6">
        <f t="shared" ref="I191:I197" si="63">SUM(J191:K191)</f>
        <v>14546</v>
      </c>
      <c r="J191" s="6">
        <v>14187</v>
      </c>
      <c r="K191" s="5">
        <v>359</v>
      </c>
      <c r="L191" s="6">
        <v>685</v>
      </c>
      <c r="M191" s="6">
        <v>0</v>
      </c>
      <c r="N191" s="6">
        <v>0</v>
      </c>
      <c r="O191" s="17">
        <f t="shared" ref="O191:O199" si="64">SUM(C191,I191,L191,M191,N191)</f>
        <v>16059</v>
      </c>
    </row>
    <row r="192" spans="1:15" s="40" customFormat="1">
      <c r="A192" s="339" t="s">
        <v>20</v>
      </c>
      <c r="B192" s="6" t="s">
        <v>3</v>
      </c>
      <c r="C192" s="6">
        <f t="shared" si="62"/>
        <v>13</v>
      </c>
      <c r="D192" s="5">
        <v>11</v>
      </c>
      <c r="E192" s="5">
        <v>0</v>
      </c>
      <c r="F192" s="5">
        <v>0</v>
      </c>
      <c r="G192" s="5">
        <v>1</v>
      </c>
      <c r="H192" s="5">
        <v>1</v>
      </c>
      <c r="I192" s="6">
        <f t="shared" si="63"/>
        <v>714</v>
      </c>
      <c r="J192" s="6">
        <v>688</v>
      </c>
      <c r="K192" s="5">
        <v>26</v>
      </c>
      <c r="L192" s="5">
        <v>162</v>
      </c>
      <c r="M192" s="5">
        <v>0</v>
      </c>
      <c r="N192" s="5">
        <v>0</v>
      </c>
      <c r="O192" s="17">
        <f>SUM(C192,I192,L192,M192,N192)</f>
        <v>889</v>
      </c>
    </row>
    <row r="193" spans="1:15" s="40" customFormat="1">
      <c r="A193" s="338"/>
      <c r="B193" s="6" t="s">
        <v>4</v>
      </c>
      <c r="C193" s="6">
        <f t="shared" si="62"/>
        <v>972</v>
      </c>
      <c r="D193" s="5">
        <v>959</v>
      </c>
      <c r="E193" s="5">
        <v>0</v>
      </c>
      <c r="F193" s="5">
        <v>0</v>
      </c>
      <c r="G193" s="5">
        <v>10</v>
      </c>
      <c r="H193" s="5">
        <v>3</v>
      </c>
      <c r="I193" s="6">
        <f t="shared" si="63"/>
        <v>15034</v>
      </c>
      <c r="J193" s="6">
        <v>14547</v>
      </c>
      <c r="K193" s="5">
        <v>487</v>
      </c>
      <c r="L193" s="5">
        <v>667</v>
      </c>
      <c r="M193" s="5">
        <v>0</v>
      </c>
      <c r="N193" s="5">
        <v>0</v>
      </c>
      <c r="O193" s="17">
        <f t="shared" si="64"/>
        <v>16673</v>
      </c>
    </row>
    <row r="194" spans="1:15" s="40" customFormat="1">
      <c r="A194" s="339" t="s">
        <v>21</v>
      </c>
      <c r="B194" s="6" t="s">
        <v>3</v>
      </c>
      <c r="C194" s="6">
        <f t="shared" si="62"/>
        <v>16</v>
      </c>
      <c r="D194" s="5">
        <v>11</v>
      </c>
      <c r="E194" s="5">
        <v>0</v>
      </c>
      <c r="F194" s="5">
        <v>1</v>
      </c>
      <c r="G194" s="5">
        <v>2</v>
      </c>
      <c r="H194" s="5">
        <v>2</v>
      </c>
      <c r="I194" s="6">
        <f t="shared" si="63"/>
        <v>723</v>
      </c>
      <c r="J194" s="6">
        <v>697</v>
      </c>
      <c r="K194" s="5">
        <v>26</v>
      </c>
      <c r="L194" s="5">
        <v>177</v>
      </c>
      <c r="M194" s="5">
        <v>0</v>
      </c>
      <c r="N194" s="5">
        <v>0</v>
      </c>
      <c r="O194" s="17">
        <f>SUM(C194,I194,L194,M194,N194)</f>
        <v>916</v>
      </c>
    </row>
    <row r="195" spans="1:15" s="40" customFormat="1">
      <c r="A195" s="338"/>
      <c r="B195" s="6" t="s">
        <v>4</v>
      </c>
      <c r="C195" s="6">
        <f t="shared" si="62"/>
        <v>1030</v>
      </c>
      <c r="D195" s="5">
        <v>998</v>
      </c>
      <c r="E195" s="5">
        <v>0</v>
      </c>
      <c r="F195" s="5">
        <v>9</v>
      </c>
      <c r="G195" s="5">
        <v>17</v>
      </c>
      <c r="H195" s="5">
        <v>6</v>
      </c>
      <c r="I195" s="6">
        <f t="shared" si="63"/>
        <v>15263</v>
      </c>
      <c r="J195" s="6">
        <v>14776</v>
      </c>
      <c r="K195" s="5">
        <v>487</v>
      </c>
      <c r="L195" s="5">
        <v>722</v>
      </c>
      <c r="M195" s="5">
        <v>0</v>
      </c>
      <c r="N195" s="5">
        <v>0</v>
      </c>
      <c r="O195" s="17">
        <f t="shared" si="64"/>
        <v>17015</v>
      </c>
    </row>
    <row r="196" spans="1:15" s="40" customFormat="1">
      <c r="A196" s="339" t="s">
        <v>22</v>
      </c>
      <c r="B196" s="6" t="s">
        <v>3</v>
      </c>
      <c r="C196" s="6">
        <f t="shared" si="62"/>
        <v>20</v>
      </c>
      <c r="D196" s="5">
        <v>12</v>
      </c>
      <c r="E196" s="5">
        <v>0</v>
      </c>
      <c r="F196" s="5">
        <v>4</v>
      </c>
      <c r="G196" s="5">
        <v>2</v>
      </c>
      <c r="H196" s="5">
        <v>2</v>
      </c>
      <c r="I196" s="6">
        <f t="shared" si="63"/>
        <v>740</v>
      </c>
      <c r="J196" s="6">
        <v>710</v>
      </c>
      <c r="K196" s="5">
        <v>30</v>
      </c>
      <c r="L196" s="5">
        <v>152</v>
      </c>
      <c r="M196" s="5">
        <v>0</v>
      </c>
      <c r="N196" s="5">
        <v>0</v>
      </c>
      <c r="O196" s="17">
        <f>SUM(C196,I196,L196,M196,N196)</f>
        <v>912</v>
      </c>
    </row>
    <row r="197" spans="1:15" s="40" customFormat="1">
      <c r="A197" s="338"/>
      <c r="B197" s="6" t="s">
        <v>4</v>
      </c>
      <c r="C197" s="6">
        <f t="shared" si="62"/>
        <v>1592</v>
      </c>
      <c r="D197" s="5">
        <v>1539</v>
      </c>
      <c r="E197" s="5">
        <v>0</v>
      </c>
      <c r="F197" s="5">
        <v>30</v>
      </c>
      <c r="G197" s="5">
        <v>17</v>
      </c>
      <c r="H197" s="5">
        <v>6</v>
      </c>
      <c r="I197" s="6">
        <f t="shared" si="63"/>
        <v>15840</v>
      </c>
      <c r="J197" s="6">
        <v>15268</v>
      </c>
      <c r="K197" s="5">
        <v>572</v>
      </c>
      <c r="L197" s="5">
        <v>680</v>
      </c>
      <c r="M197" s="5">
        <v>0</v>
      </c>
      <c r="N197" s="5">
        <v>0</v>
      </c>
      <c r="O197" s="17">
        <f t="shared" si="64"/>
        <v>18112</v>
      </c>
    </row>
    <row r="198" spans="1:15" s="40" customFormat="1">
      <c r="A198" s="332" t="s">
        <v>45</v>
      </c>
      <c r="B198" s="6" t="s">
        <v>3</v>
      </c>
      <c r="C198" s="19">
        <f t="shared" si="62"/>
        <v>22</v>
      </c>
      <c r="D198" s="19">
        <v>14</v>
      </c>
      <c r="E198" s="5">
        <v>0</v>
      </c>
      <c r="F198" s="19">
        <v>4</v>
      </c>
      <c r="G198" s="19">
        <v>2</v>
      </c>
      <c r="H198" s="19">
        <v>2</v>
      </c>
      <c r="I198" s="19">
        <f>SUM(J198:K198)</f>
        <v>734</v>
      </c>
      <c r="J198" s="96">
        <v>701</v>
      </c>
      <c r="K198" s="19">
        <v>33</v>
      </c>
      <c r="L198" s="27">
        <v>149</v>
      </c>
      <c r="M198" s="5">
        <v>0</v>
      </c>
      <c r="N198" s="5">
        <v>0</v>
      </c>
      <c r="O198" s="17">
        <f>SUM(C198,I198,L198,M198,N198)</f>
        <v>905</v>
      </c>
    </row>
    <row r="199" spans="1:15" s="40" customFormat="1" ht="16.5" customHeight="1">
      <c r="A199" s="333"/>
      <c r="B199" s="44" t="s">
        <v>4</v>
      </c>
      <c r="C199" s="58">
        <f>SUM(D199:H199)</f>
        <v>1724</v>
      </c>
      <c r="D199" s="58">
        <v>1676</v>
      </c>
      <c r="E199" s="5">
        <v>0</v>
      </c>
      <c r="F199" s="58">
        <v>30</v>
      </c>
      <c r="G199" s="58">
        <v>7</v>
      </c>
      <c r="H199" s="58">
        <v>11</v>
      </c>
      <c r="I199" s="58">
        <f>SUM(J199:K199)</f>
        <v>14581</v>
      </c>
      <c r="J199" s="58">
        <v>13959</v>
      </c>
      <c r="K199" s="58">
        <v>622</v>
      </c>
      <c r="L199" s="59">
        <v>641</v>
      </c>
      <c r="M199" s="5">
        <v>0</v>
      </c>
      <c r="N199" s="5">
        <v>0</v>
      </c>
      <c r="O199" s="17">
        <f t="shared" si="64"/>
        <v>16946</v>
      </c>
    </row>
    <row r="200" spans="1:15" s="40" customFormat="1">
      <c r="A200" s="332" t="s">
        <v>48</v>
      </c>
      <c r="B200" s="81" t="s">
        <v>3</v>
      </c>
      <c r="C200" s="85">
        <f>D200+E200+F200+G200+H200</f>
        <v>22</v>
      </c>
      <c r="D200" s="85">
        <v>13</v>
      </c>
      <c r="E200" s="5">
        <v>0</v>
      </c>
      <c r="F200" s="85">
        <v>2</v>
      </c>
      <c r="G200" s="85">
        <v>2</v>
      </c>
      <c r="H200" s="85">
        <v>5</v>
      </c>
      <c r="I200" s="85">
        <v>585</v>
      </c>
      <c r="J200" s="96">
        <v>552</v>
      </c>
      <c r="K200" s="85">
        <v>33</v>
      </c>
      <c r="L200" s="85">
        <v>12</v>
      </c>
      <c r="M200" s="5">
        <v>0</v>
      </c>
      <c r="N200" s="5">
        <v>0</v>
      </c>
      <c r="O200" s="80">
        <f>C200+I200+L200+M200+N200</f>
        <v>619</v>
      </c>
    </row>
    <row r="201" spans="1:15" s="40" customFormat="1">
      <c r="A201" s="333"/>
      <c r="B201" s="58" t="s">
        <v>4</v>
      </c>
      <c r="C201" s="58">
        <f>D201+E201+F201+G201+H201</f>
        <v>1666</v>
      </c>
      <c r="D201" s="58">
        <v>1624</v>
      </c>
      <c r="E201" s="5">
        <v>0</v>
      </c>
      <c r="F201" s="58">
        <v>12</v>
      </c>
      <c r="G201" s="58">
        <v>17</v>
      </c>
      <c r="H201" s="58">
        <v>13</v>
      </c>
      <c r="I201" s="58">
        <v>13769</v>
      </c>
      <c r="J201" s="58">
        <v>13201</v>
      </c>
      <c r="K201" s="58">
        <v>568</v>
      </c>
      <c r="L201" s="58">
        <v>42</v>
      </c>
      <c r="M201" s="5">
        <v>0</v>
      </c>
      <c r="N201" s="5">
        <v>0</v>
      </c>
      <c r="O201" s="99">
        <f>C201+I201+L201+M201+N201</f>
        <v>15477</v>
      </c>
    </row>
    <row r="202" spans="1:15" s="40" customFormat="1">
      <c r="A202" s="347" t="s">
        <v>54</v>
      </c>
      <c r="B202" s="117" t="s">
        <v>49</v>
      </c>
      <c r="C202" s="121">
        <f t="shared" ref="C202:C203" si="65">SUM(D202:H202)</f>
        <v>35</v>
      </c>
      <c r="D202" s="117">
        <v>15</v>
      </c>
      <c r="E202" s="117" t="s">
        <v>52</v>
      </c>
      <c r="F202" s="117">
        <v>3</v>
      </c>
      <c r="G202" s="117">
        <v>1</v>
      </c>
      <c r="H202" s="117">
        <v>16</v>
      </c>
      <c r="I202" s="121">
        <f>SUM(J202:K202)</f>
        <v>741</v>
      </c>
      <c r="J202" s="117">
        <v>701</v>
      </c>
      <c r="K202" s="117">
        <v>40</v>
      </c>
      <c r="L202" s="117">
        <v>155</v>
      </c>
      <c r="M202" s="117"/>
      <c r="N202" s="117"/>
      <c r="O202" s="133">
        <f>SUM(C202,I202,L202,M202,N202)</f>
        <v>931</v>
      </c>
    </row>
    <row r="203" spans="1:15" s="40" customFormat="1">
      <c r="A203" s="377"/>
      <c r="B203" s="160" t="s">
        <v>50</v>
      </c>
      <c r="C203" s="161">
        <f t="shared" si="65"/>
        <v>2176</v>
      </c>
      <c r="D203" s="160">
        <v>2115</v>
      </c>
      <c r="E203" s="160" t="s">
        <v>52</v>
      </c>
      <c r="F203" s="160">
        <v>21</v>
      </c>
      <c r="G203" s="160">
        <v>7</v>
      </c>
      <c r="H203" s="160">
        <v>33</v>
      </c>
      <c r="I203" s="161">
        <f>SUM(J203:K203)</f>
        <v>18571</v>
      </c>
      <c r="J203" s="160">
        <v>17744</v>
      </c>
      <c r="K203" s="160">
        <v>827</v>
      </c>
      <c r="L203" s="160">
        <v>627</v>
      </c>
      <c r="M203" s="160"/>
      <c r="N203" s="160"/>
      <c r="O203" s="139">
        <f>SUM(C203,I203,L203,M203,N203)</f>
        <v>21374</v>
      </c>
    </row>
    <row r="204" spans="1:15" s="40" customFormat="1">
      <c r="A204" s="335" t="s">
        <v>83</v>
      </c>
      <c r="B204" s="159" t="s">
        <v>49</v>
      </c>
      <c r="C204" s="172">
        <f t="shared" ref="C204:C205" si="66">SUM(D204:H204)</f>
        <v>38</v>
      </c>
      <c r="D204" s="208">
        <v>18</v>
      </c>
      <c r="E204" s="208">
        <v>0</v>
      </c>
      <c r="F204" s="208">
        <v>5</v>
      </c>
      <c r="G204" s="208">
        <v>2</v>
      </c>
      <c r="H204" s="208">
        <v>13</v>
      </c>
      <c r="I204" s="161">
        <f>SUM(J204:K204)</f>
        <v>744</v>
      </c>
      <c r="J204" s="169">
        <v>701</v>
      </c>
      <c r="K204" s="169">
        <v>43</v>
      </c>
      <c r="L204" s="169">
        <v>175</v>
      </c>
      <c r="M204" s="169">
        <v>0</v>
      </c>
      <c r="N204" s="169">
        <v>0</v>
      </c>
      <c r="O204" s="173">
        <f>SUM(C204,I204,L204,M204,N204)</f>
        <v>957</v>
      </c>
    </row>
    <row r="205" spans="1:15" s="42" customFormat="1" ht="16.5" customHeight="1" thickBot="1">
      <c r="A205" s="336"/>
      <c r="B205" s="198" t="s">
        <v>50</v>
      </c>
      <c r="C205" s="192">
        <f t="shared" si="66"/>
        <v>2640</v>
      </c>
      <c r="D205" s="198">
        <v>2575</v>
      </c>
      <c r="E205" s="198">
        <v>0</v>
      </c>
      <c r="F205" s="198">
        <v>28</v>
      </c>
      <c r="G205" s="198">
        <v>9</v>
      </c>
      <c r="H205" s="198">
        <v>28</v>
      </c>
      <c r="I205" s="198">
        <f>SUM(J205:K205)</f>
        <v>18864</v>
      </c>
      <c r="J205" s="198">
        <v>17937</v>
      </c>
      <c r="K205" s="198">
        <v>927</v>
      </c>
      <c r="L205" s="198">
        <v>829</v>
      </c>
      <c r="M205" s="198">
        <v>0</v>
      </c>
      <c r="N205" s="198">
        <v>0</v>
      </c>
      <c r="O205" s="194">
        <f>SUM(C205,I205,L205,M205,N205)</f>
        <v>22333</v>
      </c>
    </row>
    <row r="206" spans="1:15" s="42" customFormat="1">
      <c r="A206" s="317" t="s">
        <v>88</v>
      </c>
      <c r="B206" s="216" t="s">
        <v>3</v>
      </c>
      <c r="C206" s="169">
        <v>37</v>
      </c>
      <c r="D206" s="169">
        <v>19</v>
      </c>
      <c r="E206" s="169">
        <v>0</v>
      </c>
      <c r="F206" s="169">
        <v>5</v>
      </c>
      <c r="G206" s="169">
        <v>2</v>
      </c>
      <c r="H206" s="169">
        <v>11</v>
      </c>
      <c r="I206" s="169">
        <v>721</v>
      </c>
      <c r="J206" s="169">
        <v>677</v>
      </c>
      <c r="K206" s="169">
        <v>44</v>
      </c>
      <c r="L206" s="169">
        <v>227</v>
      </c>
      <c r="M206" s="169">
        <v>0</v>
      </c>
      <c r="N206" s="169">
        <v>0</v>
      </c>
      <c r="O206" s="242">
        <v>985</v>
      </c>
    </row>
    <row r="207" spans="1:15" s="185" customFormat="1" ht="16.5" customHeight="1" thickBot="1">
      <c r="A207" s="318"/>
      <c r="B207" s="218" t="s">
        <v>4</v>
      </c>
      <c r="C207" s="195">
        <v>2573</v>
      </c>
      <c r="D207" s="195">
        <v>2535</v>
      </c>
      <c r="E207" s="195">
        <v>0</v>
      </c>
      <c r="F207" s="195">
        <v>5</v>
      </c>
      <c r="G207" s="195">
        <v>9</v>
      </c>
      <c r="H207" s="195">
        <v>24</v>
      </c>
      <c r="I207" s="195">
        <v>18691</v>
      </c>
      <c r="J207" s="195">
        <v>15972</v>
      </c>
      <c r="K207" s="195">
        <v>2719</v>
      </c>
      <c r="L207" s="195">
        <v>763</v>
      </c>
      <c r="M207" s="195">
        <v>0</v>
      </c>
      <c r="N207" s="195">
        <v>0</v>
      </c>
      <c r="O207" s="243">
        <v>22027</v>
      </c>
    </row>
    <row r="208" spans="1:15" s="185" customFormat="1">
      <c r="A208" s="315" t="s">
        <v>90</v>
      </c>
      <c r="B208" s="221" t="s">
        <v>3</v>
      </c>
      <c r="C208" s="221">
        <f>SUM(D208:H208)</f>
        <v>24</v>
      </c>
      <c r="D208" s="221">
        <v>20</v>
      </c>
      <c r="E208" s="221">
        <f t="shared" ref="E208:O209" si="67">SUM(E210,E212,E214,E216,E218,E220,E222)</f>
        <v>0</v>
      </c>
      <c r="F208" s="221">
        <f t="shared" si="67"/>
        <v>0</v>
      </c>
      <c r="G208" s="221">
        <f t="shared" si="67"/>
        <v>0</v>
      </c>
      <c r="H208" s="221">
        <f t="shared" si="67"/>
        <v>4</v>
      </c>
      <c r="I208" s="221">
        <f t="shared" si="67"/>
        <v>6875</v>
      </c>
      <c r="J208" s="221">
        <f t="shared" si="67"/>
        <v>6863</v>
      </c>
      <c r="K208" s="221">
        <f t="shared" si="67"/>
        <v>12</v>
      </c>
      <c r="L208" s="221">
        <f t="shared" si="67"/>
        <v>69</v>
      </c>
      <c r="M208" s="221">
        <f t="shared" si="67"/>
        <v>0</v>
      </c>
      <c r="N208" s="221">
        <f t="shared" si="67"/>
        <v>0</v>
      </c>
      <c r="O208" s="221">
        <f t="shared" si="67"/>
        <v>6948</v>
      </c>
    </row>
    <row r="209" spans="1:15" s="40" customFormat="1" ht="18" thickBot="1">
      <c r="A209" s="316"/>
      <c r="B209" s="236" t="s">
        <v>4</v>
      </c>
      <c r="C209" s="221">
        <f>SUM(D209:H209)</f>
        <v>2645</v>
      </c>
      <c r="D209" s="236">
        <v>2639</v>
      </c>
      <c r="E209" s="236">
        <f t="shared" si="67"/>
        <v>0</v>
      </c>
      <c r="F209" s="236">
        <f t="shared" si="67"/>
        <v>1</v>
      </c>
      <c r="G209" s="236">
        <f t="shared" si="67"/>
        <v>2</v>
      </c>
      <c r="H209" s="236">
        <f t="shared" si="67"/>
        <v>3</v>
      </c>
      <c r="I209" s="236">
        <f t="shared" si="67"/>
        <v>513</v>
      </c>
      <c r="J209" s="236">
        <f t="shared" si="67"/>
        <v>509</v>
      </c>
      <c r="K209" s="236">
        <f t="shared" si="67"/>
        <v>4</v>
      </c>
      <c r="L209" s="236">
        <f t="shared" si="67"/>
        <v>23</v>
      </c>
      <c r="M209" s="236">
        <f t="shared" si="67"/>
        <v>0</v>
      </c>
      <c r="N209" s="236">
        <v>0</v>
      </c>
      <c r="O209" s="236">
        <f t="shared" si="67"/>
        <v>542</v>
      </c>
    </row>
    <row r="210" spans="1:15" s="40" customFormat="1" ht="18" thickBot="1">
      <c r="A210" s="334" t="s">
        <v>33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</row>
    <row r="211" spans="1:15" s="40" customFormat="1" ht="16.5" customHeight="1">
      <c r="A211" s="340" t="s">
        <v>7</v>
      </c>
      <c r="B211" s="341"/>
      <c r="C211" s="341" t="s">
        <v>8</v>
      </c>
      <c r="D211" s="341"/>
      <c r="E211" s="341"/>
      <c r="F211" s="341"/>
      <c r="G211" s="341"/>
      <c r="H211" s="341"/>
      <c r="I211" s="341" t="s">
        <v>26</v>
      </c>
      <c r="J211" s="341"/>
      <c r="K211" s="341"/>
      <c r="L211" s="2" t="s">
        <v>9</v>
      </c>
      <c r="M211" s="73" t="s">
        <v>10</v>
      </c>
      <c r="N211" s="73" t="s">
        <v>11</v>
      </c>
      <c r="O211" s="344" t="s">
        <v>2</v>
      </c>
    </row>
    <row r="212" spans="1:15" s="40" customFormat="1" ht="18" thickBot="1">
      <c r="A212" s="342"/>
      <c r="B212" s="343"/>
      <c r="C212" s="75" t="s">
        <v>12</v>
      </c>
      <c r="D212" s="75" t="s">
        <v>0</v>
      </c>
      <c r="E212" s="75" t="s">
        <v>13</v>
      </c>
      <c r="F212" s="75" t="s">
        <v>14</v>
      </c>
      <c r="G212" s="75" t="s">
        <v>15</v>
      </c>
      <c r="H212" s="75" t="s">
        <v>16</v>
      </c>
      <c r="I212" s="75" t="s">
        <v>24</v>
      </c>
      <c r="J212" s="75" t="s">
        <v>25</v>
      </c>
      <c r="K212" s="75" t="s">
        <v>23</v>
      </c>
      <c r="L212" s="75" t="s">
        <v>1</v>
      </c>
      <c r="M212" s="75" t="s">
        <v>17</v>
      </c>
      <c r="N212" s="75" t="s">
        <v>18</v>
      </c>
      <c r="O212" s="345"/>
    </row>
    <row r="213" spans="1:15" s="40" customFormat="1">
      <c r="A213" s="337" t="s">
        <v>19</v>
      </c>
      <c r="B213" s="18" t="s">
        <v>3</v>
      </c>
      <c r="C213" s="18">
        <f>SUM(D213:H213)</f>
        <v>0</v>
      </c>
      <c r="D213" s="18"/>
      <c r="E213" s="18"/>
      <c r="F213" s="18"/>
      <c r="G213" s="18"/>
      <c r="H213" s="18"/>
      <c r="I213" s="18">
        <f>SUM(J213:K213)</f>
        <v>81</v>
      </c>
      <c r="J213" s="18">
        <v>81</v>
      </c>
      <c r="K213" s="18"/>
      <c r="L213" s="18">
        <v>2</v>
      </c>
      <c r="M213" s="18">
        <v>0</v>
      </c>
      <c r="N213" s="18">
        <v>0</v>
      </c>
      <c r="O213" s="74">
        <f>SUM(C213,I213,L213,M213,N213)</f>
        <v>83</v>
      </c>
    </row>
    <row r="214" spans="1:15" s="40" customFormat="1">
      <c r="A214" s="338"/>
      <c r="B214" s="6" t="s">
        <v>4</v>
      </c>
      <c r="C214" s="6">
        <f t="shared" ref="C214:C221" si="68">SUM(D214:H214)</f>
        <v>0</v>
      </c>
      <c r="D214" s="6"/>
      <c r="E214" s="6"/>
      <c r="F214" s="6"/>
      <c r="G214" s="6"/>
      <c r="H214" s="6"/>
      <c r="I214" s="6">
        <f t="shared" ref="I214:I220" si="69">SUM(J214:K214)</f>
        <v>1312</v>
      </c>
      <c r="J214" s="6">
        <v>1312</v>
      </c>
      <c r="K214" s="6"/>
      <c r="L214" s="6">
        <v>10</v>
      </c>
      <c r="M214" s="6">
        <v>0</v>
      </c>
      <c r="N214" s="6">
        <v>0</v>
      </c>
      <c r="O214" s="17">
        <f t="shared" ref="O214:O222" si="70">SUM(C214,I214,L214,M214,N214)</f>
        <v>1322</v>
      </c>
    </row>
    <row r="215" spans="1:15" s="40" customFormat="1">
      <c r="A215" s="339" t="s">
        <v>20</v>
      </c>
      <c r="B215" s="6" t="s">
        <v>3</v>
      </c>
      <c r="C215" s="6">
        <f t="shared" si="68"/>
        <v>0</v>
      </c>
      <c r="D215" s="5"/>
      <c r="E215" s="6"/>
      <c r="F215" s="6"/>
      <c r="G215" s="5"/>
      <c r="H215" s="5"/>
      <c r="I215" s="6">
        <f t="shared" si="69"/>
        <v>81</v>
      </c>
      <c r="J215" s="6">
        <v>81</v>
      </c>
      <c r="K215" s="5"/>
      <c r="L215" s="5">
        <v>2</v>
      </c>
      <c r="M215" s="5">
        <v>0</v>
      </c>
      <c r="N215" s="5">
        <v>0</v>
      </c>
      <c r="O215" s="17">
        <f>SUM(C215,I215,L215,M215,N215)</f>
        <v>83</v>
      </c>
    </row>
    <row r="216" spans="1:15" s="40" customFormat="1">
      <c r="A216" s="338"/>
      <c r="B216" s="6" t="s">
        <v>4</v>
      </c>
      <c r="C216" s="6">
        <f t="shared" si="68"/>
        <v>0</v>
      </c>
      <c r="D216" s="5"/>
      <c r="E216" s="6"/>
      <c r="F216" s="6"/>
      <c r="G216" s="5"/>
      <c r="H216" s="5"/>
      <c r="I216" s="6">
        <f t="shared" si="69"/>
        <v>1312</v>
      </c>
      <c r="J216" s="6">
        <v>1312</v>
      </c>
      <c r="K216" s="5"/>
      <c r="L216" s="5">
        <v>10</v>
      </c>
      <c r="M216" s="5">
        <v>0</v>
      </c>
      <c r="N216" s="5">
        <v>0</v>
      </c>
      <c r="O216" s="17">
        <f t="shared" si="70"/>
        <v>1322</v>
      </c>
    </row>
    <row r="217" spans="1:15" s="40" customFormat="1">
      <c r="A217" s="339" t="s">
        <v>21</v>
      </c>
      <c r="B217" s="6" t="s">
        <v>3</v>
      </c>
      <c r="C217" s="6">
        <f t="shared" si="68"/>
        <v>0</v>
      </c>
      <c r="D217" s="5"/>
      <c r="E217" s="6"/>
      <c r="F217" s="6"/>
      <c r="G217" s="5"/>
      <c r="H217" s="5"/>
      <c r="I217" s="6">
        <f t="shared" si="69"/>
        <v>89</v>
      </c>
      <c r="J217" s="6">
        <v>88</v>
      </c>
      <c r="K217" s="5">
        <v>1</v>
      </c>
      <c r="L217" s="5">
        <v>4</v>
      </c>
      <c r="M217" s="5">
        <v>0</v>
      </c>
      <c r="N217" s="5">
        <v>0</v>
      </c>
      <c r="O217" s="17">
        <f>SUM(C217,I217,L217,M217,N217)</f>
        <v>93</v>
      </c>
    </row>
    <row r="218" spans="1:15" s="40" customFormat="1" ht="16.5" customHeight="1">
      <c r="A218" s="338"/>
      <c r="B218" s="6" t="s">
        <v>4</v>
      </c>
      <c r="C218" s="6">
        <f t="shared" si="68"/>
        <v>0</v>
      </c>
      <c r="D218" s="5"/>
      <c r="E218" s="6"/>
      <c r="F218" s="6"/>
      <c r="G218" s="5"/>
      <c r="H218" s="5"/>
      <c r="I218" s="6">
        <f t="shared" si="69"/>
        <v>1405</v>
      </c>
      <c r="J218" s="6">
        <v>1401</v>
      </c>
      <c r="K218" s="5">
        <v>4</v>
      </c>
      <c r="L218" s="5">
        <v>14</v>
      </c>
      <c r="M218" s="5">
        <v>0</v>
      </c>
      <c r="N218" s="5">
        <v>0</v>
      </c>
      <c r="O218" s="17">
        <f t="shared" si="70"/>
        <v>1419</v>
      </c>
    </row>
    <row r="219" spans="1:15" s="40" customFormat="1">
      <c r="A219" s="339" t="s">
        <v>22</v>
      </c>
      <c r="B219" s="6" t="s">
        <v>3</v>
      </c>
      <c r="C219" s="6">
        <f t="shared" si="68"/>
        <v>1</v>
      </c>
      <c r="D219" s="5"/>
      <c r="E219" s="6"/>
      <c r="F219" s="6"/>
      <c r="G219" s="5"/>
      <c r="H219" s="5">
        <v>1</v>
      </c>
      <c r="I219" s="6">
        <f t="shared" si="69"/>
        <v>90</v>
      </c>
      <c r="J219" s="6">
        <v>89</v>
      </c>
      <c r="K219" s="5">
        <v>1</v>
      </c>
      <c r="L219" s="5">
        <v>5</v>
      </c>
      <c r="M219" s="5">
        <v>0</v>
      </c>
      <c r="N219" s="5">
        <v>0</v>
      </c>
      <c r="O219" s="17">
        <f>SUM(C219,I219,L219,M219,N219)</f>
        <v>96</v>
      </c>
    </row>
    <row r="220" spans="1:15" s="40" customFormat="1">
      <c r="A220" s="338"/>
      <c r="B220" s="6" t="s">
        <v>4</v>
      </c>
      <c r="C220" s="6">
        <f t="shared" si="68"/>
        <v>2</v>
      </c>
      <c r="D220" s="5"/>
      <c r="E220" s="6"/>
      <c r="F220" s="6"/>
      <c r="G220" s="5"/>
      <c r="H220" s="5">
        <v>2</v>
      </c>
      <c r="I220" s="6">
        <f t="shared" si="69"/>
        <v>1428</v>
      </c>
      <c r="J220" s="6">
        <v>1424</v>
      </c>
      <c r="K220" s="5">
        <v>4</v>
      </c>
      <c r="L220" s="5">
        <v>20</v>
      </c>
      <c r="M220" s="5">
        <v>0</v>
      </c>
      <c r="N220" s="5">
        <v>0</v>
      </c>
      <c r="O220" s="17">
        <f t="shared" si="70"/>
        <v>1450</v>
      </c>
    </row>
    <row r="221" spans="1:15" s="40" customFormat="1">
      <c r="A221" s="354" t="s">
        <v>45</v>
      </c>
      <c r="B221" s="6" t="s">
        <v>3</v>
      </c>
      <c r="C221" s="19">
        <f t="shared" si="68"/>
        <v>1</v>
      </c>
      <c r="D221" s="19">
        <v>0</v>
      </c>
      <c r="E221" s="19">
        <v>0</v>
      </c>
      <c r="F221" s="19">
        <v>0</v>
      </c>
      <c r="G221" s="19">
        <v>0</v>
      </c>
      <c r="H221" s="19">
        <v>1</v>
      </c>
      <c r="I221" s="19">
        <f>SUM(J221:K221)</f>
        <v>87</v>
      </c>
      <c r="J221" s="19">
        <v>86</v>
      </c>
      <c r="K221" s="19">
        <v>1</v>
      </c>
      <c r="L221" s="19">
        <v>5</v>
      </c>
      <c r="M221" s="5">
        <v>0</v>
      </c>
      <c r="N221" s="5">
        <v>0</v>
      </c>
      <c r="O221" s="17">
        <f>SUM(C221,I221,L221,M221,N221)</f>
        <v>93</v>
      </c>
    </row>
    <row r="222" spans="1:15" s="40" customFormat="1">
      <c r="A222" s="355"/>
      <c r="B222" s="44" t="s">
        <v>4</v>
      </c>
      <c r="C222" s="58">
        <f>SUM(D222:H222)</f>
        <v>2</v>
      </c>
      <c r="D222" s="58">
        <v>0</v>
      </c>
      <c r="E222" s="58">
        <v>0</v>
      </c>
      <c r="F222" s="58">
        <v>0</v>
      </c>
      <c r="G222" s="58">
        <v>0</v>
      </c>
      <c r="H222" s="58">
        <v>2</v>
      </c>
      <c r="I222" s="58">
        <f>SUM(J222:K222)</f>
        <v>1418</v>
      </c>
      <c r="J222" s="58">
        <v>1414</v>
      </c>
      <c r="K222" s="58">
        <v>4</v>
      </c>
      <c r="L222" s="58">
        <v>15</v>
      </c>
      <c r="M222" s="5">
        <v>0</v>
      </c>
      <c r="N222" s="5">
        <v>0</v>
      </c>
      <c r="O222" s="17">
        <f t="shared" si="70"/>
        <v>1435</v>
      </c>
    </row>
    <row r="223" spans="1:15" s="40" customFormat="1">
      <c r="A223" s="332" t="s">
        <v>48</v>
      </c>
      <c r="B223" s="81" t="s">
        <v>3</v>
      </c>
      <c r="C223" s="86">
        <f>D223+E223+F223+G223+H223</f>
        <v>4</v>
      </c>
      <c r="D223" s="86">
        <v>0</v>
      </c>
      <c r="E223" s="86">
        <v>0</v>
      </c>
      <c r="F223" s="86">
        <v>1</v>
      </c>
      <c r="G223" s="86">
        <v>2</v>
      </c>
      <c r="H223" s="86">
        <v>1</v>
      </c>
      <c r="I223" s="86">
        <v>85</v>
      </c>
      <c r="J223" s="86">
        <v>84</v>
      </c>
      <c r="K223" s="86">
        <v>1</v>
      </c>
      <c r="L223" s="86">
        <v>5</v>
      </c>
      <c r="M223" s="5">
        <v>0</v>
      </c>
      <c r="N223" s="5">
        <v>0</v>
      </c>
      <c r="O223" s="80">
        <f>C223+I223+L223+M223+N223</f>
        <v>94</v>
      </c>
    </row>
    <row r="224" spans="1:15" s="40" customFormat="1">
      <c r="A224" s="333"/>
      <c r="B224" s="58" t="s">
        <v>4</v>
      </c>
      <c r="C224" s="58">
        <f>D224+E224+F224+G224+H224</f>
        <v>12</v>
      </c>
      <c r="D224" s="58">
        <v>0</v>
      </c>
      <c r="E224" s="58">
        <v>0</v>
      </c>
      <c r="F224" s="58">
        <v>5</v>
      </c>
      <c r="G224" s="58">
        <v>5</v>
      </c>
      <c r="H224" s="58">
        <v>2</v>
      </c>
      <c r="I224" s="58">
        <v>1375</v>
      </c>
      <c r="J224" s="58">
        <v>1371</v>
      </c>
      <c r="K224" s="58">
        <v>4</v>
      </c>
      <c r="L224" s="58">
        <v>12</v>
      </c>
      <c r="M224" s="5">
        <v>0</v>
      </c>
      <c r="N224" s="5">
        <v>0</v>
      </c>
      <c r="O224" s="99">
        <f>C224+I224+L224+M224+N224</f>
        <v>1399</v>
      </c>
    </row>
    <row r="225" spans="1:15" s="40" customFormat="1">
      <c r="A225" s="352" t="s">
        <v>55</v>
      </c>
      <c r="B225" s="117" t="s">
        <v>3</v>
      </c>
      <c r="C225" s="121">
        <f t="shared" ref="C225:C226" si="71">SUM(D225:H225)</f>
        <v>5</v>
      </c>
      <c r="D225" s="136">
        <v>0</v>
      </c>
      <c r="E225" s="136">
        <v>0</v>
      </c>
      <c r="F225" s="136">
        <v>1</v>
      </c>
      <c r="G225" s="136">
        <v>3</v>
      </c>
      <c r="H225" s="136">
        <v>1</v>
      </c>
      <c r="I225" s="121">
        <f t="shared" ref="I225:I228" si="72">SUM(J225:K225)</f>
        <v>83</v>
      </c>
      <c r="J225" s="136">
        <v>82</v>
      </c>
      <c r="K225" s="136">
        <v>1</v>
      </c>
      <c r="L225" s="136">
        <v>7</v>
      </c>
      <c r="M225" s="136">
        <v>0</v>
      </c>
      <c r="N225" s="136">
        <v>0</v>
      </c>
      <c r="O225" s="133">
        <f t="shared" ref="O225:O231" si="73">SUM(C225,I225,L225,M225,N225)</f>
        <v>95</v>
      </c>
    </row>
    <row r="226" spans="1:15" s="42" customFormat="1" ht="15.75" customHeight="1">
      <c r="A226" s="353"/>
      <c r="B226" s="58" t="s">
        <v>4</v>
      </c>
      <c r="C226" s="59">
        <f t="shared" si="71"/>
        <v>13</v>
      </c>
      <c r="D226" s="145">
        <v>0</v>
      </c>
      <c r="E226" s="145">
        <v>0</v>
      </c>
      <c r="F226" s="145">
        <v>5</v>
      </c>
      <c r="G226" s="145">
        <v>7</v>
      </c>
      <c r="H226" s="145">
        <v>1</v>
      </c>
      <c r="I226" s="59">
        <f t="shared" si="72"/>
        <v>1379</v>
      </c>
      <c r="J226" s="145">
        <v>1378</v>
      </c>
      <c r="K226" s="145">
        <v>1</v>
      </c>
      <c r="L226" s="145">
        <v>19</v>
      </c>
      <c r="M226" s="145">
        <v>0</v>
      </c>
      <c r="N226" s="145">
        <v>0</v>
      </c>
      <c r="O226" s="139">
        <f t="shared" si="73"/>
        <v>1411</v>
      </c>
    </row>
    <row r="227" spans="1:15" s="42" customFormat="1">
      <c r="A227" s="335" t="s">
        <v>83</v>
      </c>
      <c r="B227" s="159" t="s">
        <v>49</v>
      </c>
      <c r="C227" s="172">
        <f t="shared" ref="C227:C228" si="74">SUM(D227:H227)</f>
        <v>6</v>
      </c>
      <c r="D227" s="169">
        <v>0</v>
      </c>
      <c r="E227" s="169">
        <v>0</v>
      </c>
      <c r="F227" s="169">
        <v>0</v>
      </c>
      <c r="G227" s="169">
        <v>4</v>
      </c>
      <c r="H227" s="169">
        <v>2</v>
      </c>
      <c r="I227" s="161">
        <f t="shared" si="72"/>
        <v>84</v>
      </c>
      <c r="J227" s="169">
        <v>83</v>
      </c>
      <c r="K227" s="169">
        <v>1</v>
      </c>
      <c r="L227" s="169">
        <v>8</v>
      </c>
      <c r="M227" s="169">
        <v>0</v>
      </c>
      <c r="N227" s="169">
        <v>0</v>
      </c>
      <c r="O227" s="173">
        <f t="shared" si="73"/>
        <v>98</v>
      </c>
    </row>
    <row r="228" spans="1:15" s="185" customFormat="1" ht="15.75" customHeight="1" thickBot="1">
      <c r="A228" s="336"/>
      <c r="B228" s="198" t="s">
        <v>50</v>
      </c>
      <c r="C228" s="192">
        <f t="shared" si="74"/>
        <v>21</v>
      </c>
      <c r="D228" s="198">
        <v>0</v>
      </c>
      <c r="E228" s="198">
        <v>0</v>
      </c>
      <c r="F228" s="198">
        <v>0</v>
      </c>
      <c r="G228" s="198">
        <v>17</v>
      </c>
      <c r="H228" s="198">
        <v>4</v>
      </c>
      <c r="I228" s="193">
        <f t="shared" si="72"/>
        <v>1382</v>
      </c>
      <c r="J228" s="198">
        <v>1378</v>
      </c>
      <c r="K228" s="198">
        <v>4</v>
      </c>
      <c r="L228" s="198">
        <v>21</v>
      </c>
      <c r="M228" s="198">
        <v>0</v>
      </c>
      <c r="N228" s="198">
        <v>0</v>
      </c>
      <c r="O228" s="194">
        <f t="shared" si="73"/>
        <v>1424</v>
      </c>
    </row>
    <row r="229" spans="1:15" s="185" customFormat="1">
      <c r="A229" s="317" t="s">
        <v>88</v>
      </c>
      <c r="B229" s="216" t="s">
        <v>3</v>
      </c>
      <c r="C229" s="216">
        <v>8</v>
      </c>
      <c r="D229" s="227" t="s">
        <v>52</v>
      </c>
      <c r="E229" s="227" t="s">
        <v>52</v>
      </c>
      <c r="F229" s="216">
        <v>1</v>
      </c>
      <c r="G229" s="216">
        <v>5</v>
      </c>
      <c r="H229" s="216">
        <v>2</v>
      </c>
      <c r="I229" s="216">
        <f>SUM(J229:K229)</f>
        <v>80</v>
      </c>
      <c r="J229" s="216">
        <v>79</v>
      </c>
      <c r="K229" s="216">
        <v>1</v>
      </c>
      <c r="L229" s="216">
        <v>10</v>
      </c>
      <c r="M229" s="227" t="s">
        <v>52</v>
      </c>
      <c r="N229" s="227" t="s">
        <v>52</v>
      </c>
      <c r="O229" s="217">
        <f t="shared" si="73"/>
        <v>98</v>
      </c>
    </row>
    <row r="230" spans="1:15" s="40" customFormat="1" ht="18" thickBot="1">
      <c r="A230" s="318"/>
      <c r="B230" s="218" t="s">
        <v>4</v>
      </c>
      <c r="C230" s="219">
        <v>39</v>
      </c>
      <c r="D230" s="228" t="s">
        <v>52</v>
      </c>
      <c r="E230" s="228" t="s">
        <v>52</v>
      </c>
      <c r="F230" s="219">
        <v>11</v>
      </c>
      <c r="G230" s="219">
        <v>24</v>
      </c>
      <c r="H230" s="219">
        <v>4</v>
      </c>
      <c r="I230" s="219">
        <f>SUM(J230:K230)</f>
        <v>1342</v>
      </c>
      <c r="J230" s="219">
        <v>1338</v>
      </c>
      <c r="K230" s="219">
        <v>4</v>
      </c>
      <c r="L230" s="219">
        <v>30</v>
      </c>
      <c r="M230" s="228" t="s">
        <v>52</v>
      </c>
      <c r="N230" s="228" t="s">
        <v>52</v>
      </c>
      <c r="O230" s="220">
        <f t="shared" si="73"/>
        <v>1411</v>
      </c>
    </row>
    <row r="231" spans="1:15" s="40" customFormat="1">
      <c r="A231" s="317" t="s">
        <v>90</v>
      </c>
      <c r="B231" s="221" t="s">
        <v>3</v>
      </c>
      <c r="C231" s="221">
        <v>7</v>
      </c>
      <c r="D231" s="221">
        <v>0</v>
      </c>
      <c r="E231" s="221">
        <v>0</v>
      </c>
      <c r="F231" s="221">
        <v>0</v>
      </c>
      <c r="G231" s="221">
        <v>5</v>
      </c>
      <c r="H231" s="221">
        <v>2</v>
      </c>
      <c r="I231" s="221">
        <v>79</v>
      </c>
      <c r="J231" s="221">
        <v>77</v>
      </c>
      <c r="K231" s="221">
        <v>2</v>
      </c>
      <c r="L231" s="221">
        <v>12</v>
      </c>
      <c r="M231" s="221">
        <v>0</v>
      </c>
      <c r="N231" s="221">
        <v>0</v>
      </c>
      <c r="O231" s="225">
        <f t="shared" si="73"/>
        <v>98</v>
      </c>
    </row>
    <row r="232" spans="1:15" s="40" customFormat="1" ht="16.5" customHeight="1" thickBot="1">
      <c r="A232" s="318"/>
      <c r="B232" s="223" t="s">
        <v>4</v>
      </c>
      <c r="C232" s="224">
        <v>23</v>
      </c>
      <c r="D232" s="224">
        <v>0</v>
      </c>
      <c r="E232" s="224">
        <v>0</v>
      </c>
      <c r="F232" s="224">
        <v>0</v>
      </c>
      <c r="G232" s="224">
        <v>21</v>
      </c>
      <c r="H232" s="224">
        <v>2</v>
      </c>
      <c r="I232" s="224">
        <v>1683</v>
      </c>
      <c r="J232" s="224">
        <v>1312</v>
      </c>
      <c r="K232" s="224">
        <v>371</v>
      </c>
      <c r="L232" s="224">
        <v>34</v>
      </c>
      <c r="M232" s="224">
        <v>0</v>
      </c>
      <c r="N232" s="224">
        <v>0</v>
      </c>
      <c r="O232" s="226">
        <v>1740</v>
      </c>
    </row>
    <row r="233" spans="1:15" s="40" customFormat="1" ht="18" thickBot="1">
      <c r="A233" s="334" t="s">
        <v>34</v>
      </c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4"/>
    </row>
    <row r="234" spans="1:15" s="40" customFormat="1">
      <c r="A234" s="340" t="s">
        <v>7</v>
      </c>
      <c r="B234" s="341"/>
      <c r="C234" s="341" t="s">
        <v>8</v>
      </c>
      <c r="D234" s="341"/>
      <c r="E234" s="341"/>
      <c r="F234" s="341"/>
      <c r="G234" s="341"/>
      <c r="H234" s="341"/>
      <c r="I234" s="341" t="s">
        <v>26</v>
      </c>
      <c r="J234" s="341"/>
      <c r="K234" s="341"/>
      <c r="L234" s="2" t="s">
        <v>9</v>
      </c>
      <c r="M234" s="73" t="s">
        <v>10</v>
      </c>
      <c r="N234" s="73" t="s">
        <v>11</v>
      </c>
      <c r="O234" s="344" t="s">
        <v>2</v>
      </c>
    </row>
    <row r="235" spans="1:15" s="40" customFormat="1" ht="16.5" customHeight="1" thickBot="1">
      <c r="A235" s="342"/>
      <c r="B235" s="343"/>
      <c r="C235" s="75" t="s">
        <v>12</v>
      </c>
      <c r="D235" s="75" t="s">
        <v>0</v>
      </c>
      <c r="E235" s="75" t="s">
        <v>13</v>
      </c>
      <c r="F235" s="75" t="s">
        <v>14</v>
      </c>
      <c r="G235" s="75" t="s">
        <v>15</v>
      </c>
      <c r="H235" s="75" t="s">
        <v>16</v>
      </c>
      <c r="I235" s="75" t="s">
        <v>24</v>
      </c>
      <c r="J235" s="75" t="s">
        <v>25</v>
      </c>
      <c r="K235" s="75" t="s">
        <v>23</v>
      </c>
      <c r="L235" s="75" t="s">
        <v>1</v>
      </c>
      <c r="M235" s="75" t="s">
        <v>17</v>
      </c>
      <c r="N235" s="75" t="s">
        <v>18</v>
      </c>
      <c r="O235" s="345"/>
    </row>
    <row r="236" spans="1:15" s="40" customFormat="1">
      <c r="A236" s="337" t="s">
        <v>19</v>
      </c>
      <c r="B236" s="18" t="s">
        <v>3</v>
      </c>
      <c r="C236" s="18">
        <f>SUM(D236:H236)</f>
        <v>186</v>
      </c>
      <c r="D236" s="18">
        <v>93</v>
      </c>
      <c r="E236" s="18">
        <v>16</v>
      </c>
      <c r="F236" s="18">
        <v>27</v>
      </c>
      <c r="G236" s="18">
        <v>14</v>
      </c>
      <c r="H236" s="18">
        <v>36</v>
      </c>
      <c r="I236" s="18">
        <f>SUM(J236:K236)</f>
        <v>3808</v>
      </c>
      <c r="J236" s="18">
        <v>3726</v>
      </c>
      <c r="K236" s="18">
        <v>82</v>
      </c>
      <c r="L236" s="18">
        <v>1368</v>
      </c>
      <c r="M236" s="18">
        <v>18</v>
      </c>
      <c r="N236" s="18">
        <v>0</v>
      </c>
      <c r="O236" s="74">
        <f>SUM(C236,I236,L236,M236,N236)</f>
        <v>5380</v>
      </c>
    </row>
    <row r="237" spans="1:15" s="40" customFormat="1">
      <c r="A237" s="338"/>
      <c r="B237" s="6" t="s">
        <v>4</v>
      </c>
      <c r="C237" s="6">
        <f t="shared" ref="C237:C244" si="75">SUM(D237:H237)</f>
        <v>9950</v>
      </c>
      <c r="D237" s="6">
        <v>6424</v>
      </c>
      <c r="E237" s="6">
        <v>3100</v>
      </c>
      <c r="F237" s="6">
        <v>268</v>
      </c>
      <c r="G237" s="6">
        <v>113</v>
      </c>
      <c r="H237" s="6">
        <v>45</v>
      </c>
      <c r="I237" s="6">
        <f t="shared" ref="I237:I243" si="76">SUM(J237:K237)</f>
        <v>86089</v>
      </c>
      <c r="J237" s="6">
        <v>83168</v>
      </c>
      <c r="K237" s="6">
        <v>2921</v>
      </c>
      <c r="L237" s="6">
        <v>4717</v>
      </c>
      <c r="M237" s="6">
        <v>974</v>
      </c>
      <c r="N237" s="6">
        <v>0</v>
      </c>
      <c r="O237" s="17">
        <f t="shared" ref="O237:O245" si="77">SUM(C237,I237,L237,M237,N237)</f>
        <v>101730</v>
      </c>
    </row>
    <row r="238" spans="1:15" s="40" customFormat="1">
      <c r="A238" s="339" t="s">
        <v>20</v>
      </c>
      <c r="B238" s="6" t="s">
        <v>3</v>
      </c>
      <c r="C238" s="6">
        <f t="shared" si="75"/>
        <v>228</v>
      </c>
      <c r="D238" s="5">
        <v>101</v>
      </c>
      <c r="E238" s="5">
        <v>16</v>
      </c>
      <c r="F238" s="5">
        <v>30</v>
      </c>
      <c r="G238" s="5">
        <v>14</v>
      </c>
      <c r="H238" s="5">
        <v>67</v>
      </c>
      <c r="I238" s="6">
        <f t="shared" si="76"/>
        <v>4007</v>
      </c>
      <c r="J238" s="6">
        <v>3904</v>
      </c>
      <c r="K238" s="5">
        <v>103</v>
      </c>
      <c r="L238" s="5">
        <v>1575</v>
      </c>
      <c r="M238" s="5">
        <v>19</v>
      </c>
      <c r="N238" s="5">
        <v>0</v>
      </c>
      <c r="O238" s="17">
        <f>SUM(C238,I238,L238,M238,N238)</f>
        <v>5829</v>
      </c>
    </row>
    <row r="239" spans="1:15" s="40" customFormat="1">
      <c r="A239" s="338"/>
      <c r="B239" s="6" t="s">
        <v>4</v>
      </c>
      <c r="C239" s="6">
        <f t="shared" si="75"/>
        <v>11329</v>
      </c>
      <c r="D239" s="5">
        <v>7646</v>
      </c>
      <c r="E239" s="5">
        <v>3204</v>
      </c>
      <c r="F239" s="5">
        <v>281</v>
      </c>
      <c r="G239" s="5">
        <v>111</v>
      </c>
      <c r="H239" s="5">
        <v>87</v>
      </c>
      <c r="I239" s="6">
        <f t="shared" si="76"/>
        <v>91096</v>
      </c>
      <c r="J239" s="6">
        <v>87823</v>
      </c>
      <c r="K239" s="5">
        <v>3273</v>
      </c>
      <c r="L239" s="5">
        <v>5318</v>
      </c>
      <c r="M239" s="5">
        <v>998</v>
      </c>
      <c r="N239" s="5">
        <v>0</v>
      </c>
      <c r="O239" s="17">
        <f t="shared" si="77"/>
        <v>108741</v>
      </c>
    </row>
    <row r="240" spans="1:15" s="40" customFormat="1">
      <c r="A240" s="339" t="s">
        <v>21</v>
      </c>
      <c r="B240" s="6" t="s">
        <v>3</v>
      </c>
      <c r="C240" s="6">
        <f t="shared" si="75"/>
        <v>247</v>
      </c>
      <c r="D240" s="5">
        <v>110</v>
      </c>
      <c r="E240" s="5">
        <v>16</v>
      </c>
      <c r="F240" s="5">
        <v>32</v>
      </c>
      <c r="G240" s="5">
        <v>18</v>
      </c>
      <c r="H240" s="5">
        <v>71</v>
      </c>
      <c r="I240" s="6">
        <f t="shared" si="76"/>
        <v>4105</v>
      </c>
      <c r="J240" s="6">
        <v>3983</v>
      </c>
      <c r="K240" s="5">
        <v>122</v>
      </c>
      <c r="L240" s="5">
        <v>1841</v>
      </c>
      <c r="M240" s="5">
        <v>20</v>
      </c>
      <c r="N240" s="5">
        <v>0</v>
      </c>
      <c r="O240" s="17">
        <f>SUM(C240,I240,L240,M240,N240)</f>
        <v>6213</v>
      </c>
    </row>
    <row r="241" spans="1:17" s="40" customFormat="1">
      <c r="A241" s="338"/>
      <c r="B241" s="6" t="s">
        <v>4</v>
      </c>
      <c r="C241" s="6">
        <f t="shared" si="75"/>
        <v>12387</v>
      </c>
      <c r="D241" s="5">
        <v>8653</v>
      </c>
      <c r="E241" s="5">
        <v>3216</v>
      </c>
      <c r="F241" s="5">
        <v>294</v>
      </c>
      <c r="G241" s="5">
        <v>133</v>
      </c>
      <c r="H241" s="5">
        <v>91</v>
      </c>
      <c r="I241" s="6">
        <f t="shared" si="76"/>
        <v>94450</v>
      </c>
      <c r="J241" s="6">
        <v>90616</v>
      </c>
      <c r="K241" s="5">
        <v>3834</v>
      </c>
      <c r="L241" s="5">
        <v>6079</v>
      </c>
      <c r="M241" s="5">
        <v>1011</v>
      </c>
      <c r="N241" s="5">
        <v>0</v>
      </c>
      <c r="O241" s="17">
        <f t="shared" si="77"/>
        <v>113927</v>
      </c>
    </row>
    <row r="242" spans="1:17" s="40" customFormat="1">
      <c r="A242" s="339" t="s">
        <v>22</v>
      </c>
      <c r="B242" s="6" t="s">
        <v>3</v>
      </c>
      <c r="C242" s="6">
        <f t="shared" si="75"/>
        <v>270</v>
      </c>
      <c r="D242" s="5">
        <v>128</v>
      </c>
      <c r="E242" s="5">
        <v>15</v>
      </c>
      <c r="F242" s="5">
        <v>32</v>
      </c>
      <c r="G242" s="5">
        <v>18</v>
      </c>
      <c r="H242" s="5">
        <v>77</v>
      </c>
      <c r="I242" s="6">
        <f t="shared" si="76"/>
        <v>4248</v>
      </c>
      <c r="J242" s="6">
        <v>4088</v>
      </c>
      <c r="K242" s="5">
        <v>160</v>
      </c>
      <c r="L242" s="5">
        <v>2282</v>
      </c>
      <c r="M242" s="5">
        <v>20</v>
      </c>
      <c r="N242" s="5">
        <v>0</v>
      </c>
      <c r="O242" s="17">
        <f>SUM(C242,I242,L242,M242,N242)</f>
        <v>6820</v>
      </c>
    </row>
    <row r="243" spans="1:17" s="40" customFormat="1">
      <c r="A243" s="338"/>
      <c r="B243" s="6" t="s">
        <v>4</v>
      </c>
      <c r="C243" s="6">
        <f t="shared" si="75"/>
        <v>13504</v>
      </c>
      <c r="D243" s="5">
        <v>9902</v>
      </c>
      <c r="E243" s="5">
        <v>3073</v>
      </c>
      <c r="F243" s="5">
        <v>297</v>
      </c>
      <c r="G243" s="5">
        <v>131</v>
      </c>
      <c r="H243" s="5">
        <v>101</v>
      </c>
      <c r="I243" s="6">
        <f t="shared" si="76"/>
        <v>99001</v>
      </c>
      <c r="J243" s="6">
        <v>94323</v>
      </c>
      <c r="K243" s="5">
        <v>4678</v>
      </c>
      <c r="L243" s="5">
        <v>7134</v>
      </c>
      <c r="M243" s="5">
        <v>1011</v>
      </c>
      <c r="N243" s="5">
        <v>0</v>
      </c>
      <c r="O243" s="17">
        <f t="shared" si="77"/>
        <v>120650</v>
      </c>
    </row>
    <row r="244" spans="1:17" s="40" customFormat="1">
      <c r="A244" s="332" t="s">
        <v>45</v>
      </c>
      <c r="B244" s="6" t="s">
        <v>3</v>
      </c>
      <c r="C244" s="19">
        <f t="shared" si="75"/>
        <v>284</v>
      </c>
      <c r="D244" s="45">
        <v>138</v>
      </c>
      <c r="E244" s="45">
        <v>16</v>
      </c>
      <c r="F244" s="45">
        <v>27</v>
      </c>
      <c r="G244" s="45">
        <v>31</v>
      </c>
      <c r="H244" s="45">
        <v>72</v>
      </c>
      <c r="I244" s="19">
        <f>SUM(J244:K244)</f>
        <v>4433</v>
      </c>
      <c r="J244" s="45">
        <v>4324</v>
      </c>
      <c r="K244" s="45">
        <v>109</v>
      </c>
      <c r="L244" s="45">
        <v>2425</v>
      </c>
      <c r="M244" s="45">
        <v>13</v>
      </c>
      <c r="N244" s="5">
        <v>0</v>
      </c>
      <c r="O244" s="17">
        <f>SUM(C244,I244,L244,M244,N244)</f>
        <v>7155</v>
      </c>
    </row>
    <row r="245" spans="1:17" s="40" customFormat="1">
      <c r="A245" s="333"/>
      <c r="B245" s="44" t="s">
        <v>4</v>
      </c>
      <c r="C245" s="58">
        <f>SUM(D245:H245)</f>
        <v>14902</v>
      </c>
      <c r="D245" s="60">
        <v>11212</v>
      </c>
      <c r="E245" s="60">
        <v>3150</v>
      </c>
      <c r="F245" s="60">
        <v>277</v>
      </c>
      <c r="G245" s="60">
        <v>156</v>
      </c>
      <c r="H245" s="60">
        <v>107</v>
      </c>
      <c r="I245" s="58">
        <f>SUM(J245:K245)</f>
        <v>107325</v>
      </c>
      <c r="J245" s="60">
        <v>103742</v>
      </c>
      <c r="K245" s="60">
        <v>3583</v>
      </c>
      <c r="L245" s="60">
        <v>8399</v>
      </c>
      <c r="M245" s="60">
        <v>777</v>
      </c>
      <c r="N245" s="5">
        <v>0</v>
      </c>
      <c r="O245" s="87">
        <f t="shared" si="77"/>
        <v>131403</v>
      </c>
    </row>
    <row r="246" spans="1:17" s="40" customFormat="1">
      <c r="A246" s="332" t="s">
        <v>48</v>
      </c>
      <c r="B246" s="81" t="s">
        <v>3</v>
      </c>
      <c r="C246" s="81">
        <f>D246+E246+F246+G246+H246</f>
        <v>310</v>
      </c>
      <c r="D246" s="83">
        <v>140</v>
      </c>
      <c r="E246" s="83">
        <v>17</v>
      </c>
      <c r="F246" s="83">
        <v>41</v>
      </c>
      <c r="G246" s="83">
        <v>39</v>
      </c>
      <c r="H246" s="83">
        <v>73</v>
      </c>
      <c r="I246" s="83">
        <v>4386</v>
      </c>
      <c r="J246" s="83">
        <v>4258</v>
      </c>
      <c r="K246" s="83">
        <v>128</v>
      </c>
      <c r="L246" s="83">
        <v>2810</v>
      </c>
      <c r="M246" s="83">
        <v>9</v>
      </c>
      <c r="N246" s="5">
        <v>0</v>
      </c>
      <c r="O246" s="79">
        <f>C246+I246+L246+M246+N246</f>
        <v>7515</v>
      </c>
    </row>
    <row r="247" spans="1:17" s="42" customFormat="1" ht="16.5" customHeight="1">
      <c r="A247" s="333"/>
      <c r="B247" s="58" t="s">
        <v>4</v>
      </c>
      <c r="C247" s="58">
        <f>D247+E247+F247+G247+H247</f>
        <v>15516</v>
      </c>
      <c r="D247" s="102">
        <v>11623</v>
      </c>
      <c r="E247" s="102">
        <v>3233</v>
      </c>
      <c r="F247" s="102">
        <v>364</v>
      </c>
      <c r="G247" s="102">
        <v>180</v>
      </c>
      <c r="H247" s="102">
        <v>116</v>
      </c>
      <c r="I247" s="102">
        <v>108517</v>
      </c>
      <c r="J247" s="102">
        <v>104766</v>
      </c>
      <c r="K247" s="102">
        <v>3751</v>
      </c>
      <c r="L247" s="102">
        <v>9373</v>
      </c>
      <c r="M247" s="102">
        <v>492</v>
      </c>
      <c r="N247" s="41">
        <v>0</v>
      </c>
      <c r="O247" s="99">
        <f>C247+I247+L247+M247+N247</f>
        <v>133898</v>
      </c>
    </row>
    <row r="248" spans="1:17" s="42" customFormat="1">
      <c r="A248" s="352" t="s">
        <v>54</v>
      </c>
      <c r="B248" s="117" t="s">
        <v>3</v>
      </c>
      <c r="C248" s="121">
        <f t="shared" ref="C248:C249" si="78">SUM(D248:H248)</f>
        <v>336</v>
      </c>
      <c r="D248" s="137">
        <v>153</v>
      </c>
      <c r="E248" s="137">
        <v>17</v>
      </c>
      <c r="F248" s="137">
        <v>57</v>
      </c>
      <c r="G248" s="137">
        <v>44</v>
      </c>
      <c r="H248" s="137">
        <v>65</v>
      </c>
      <c r="I248" s="121">
        <f t="shared" ref="I248:I251" si="79">SUM(J248:K248)</f>
        <v>4572</v>
      </c>
      <c r="J248" s="137">
        <v>4274</v>
      </c>
      <c r="K248" s="137">
        <v>298</v>
      </c>
      <c r="L248" s="137">
        <v>3028</v>
      </c>
      <c r="M248" s="137">
        <v>11</v>
      </c>
      <c r="N248" s="137">
        <v>0</v>
      </c>
      <c r="O248" s="133">
        <f t="shared" ref="O248:O251" si="80">SUM(C248,I248,L248,M248,N248)</f>
        <v>7947</v>
      </c>
    </row>
    <row r="249" spans="1:17" s="185" customFormat="1" ht="16.5" customHeight="1">
      <c r="A249" s="353"/>
      <c r="B249" s="58" t="s">
        <v>4</v>
      </c>
      <c r="C249" s="172">
        <f t="shared" si="78"/>
        <v>16537</v>
      </c>
      <c r="D249" s="186">
        <v>12608</v>
      </c>
      <c r="E249" s="186">
        <v>3171</v>
      </c>
      <c r="F249" s="186">
        <v>481</v>
      </c>
      <c r="G249" s="186">
        <v>173</v>
      </c>
      <c r="H249" s="186">
        <v>104</v>
      </c>
      <c r="I249" s="59">
        <f t="shared" si="79"/>
        <v>117225</v>
      </c>
      <c r="J249" s="143">
        <v>110621</v>
      </c>
      <c r="K249" s="143">
        <v>6604</v>
      </c>
      <c r="L249" s="143">
        <v>9922</v>
      </c>
      <c r="M249" s="143">
        <v>406</v>
      </c>
      <c r="N249" s="143">
        <v>0</v>
      </c>
      <c r="O249" s="139">
        <f t="shared" si="80"/>
        <v>144090</v>
      </c>
    </row>
    <row r="250" spans="1:17" s="185" customFormat="1">
      <c r="A250" s="330" t="s">
        <v>84</v>
      </c>
      <c r="B250" s="159" t="s">
        <v>3</v>
      </c>
      <c r="C250" s="205">
        <f t="shared" ref="C250:C251" si="81">SUM(D250:H250)</f>
        <v>367</v>
      </c>
      <c r="D250" s="206">
        <v>161</v>
      </c>
      <c r="E250" s="206">
        <v>17</v>
      </c>
      <c r="F250" s="206">
        <v>65</v>
      </c>
      <c r="G250" s="206">
        <v>47</v>
      </c>
      <c r="H250" s="206">
        <v>77</v>
      </c>
      <c r="I250" s="161">
        <f t="shared" si="79"/>
        <v>4335</v>
      </c>
      <c r="J250" s="169">
        <v>3996</v>
      </c>
      <c r="K250" s="169">
        <v>339</v>
      </c>
      <c r="L250" s="169">
        <v>3030</v>
      </c>
      <c r="M250" s="169">
        <v>10</v>
      </c>
      <c r="N250" s="169">
        <v>0</v>
      </c>
      <c r="O250" s="173">
        <f t="shared" si="80"/>
        <v>7742</v>
      </c>
    </row>
    <row r="251" spans="1:17" s="40" customFormat="1" ht="16.5" customHeight="1" thickBot="1">
      <c r="A251" s="331"/>
      <c r="B251" s="198" t="s">
        <v>4</v>
      </c>
      <c r="C251" s="192">
        <f t="shared" si="81"/>
        <v>17605</v>
      </c>
      <c r="D251" s="207">
        <v>13540</v>
      </c>
      <c r="E251" s="207">
        <v>3221</v>
      </c>
      <c r="F251" s="207">
        <v>538</v>
      </c>
      <c r="G251" s="207">
        <v>180</v>
      </c>
      <c r="H251" s="207">
        <v>126</v>
      </c>
      <c r="I251" s="193">
        <f t="shared" si="79"/>
        <v>110321</v>
      </c>
      <c r="J251" s="198">
        <v>103726</v>
      </c>
      <c r="K251" s="198">
        <v>6595</v>
      </c>
      <c r="L251" s="198">
        <v>9592</v>
      </c>
      <c r="M251" s="198">
        <v>274</v>
      </c>
      <c r="N251" s="198">
        <v>0</v>
      </c>
      <c r="O251" s="194">
        <f t="shared" si="80"/>
        <v>137792</v>
      </c>
    </row>
    <row r="252" spans="1:17" s="40" customFormat="1">
      <c r="A252" s="317" t="s">
        <v>88</v>
      </c>
      <c r="B252" s="169" t="s">
        <v>3</v>
      </c>
      <c r="C252" s="169">
        <v>376</v>
      </c>
      <c r="D252" s="169">
        <v>168</v>
      </c>
      <c r="E252" s="169">
        <v>19</v>
      </c>
      <c r="F252" s="169">
        <v>75</v>
      </c>
      <c r="G252" s="169">
        <v>47</v>
      </c>
      <c r="H252" s="169">
        <v>67</v>
      </c>
      <c r="I252" s="169">
        <v>4542</v>
      </c>
      <c r="J252" s="169">
        <v>4083</v>
      </c>
      <c r="K252" s="169">
        <v>459</v>
      </c>
      <c r="L252" s="169">
        <v>3353</v>
      </c>
      <c r="M252" s="169">
        <v>11</v>
      </c>
      <c r="N252" s="169">
        <v>0</v>
      </c>
      <c r="O252" s="164">
        <v>8282</v>
      </c>
    </row>
    <row r="253" spans="1:17" s="40" customFormat="1" ht="16.5" customHeight="1" thickBot="1">
      <c r="A253" s="318"/>
      <c r="B253" s="198" t="s">
        <v>4</v>
      </c>
      <c r="C253" s="198">
        <v>18331</v>
      </c>
      <c r="D253" s="198">
        <v>14042</v>
      </c>
      <c r="E253" s="198">
        <v>3422</v>
      </c>
      <c r="F253" s="198">
        <v>574</v>
      </c>
      <c r="G253" s="198">
        <v>179</v>
      </c>
      <c r="H253" s="198">
        <v>114</v>
      </c>
      <c r="I253" s="198">
        <v>118082</v>
      </c>
      <c r="J253" s="198">
        <v>109875</v>
      </c>
      <c r="K253" s="198">
        <v>8207</v>
      </c>
      <c r="L253" s="198">
        <v>9730</v>
      </c>
      <c r="M253" s="198">
        <v>336</v>
      </c>
      <c r="N253" s="198">
        <v>0</v>
      </c>
      <c r="O253" s="241">
        <v>146479</v>
      </c>
      <c r="Q253" s="43"/>
    </row>
    <row r="254" spans="1:17" s="40" customFormat="1">
      <c r="A254" s="315" t="s">
        <v>90</v>
      </c>
      <c r="B254" s="221" t="s">
        <v>3</v>
      </c>
      <c r="C254" s="221">
        <v>380</v>
      </c>
      <c r="D254" s="221">
        <v>171</v>
      </c>
      <c r="E254" s="221">
        <v>19</v>
      </c>
      <c r="F254" s="221">
        <v>77</v>
      </c>
      <c r="G254" s="221">
        <v>55</v>
      </c>
      <c r="H254" s="221">
        <v>58</v>
      </c>
      <c r="I254" s="221">
        <v>3909</v>
      </c>
      <c r="J254" s="221">
        <v>3324</v>
      </c>
      <c r="K254" s="221">
        <v>585</v>
      </c>
      <c r="L254" s="221">
        <v>3147</v>
      </c>
      <c r="M254" s="221">
        <v>6</v>
      </c>
      <c r="N254" s="169">
        <v>0</v>
      </c>
      <c r="O254" s="221">
        <v>7442</v>
      </c>
    </row>
    <row r="255" spans="1:17" s="40" customFormat="1" ht="18" thickBot="1">
      <c r="A255" s="316"/>
      <c r="B255" s="224" t="s">
        <v>4</v>
      </c>
      <c r="C255" s="224">
        <v>19112</v>
      </c>
      <c r="D255" s="224">
        <v>14758</v>
      </c>
      <c r="E255" s="224">
        <v>3418</v>
      </c>
      <c r="F255" s="224">
        <v>610</v>
      </c>
      <c r="G255" s="224">
        <v>224</v>
      </c>
      <c r="H255" s="224">
        <v>102</v>
      </c>
      <c r="I255" s="224">
        <v>98452</v>
      </c>
      <c r="J255" s="224">
        <v>90516</v>
      </c>
      <c r="K255" s="224">
        <v>7936</v>
      </c>
      <c r="L255" s="224">
        <v>9853</v>
      </c>
      <c r="M255" s="224">
        <v>117</v>
      </c>
      <c r="N255" s="198">
        <v>0</v>
      </c>
      <c r="O255" s="224">
        <v>127534</v>
      </c>
    </row>
    <row r="256" spans="1:17" s="40" customFormat="1" ht="18" thickBot="1">
      <c r="A256" s="334" t="s">
        <v>35</v>
      </c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4"/>
    </row>
    <row r="257" spans="1:15" s="40" customFormat="1">
      <c r="A257" s="340" t="s">
        <v>7</v>
      </c>
      <c r="B257" s="341"/>
      <c r="C257" s="356" t="s">
        <v>8</v>
      </c>
      <c r="D257" s="357"/>
      <c r="E257" s="357"/>
      <c r="F257" s="357"/>
      <c r="G257" s="357"/>
      <c r="H257" s="358"/>
      <c r="I257" s="356" t="s">
        <v>26</v>
      </c>
      <c r="J257" s="357"/>
      <c r="K257" s="358"/>
      <c r="L257" s="2" t="s">
        <v>9</v>
      </c>
      <c r="M257" s="73" t="s">
        <v>10</v>
      </c>
      <c r="N257" s="73" t="s">
        <v>11</v>
      </c>
      <c r="O257" s="344" t="s">
        <v>2</v>
      </c>
    </row>
    <row r="258" spans="1:15" s="40" customFormat="1" ht="18" thickBot="1">
      <c r="A258" s="342"/>
      <c r="B258" s="343"/>
      <c r="C258" s="75" t="s">
        <v>12</v>
      </c>
      <c r="D258" s="75" t="s">
        <v>0</v>
      </c>
      <c r="E258" s="75" t="s">
        <v>13</v>
      </c>
      <c r="F258" s="75" t="s">
        <v>14</v>
      </c>
      <c r="G258" s="75" t="s">
        <v>15</v>
      </c>
      <c r="H258" s="75" t="s">
        <v>16</v>
      </c>
      <c r="I258" s="75" t="s">
        <v>24</v>
      </c>
      <c r="J258" s="75" t="s">
        <v>25</v>
      </c>
      <c r="K258" s="75" t="s">
        <v>23</v>
      </c>
      <c r="L258" s="75" t="s">
        <v>1</v>
      </c>
      <c r="M258" s="75" t="s">
        <v>17</v>
      </c>
      <c r="N258" s="75" t="s">
        <v>18</v>
      </c>
      <c r="O258" s="345"/>
    </row>
    <row r="259" spans="1:15" s="40" customFormat="1">
      <c r="A259" s="337" t="s">
        <v>19</v>
      </c>
      <c r="B259" s="18" t="s">
        <v>3</v>
      </c>
      <c r="C259" s="18">
        <f>SUM(D259:H259)</f>
        <v>191</v>
      </c>
      <c r="D259" s="18">
        <v>45</v>
      </c>
      <c r="E259" s="18">
        <v>59</v>
      </c>
      <c r="F259" s="18">
        <v>67</v>
      </c>
      <c r="G259" s="18">
        <v>20</v>
      </c>
      <c r="H259" s="18">
        <v>0</v>
      </c>
      <c r="I259" s="18">
        <f>SUM(J259:K259)</f>
        <v>2295</v>
      </c>
      <c r="J259" s="18">
        <v>2216</v>
      </c>
      <c r="K259" s="18">
        <v>79</v>
      </c>
      <c r="L259" s="18">
        <v>5599</v>
      </c>
      <c r="M259" s="76">
        <v>17</v>
      </c>
      <c r="N259" s="18">
        <v>0</v>
      </c>
      <c r="O259" s="74">
        <f>SUM(C259,I259,L259,M259,N259)</f>
        <v>8102</v>
      </c>
    </row>
    <row r="260" spans="1:15" s="40" customFormat="1">
      <c r="A260" s="338"/>
      <c r="B260" s="6" t="s">
        <v>4</v>
      </c>
      <c r="C260" s="6">
        <f t="shared" ref="C260:C267" si="82">SUM(D260:H260)</f>
        <v>24466</v>
      </c>
      <c r="D260" s="6">
        <v>5238</v>
      </c>
      <c r="E260" s="6">
        <v>18502</v>
      </c>
      <c r="F260" s="6">
        <v>607</v>
      </c>
      <c r="G260" s="6">
        <v>119</v>
      </c>
      <c r="H260" s="6">
        <v>0</v>
      </c>
      <c r="I260" s="6">
        <f t="shared" ref="I260:I266" si="83">SUM(J260:K260)</f>
        <v>47760</v>
      </c>
      <c r="J260" s="6">
        <v>46158</v>
      </c>
      <c r="K260" s="6">
        <v>1602</v>
      </c>
      <c r="L260" s="6">
        <v>21948</v>
      </c>
      <c r="M260" s="66">
        <v>1166</v>
      </c>
      <c r="N260" s="6">
        <v>0</v>
      </c>
      <c r="O260" s="17">
        <f t="shared" ref="O260:O268" si="84">SUM(C260,I260,L260,M260,N260)</f>
        <v>95340</v>
      </c>
    </row>
    <row r="261" spans="1:15" s="40" customFormat="1">
      <c r="A261" s="339" t="s">
        <v>20</v>
      </c>
      <c r="B261" s="6" t="s">
        <v>3</v>
      </c>
      <c r="C261" s="6">
        <f t="shared" si="82"/>
        <v>211</v>
      </c>
      <c r="D261" s="5">
        <v>51</v>
      </c>
      <c r="E261" s="5">
        <v>60</v>
      </c>
      <c r="F261" s="5">
        <v>73</v>
      </c>
      <c r="G261" s="5">
        <v>23</v>
      </c>
      <c r="H261" s="5">
        <v>4</v>
      </c>
      <c r="I261" s="6">
        <f t="shared" si="83"/>
        <v>2098</v>
      </c>
      <c r="J261" s="6">
        <v>1866</v>
      </c>
      <c r="K261" s="5">
        <v>232</v>
      </c>
      <c r="L261" s="5">
        <v>5875</v>
      </c>
      <c r="M261" s="66">
        <v>16</v>
      </c>
      <c r="N261" s="5">
        <v>0</v>
      </c>
      <c r="O261" s="17">
        <f>SUM(C261,I261,L261,M261,N261)</f>
        <v>8200</v>
      </c>
    </row>
    <row r="262" spans="1:15" s="40" customFormat="1">
      <c r="A262" s="338"/>
      <c r="B262" s="6" t="s">
        <v>4</v>
      </c>
      <c r="C262" s="6">
        <f t="shared" si="82"/>
        <v>25773</v>
      </c>
      <c r="D262" s="5">
        <v>5576</v>
      </c>
      <c r="E262" s="5">
        <v>19415</v>
      </c>
      <c r="F262" s="5">
        <v>642</v>
      </c>
      <c r="G262" s="5">
        <v>133</v>
      </c>
      <c r="H262" s="5">
        <v>7</v>
      </c>
      <c r="I262" s="6">
        <f t="shared" si="83"/>
        <v>46636</v>
      </c>
      <c r="J262" s="6">
        <v>41686</v>
      </c>
      <c r="K262" s="5">
        <v>4950</v>
      </c>
      <c r="L262" s="5">
        <v>23030</v>
      </c>
      <c r="M262" s="66">
        <v>1126</v>
      </c>
      <c r="N262" s="5">
        <v>0</v>
      </c>
      <c r="O262" s="17">
        <f t="shared" si="84"/>
        <v>96565</v>
      </c>
    </row>
    <row r="263" spans="1:15" s="40" customFormat="1">
      <c r="A263" s="339" t="s">
        <v>21</v>
      </c>
      <c r="B263" s="6" t="s">
        <v>3</v>
      </c>
      <c r="C263" s="6">
        <f t="shared" si="82"/>
        <v>227</v>
      </c>
      <c r="D263" s="5">
        <v>55</v>
      </c>
      <c r="E263" s="5">
        <v>65</v>
      </c>
      <c r="F263" s="5">
        <v>74</v>
      </c>
      <c r="G263" s="5">
        <v>24</v>
      </c>
      <c r="H263" s="5">
        <v>9</v>
      </c>
      <c r="I263" s="6">
        <f t="shared" si="83"/>
        <v>2088</v>
      </c>
      <c r="J263" s="6">
        <v>1800</v>
      </c>
      <c r="K263" s="5">
        <v>288</v>
      </c>
      <c r="L263" s="5">
        <v>6158</v>
      </c>
      <c r="M263" s="66">
        <v>16</v>
      </c>
      <c r="N263" s="5">
        <v>0</v>
      </c>
      <c r="O263" s="17">
        <f>SUM(C263,I263,L263,M263,N263)</f>
        <v>8489</v>
      </c>
    </row>
    <row r="264" spans="1:15" s="40" customFormat="1">
      <c r="A264" s="338"/>
      <c r="B264" s="6" t="s">
        <v>4</v>
      </c>
      <c r="C264" s="6">
        <f t="shared" si="82"/>
        <v>25697</v>
      </c>
      <c r="D264" s="5">
        <v>5843</v>
      </c>
      <c r="E264" s="5">
        <v>19025</v>
      </c>
      <c r="F264" s="5">
        <v>645</v>
      </c>
      <c r="G264" s="5">
        <v>150</v>
      </c>
      <c r="H264" s="5">
        <v>34</v>
      </c>
      <c r="I264" s="6">
        <f t="shared" si="83"/>
        <v>41947</v>
      </c>
      <c r="J264" s="6">
        <v>35802</v>
      </c>
      <c r="K264" s="5">
        <v>6145</v>
      </c>
      <c r="L264" s="5">
        <v>24140</v>
      </c>
      <c r="M264" s="66">
        <v>1126</v>
      </c>
      <c r="N264" s="5">
        <v>0</v>
      </c>
      <c r="O264" s="17">
        <f t="shared" si="84"/>
        <v>92910</v>
      </c>
    </row>
    <row r="265" spans="1:15" s="40" customFormat="1">
      <c r="A265" s="339" t="s">
        <v>22</v>
      </c>
      <c r="B265" s="6" t="s">
        <v>3</v>
      </c>
      <c r="C265" s="6">
        <f t="shared" si="82"/>
        <v>240</v>
      </c>
      <c r="D265" s="5">
        <v>55</v>
      </c>
      <c r="E265" s="5">
        <v>67</v>
      </c>
      <c r="F265" s="5">
        <v>75</v>
      </c>
      <c r="G265" s="5">
        <v>26</v>
      </c>
      <c r="H265" s="5">
        <v>17</v>
      </c>
      <c r="I265" s="6">
        <f t="shared" si="83"/>
        <v>2137</v>
      </c>
      <c r="J265" s="6">
        <v>1801</v>
      </c>
      <c r="K265" s="5">
        <v>336</v>
      </c>
      <c r="L265" s="5">
        <v>5494</v>
      </c>
      <c r="M265" s="66">
        <v>14</v>
      </c>
      <c r="N265" s="5">
        <v>0</v>
      </c>
      <c r="O265" s="17">
        <f>SUM(C265,I265,L265,M265,N265)</f>
        <v>7885</v>
      </c>
    </row>
    <row r="266" spans="1:15" s="40" customFormat="1">
      <c r="A266" s="338"/>
      <c r="B266" s="6" t="s">
        <v>4</v>
      </c>
      <c r="C266" s="6">
        <f t="shared" si="82"/>
        <v>25742</v>
      </c>
      <c r="D266" s="5">
        <v>5819</v>
      </c>
      <c r="E266" s="5">
        <v>19070</v>
      </c>
      <c r="F266" s="5">
        <v>622</v>
      </c>
      <c r="G266" s="5">
        <v>161</v>
      </c>
      <c r="H266" s="5">
        <v>70</v>
      </c>
      <c r="I266" s="6">
        <f t="shared" si="83"/>
        <v>45926</v>
      </c>
      <c r="J266" s="6">
        <v>38758</v>
      </c>
      <c r="K266" s="5">
        <v>7168</v>
      </c>
      <c r="L266" s="5">
        <v>21560</v>
      </c>
      <c r="M266" s="66">
        <v>1005</v>
      </c>
      <c r="N266" s="5">
        <v>0</v>
      </c>
      <c r="O266" s="17">
        <f t="shared" si="84"/>
        <v>94233</v>
      </c>
    </row>
    <row r="267" spans="1:15" s="40" customFormat="1">
      <c r="A267" s="332" t="s">
        <v>45</v>
      </c>
      <c r="B267" s="6" t="s">
        <v>3</v>
      </c>
      <c r="C267" s="19">
        <f t="shared" si="82"/>
        <v>237</v>
      </c>
      <c r="D267" s="49">
        <v>53</v>
      </c>
      <c r="E267" s="49">
        <v>74</v>
      </c>
      <c r="F267" s="49">
        <v>59</v>
      </c>
      <c r="G267" s="49">
        <v>26</v>
      </c>
      <c r="H267" s="49">
        <v>25</v>
      </c>
      <c r="I267" s="19">
        <f>SUM(J267:K267)</f>
        <v>2145</v>
      </c>
      <c r="J267" s="49">
        <v>1804</v>
      </c>
      <c r="K267" s="49">
        <v>341</v>
      </c>
      <c r="L267" s="49">
        <v>4925</v>
      </c>
      <c r="M267" s="67">
        <v>8</v>
      </c>
      <c r="N267" s="5">
        <v>0</v>
      </c>
      <c r="O267" s="17">
        <f>SUM(C267,I267,L267,M267,N267)</f>
        <v>7315</v>
      </c>
    </row>
    <row r="268" spans="1:15" s="42" customFormat="1" ht="16.5" customHeight="1">
      <c r="A268" s="333"/>
      <c r="B268" s="44" t="s">
        <v>4</v>
      </c>
      <c r="C268" s="58">
        <f>SUM(D268:H268)</f>
        <v>26477</v>
      </c>
      <c r="D268" s="58">
        <v>5765</v>
      </c>
      <c r="E268" s="58">
        <v>20009</v>
      </c>
      <c r="F268" s="58">
        <v>472</v>
      </c>
      <c r="G268" s="58">
        <v>140</v>
      </c>
      <c r="H268" s="58">
        <v>91</v>
      </c>
      <c r="I268" s="58">
        <f>SUM(J268:K268)</f>
        <v>54845</v>
      </c>
      <c r="J268" s="58">
        <v>45271</v>
      </c>
      <c r="K268" s="58">
        <v>9574</v>
      </c>
      <c r="L268" s="58">
        <v>18782</v>
      </c>
      <c r="M268" s="68">
        <v>484</v>
      </c>
      <c r="N268" s="5">
        <v>0</v>
      </c>
      <c r="O268" s="17">
        <f t="shared" si="84"/>
        <v>100588</v>
      </c>
    </row>
    <row r="269" spans="1:15" s="42" customFormat="1">
      <c r="A269" s="332" t="s">
        <v>48</v>
      </c>
      <c r="B269" s="81" t="s">
        <v>3</v>
      </c>
      <c r="C269" s="81">
        <f>D269+E269+F269+G269+H269</f>
        <v>281</v>
      </c>
      <c r="D269" s="88">
        <v>59</v>
      </c>
      <c r="E269" s="88">
        <v>75</v>
      </c>
      <c r="F269" s="88">
        <v>74</v>
      </c>
      <c r="G269" s="88">
        <v>31</v>
      </c>
      <c r="H269" s="88">
        <v>42</v>
      </c>
      <c r="I269" s="88">
        <v>2097</v>
      </c>
      <c r="J269" s="88">
        <v>1683</v>
      </c>
      <c r="K269" s="88">
        <v>414</v>
      </c>
      <c r="L269" s="88">
        <v>5371</v>
      </c>
      <c r="M269" s="88">
        <v>12</v>
      </c>
      <c r="N269" s="5">
        <v>0</v>
      </c>
      <c r="O269" s="79">
        <f>C269+I269+L269+M269+N269</f>
        <v>7761</v>
      </c>
    </row>
    <row r="270" spans="1:15" s="185" customFormat="1" ht="16.5" customHeight="1">
      <c r="A270" s="333"/>
      <c r="B270" s="58" t="s">
        <v>4</v>
      </c>
      <c r="C270" s="58">
        <f>D270+E270+F270+G270+H270</f>
        <v>27761</v>
      </c>
      <c r="D270" s="59">
        <v>6480</v>
      </c>
      <c r="E270" s="59">
        <v>20315</v>
      </c>
      <c r="F270" s="59">
        <v>608</v>
      </c>
      <c r="G270" s="59">
        <v>224</v>
      </c>
      <c r="H270" s="59">
        <v>134</v>
      </c>
      <c r="I270" s="59">
        <v>52774</v>
      </c>
      <c r="J270" s="59">
        <v>41858</v>
      </c>
      <c r="K270" s="59">
        <v>10916</v>
      </c>
      <c r="L270" s="59">
        <v>19549</v>
      </c>
      <c r="M270" s="59">
        <v>846</v>
      </c>
      <c r="N270" s="5">
        <v>0</v>
      </c>
      <c r="O270" s="103">
        <f>C270+I270+L270+M270+N270</f>
        <v>100930</v>
      </c>
    </row>
    <row r="271" spans="1:15" s="185" customFormat="1">
      <c r="A271" s="347" t="s">
        <v>53</v>
      </c>
      <c r="B271" s="117" t="s">
        <v>49</v>
      </c>
      <c r="C271" s="121">
        <f t="shared" ref="C271:C272" si="85">SUM(D271:H271)</f>
        <v>304</v>
      </c>
      <c r="D271" s="117">
        <v>70</v>
      </c>
      <c r="E271" s="117">
        <v>75</v>
      </c>
      <c r="F271" s="117">
        <v>79</v>
      </c>
      <c r="G271" s="117">
        <v>32</v>
      </c>
      <c r="H271" s="117">
        <v>48</v>
      </c>
      <c r="I271" s="121">
        <f>SUM(J271:K271)</f>
        <v>2356</v>
      </c>
      <c r="J271" s="117">
        <v>1833</v>
      </c>
      <c r="K271" s="117">
        <v>523</v>
      </c>
      <c r="L271" s="117">
        <v>5535</v>
      </c>
      <c r="M271" s="117">
        <v>12</v>
      </c>
      <c r="N271" s="117" t="s">
        <v>59</v>
      </c>
      <c r="O271" s="133">
        <f>SUM(C271,I271,L271,M271,N271)</f>
        <v>8207</v>
      </c>
    </row>
    <row r="272" spans="1:15" s="40" customFormat="1">
      <c r="A272" s="348"/>
      <c r="B272" s="58" t="s">
        <v>50</v>
      </c>
      <c r="C272" s="59">
        <f t="shared" si="85"/>
        <v>28584</v>
      </c>
      <c r="D272" s="58">
        <v>6966</v>
      </c>
      <c r="E272" s="58">
        <v>20623</v>
      </c>
      <c r="F272" s="58">
        <v>614</v>
      </c>
      <c r="G272" s="58">
        <v>233</v>
      </c>
      <c r="H272" s="58">
        <v>148</v>
      </c>
      <c r="I272" s="59">
        <f>SUM(J272:K272)</f>
        <v>67023</v>
      </c>
      <c r="J272" s="58">
        <v>52436</v>
      </c>
      <c r="K272" s="58">
        <v>14587</v>
      </c>
      <c r="L272" s="58">
        <v>19988</v>
      </c>
      <c r="M272" s="58">
        <v>888</v>
      </c>
      <c r="N272" s="58" t="s">
        <v>59</v>
      </c>
      <c r="O272" s="139">
        <f>SUM(C272,I272,L272,M272,N272)</f>
        <v>116483</v>
      </c>
    </row>
    <row r="273" spans="1:15" s="40" customFormat="1">
      <c r="A273" s="330" t="s">
        <v>84</v>
      </c>
      <c r="B273" s="159" t="s">
        <v>3</v>
      </c>
      <c r="C273" s="172">
        <f t="shared" ref="C273:C274" si="86">SUM(D273:H273)</f>
        <v>309</v>
      </c>
      <c r="D273" s="169">
        <v>70</v>
      </c>
      <c r="E273" s="169">
        <v>76</v>
      </c>
      <c r="F273" s="169">
        <v>77</v>
      </c>
      <c r="G273" s="169">
        <v>33</v>
      </c>
      <c r="H273" s="169">
        <v>53</v>
      </c>
      <c r="I273" s="161">
        <f>SUM(J273:K273)</f>
        <v>2427</v>
      </c>
      <c r="J273" s="169">
        <v>1834</v>
      </c>
      <c r="K273" s="169">
        <v>593</v>
      </c>
      <c r="L273" s="169">
        <v>5704</v>
      </c>
      <c r="M273" s="169">
        <v>11</v>
      </c>
      <c r="N273" s="169">
        <v>0</v>
      </c>
      <c r="O273" s="173">
        <f>SUM(C273,I273,L273,M273,N273)</f>
        <v>8451</v>
      </c>
    </row>
    <row r="274" spans="1:15" s="40" customFormat="1" ht="16.5" customHeight="1" thickBot="1">
      <c r="A274" s="331"/>
      <c r="B274" s="198" t="s">
        <v>4</v>
      </c>
      <c r="C274" s="192">
        <f t="shared" si="86"/>
        <v>28431</v>
      </c>
      <c r="D274" s="198">
        <v>6887</v>
      </c>
      <c r="E274" s="198">
        <v>20576</v>
      </c>
      <c r="F274" s="198">
        <v>571</v>
      </c>
      <c r="G274" s="198">
        <v>246</v>
      </c>
      <c r="H274" s="198">
        <v>151</v>
      </c>
      <c r="I274" s="193">
        <f>SUM(J274:K274)</f>
        <v>61514</v>
      </c>
      <c r="J274" s="198">
        <v>46939</v>
      </c>
      <c r="K274" s="198">
        <v>14575</v>
      </c>
      <c r="L274" s="198">
        <v>16289.565000000001</v>
      </c>
      <c r="M274" s="198">
        <v>884</v>
      </c>
      <c r="N274" s="198">
        <v>0</v>
      </c>
      <c r="O274" s="194">
        <f>SUM(C274,I274,L274,M274,N274)</f>
        <v>107118.565</v>
      </c>
    </row>
    <row r="275" spans="1:15" s="40" customFormat="1">
      <c r="A275" s="317" t="s">
        <v>88</v>
      </c>
      <c r="B275" s="279" t="s">
        <v>3</v>
      </c>
      <c r="C275" s="279">
        <f>SUM(D275:H275)</f>
        <v>331</v>
      </c>
      <c r="D275" s="279">
        <v>79</v>
      </c>
      <c r="E275" s="279">
        <v>77</v>
      </c>
      <c r="F275" s="279">
        <v>82</v>
      </c>
      <c r="G275" s="279">
        <v>31</v>
      </c>
      <c r="H275" s="279">
        <v>62</v>
      </c>
      <c r="I275" s="279">
        <v>2467</v>
      </c>
      <c r="J275" s="279">
        <v>1786</v>
      </c>
      <c r="K275" s="279">
        <v>681</v>
      </c>
      <c r="L275" s="279">
        <v>5279</v>
      </c>
      <c r="M275" s="279">
        <v>8</v>
      </c>
      <c r="N275" s="279"/>
      <c r="O275" s="280">
        <f>SUM(C275,I275,L275,M275)</f>
        <v>8085</v>
      </c>
    </row>
    <row r="276" spans="1:15" s="40" customFormat="1" ht="18" thickBot="1">
      <c r="A276" s="318"/>
      <c r="B276" s="195" t="s">
        <v>4</v>
      </c>
      <c r="C276" s="195">
        <v>28364</v>
      </c>
      <c r="D276" s="195">
        <v>6968</v>
      </c>
      <c r="E276" s="195">
        <v>21080</v>
      </c>
      <c r="F276" s="195">
        <v>574</v>
      </c>
      <c r="G276" s="195">
        <v>212</v>
      </c>
      <c r="H276" s="195">
        <v>159</v>
      </c>
      <c r="I276" s="195">
        <v>79855</v>
      </c>
      <c r="J276" s="195">
        <v>57545</v>
      </c>
      <c r="K276" s="195">
        <v>22310</v>
      </c>
      <c r="L276" s="195">
        <v>17815</v>
      </c>
      <c r="M276" s="195">
        <v>668</v>
      </c>
      <c r="N276" s="195"/>
      <c r="O276" s="243">
        <v>126702</v>
      </c>
    </row>
    <row r="277" spans="1:15" s="40" customFormat="1" ht="18" thickBot="1">
      <c r="A277" s="315" t="s">
        <v>90</v>
      </c>
      <c r="B277" s="221" t="s">
        <v>3</v>
      </c>
      <c r="C277" s="281">
        <f>SUM(D277:H277)</f>
        <v>394</v>
      </c>
      <c r="D277" s="281">
        <v>104</v>
      </c>
      <c r="E277" s="281">
        <v>78</v>
      </c>
      <c r="F277" s="281">
        <v>92</v>
      </c>
      <c r="G277" s="281">
        <v>40</v>
      </c>
      <c r="H277" s="281">
        <v>80</v>
      </c>
      <c r="I277" s="281">
        <v>2498</v>
      </c>
      <c r="J277" s="281">
        <v>1796</v>
      </c>
      <c r="K277" s="281">
        <v>702</v>
      </c>
      <c r="L277" s="281">
        <v>5607</v>
      </c>
      <c r="M277" s="281">
        <v>8</v>
      </c>
      <c r="N277" s="281">
        <v>0</v>
      </c>
      <c r="O277" s="282">
        <f>SUM(L277:N277,I277,C277)</f>
        <v>8507</v>
      </c>
    </row>
    <row r="278" spans="1:15" s="40" customFormat="1" ht="18" thickBot="1">
      <c r="A278" s="316"/>
      <c r="B278" s="224" t="s">
        <v>4</v>
      </c>
      <c r="C278" s="283">
        <f>SUM(D278:H278)</f>
        <v>29455</v>
      </c>
      <c r="D278" s="283">
        <v>7455</v>
      </c>
      <c r="E278" s="283">
        <v>21023</v>
      </c>
      <c r="F278" s="283">
        <v>633</v>
      </c>
      <c r="G278" s="283">
        <v>188</v>
      </c>
      <c r="H278" s="283">
        <v>156</v>
      </c>
      <c r="I278" s="283">
        <v>74329</v>
      </c>
      <c r="J278" s="283">
        <v>56795</v>
      </c>
      <c r="K278" s="283">
        <v>17534</v>
      </c>
      <c r="L278" s="283">
        <v>19731</v>
      </c>
      <c r="M278" s="283">
        <v>814</v>
      </c>
      <c r="N278" s="283">
        <v>0</v>
      </c>
      <c r="O278" s="282">
        <f>SUM(L278:N278,I278,C278)</f>
        <v>124329</v>
      </c>
    </row>
    <row r="279" spans="1:15" s="40" customFormat="1" ht="18" thickBot="1">
      <c r="A279" s="334" t="s">
        <v>36</v>
      </c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34"/>
    </row>
    <row r="280" spans="1:15" s="40" customFormat="1">
      <c r="A280" s="340" t="s">
        <v>7</v>
      </c>
      <c r="B280" s="341"/>
      <c r="C280" s="341" t="s">
        <v>8</v>
      </c>
      <c r="D280" s="341"/>
      <c r="E280" s="341"/>
      <c r="F280" s="341"/>
      <c r="G280" s="341"/>
      <c r="H280" s="341"/>
      <c r="I280" s="341" t="s">
        <v>26</v>
      </c>
      <c r="J280" s="341"/>
      <c r="K280" s="341"/>
      <c r="L280" s="2" t="s">
        <v>9</v>
      </c>
      <c r="M280" s="73" t="s">
        <v>10</v>
      </c>
      <c r="N280" s="73" t="s">
        <v>11</v>
      </c>
      <c r="O280" s="344" t="s">
        <v>2</v>
      </c>
    </row>
    <row r="281" spans="1:15" s="40" customFormat="1" ht="18" thickBot="1">
      <c r="A281" s="342"/>
      <c r="B281" s="343"/>
      <c r="C281" s="75" t="s">
        <v>12</v>
      </c>
      <c r="D281" s="75" t="s">
        <v>0</v>
      </c>
      <c r="E281" s="75" t="s">
        <v>13</v>
      </c>
      <c r="F281" s="75" t="s">
        <v>14</v>
      </c>
      <c r="G281" s="75" t="s">
        <v>15</v>
      </c>
      <c r="H281" s="75" t="s">
        <v>16</v>
      </c>
      <c r="I281" s="75" t="s">
        <v>24</v>
      </c>
      <c r="J281" s="75" t="s">
        <v>25</v>
      </c>
      <c r="K281" s="75" t="s">
        <v>23</v>
      </c>
      <c r="L281" s="75" t="s">
        <v>1</v>
      </c>
      <c r="M281" s="75" t="s">
        <v>17</v>
      </c>
      <c r="N281" s="75" t="s">
        <v>18</v>
      </c>
      <c r="O281" s="345"/>
    </row>
    <row r="282" spans="1:15" s="40" customFormat="1">
      <c r="A282" s="337" t="s">
        <v>19</v>
      </c>
      <c r="B282" s="18" t="s">
        <v>3</v>
      </c>
      <c r="C282" s="18">
        <f>SUM(D282:H282)</f>
        <v>55</v>
      </c>
      <c r="D282" s="18">
        <v>24</v>
      </c>
      <c r="E282" s="18">
        <f>1+2+5</f>
        <v>8</v>
      </c>
      <c r="F282" s="18">
        <f>3+6</f>
        <v>9</v>
      </c>
      <c r="G282" s="18">
        <f>4+2+6+1+1</f>
        <v>14</v>
      </c>
      <c r="H282" s="18"/>
      <c r="I282" s="18">
        <f>SUM(J282:K282)</f>
        <v>1009</v>
      </c>
      <c r="J282" s="18">
        <v>1003</v>
      </c>
      <c r="K282" s="18">
        <v>6</v>
      </c>
      <c r="L282" s="18">
        <v>1060</v>
      </c>
      <c r="M282" s="18">
        <v>10</v>
      </c>
      <c r="N282" s="18">
        <v>0</v>
      </c>
      <c r="O282" s="74">
        <f>SUM(C282,I282,L282,M282,N282)</f>
        <v>2134</v>
      </c>
    </row>
    <row r="283" spans="1:15" s="40" customFormat="1">
      <c r="A283" s="338"/>
      <c r="B283" s="6" t="s">
        <v>4</v>
      </c>
      <c r="C283" s="6">
        <f t="shared" ref="C283:C290" si="87">SUM(D283:H283)</f>
        <v>4078</v>
      </c>
      <c r="D283" s="6">
        <v>1808</v>
      </c>
      <c r="E283" s="6">
        <v>2180</v>
      </c>
      <c r="F283" s="6">
        <f>14+10</f>
        <v>24</v>
      </c>
      <c r="G283" s="6">
        <f>31+9+19+4+3</f>
        <v>66</v>
      </c>
      <c r="H283" s="6"/>
      <c r="I283" s="6">
        <f t="shared" ref="I283:I289" si="88">SUM(J283:K283)</f>
        <v>22659</v>
      </c>
      <c r="J283" s="6">
        <v>22490</v>
      </c>
      <c r="K283" s="6">
        <v>169</v>
      </c>
      <c r="L283" s="6">
        <v>4770</v>
      </c>
      <c r="M283" s="6">
        <v>402</v>
      </c>
      <c r="N283" s="6">
        <v>0</v>
      </c>
      <c r="O283" s="17">
        <f t="shared" ref="O283:O291" si="89">SUM(C283,I283,L283,M283,N283)</f>
        <v>31909</v>
      </c>
    </row>
    <row r="284" spans="1:15" s="40" customFormat="1">
      <c r="A284" s="339" t="s">
        <v>20</v>
      </c>
      <c r="B284" s="6" t="s">
        <v>3</v>
      </c>
      <c r="C284" s="6">
        <f t="shared" si="87"/>
        <v>62</v>
      </c>
      <c r="D284" s="5">
        <v>23</v>
      </c>
      <c r="E284" s="5">
        <v>8</v>
      </c>
      <c r="F284" s="5">
        <f>3+6</f>
        <v>9</v>
      </c>
      <c r="G284" s="5">
        <f>4+2+7+1+1+3+2+1</f>
        <v>21</v>
      </c>
      <c r="H284" s="5">
        <f>1</f>
        <v>1</v>
      </c>
      <c r="I284" s="6">
        <f t="shared" si="88"/>
        <v>1016</v>
      </c>
      <c r="J284" s="5">
        <v>1007</v>
      </c>
      <c r="K284" s="5">
        <v>9</v>
      </c>
      <c r="L284" s="5">
        <v>1157</v>
      </c>
      <c r="M284" s="5">
        <v>11</v>
      </c>
      <c r="N284" s="5">
        <v>0</v>
      </c>
      <c r="O284" s="17">
        <f>SUM(C284,I284,L284,M284,N284)</f>
        <v>2246</v>
      </c>
    </row>
    <row r="285" spans="1:15" s="40" customFormat="1">
      <c r="A285" s="338"/>
      <c r="B285" s="6" t="s">
        <v>4</v>
      </c>
      <c r="C285" s="6">
        <f t="shared" si="87"/>
        <v>4048</v>
      </c>
      <c r="D285" s="5">
        <v>1749</v>
      </c>
      <c r="E285" s="5">
        <v>2180</v>
      </c>
      <c r="F285" s="5">
        <f>14+10</f>
        <v>24</v>
      </c>
      <c r="G285" s="5">
        <f>31+9+24+4+4+13+5+3</f>
        <v>93</v>
      </c>
      <c r="H285" s="5">
        <f>2</f>
        <v>2</v>
      </c>
      <c r="I285" s="6">
        <f t="shared" si="88"/>
        <v>23175</v>
      </c>
      <c r="J285" s="5">
        <v>22950</v>
      </c>
      <c r="K285" s="5">
        <v>225</v>
      </c>
      <c r="L285" s="5">
        <v>5093</v>
      </c>
      <c r="M285" s="5">
        <v>511</v>
      </c>
      <c r="N285" s="5">
        <v>0</v>
      </c>
      <c r="O285" s="17">
        <f t="shared" si="89"/>
        <v>32827</v>
      </c>
    </row>
    <row r="286" spans="1:15" s="40" customFormat="1">
      <c r="A286" s="339" t="s">
        <v>21</v>
      </c>
      <c r="B286" s="6" t="s">
        <v>3</v>
      </c>
      <c r="C286" s="6">
        <f t="shared" si="87"/>
        <v>65</v>
      </c>
      <c r="D286" s="5">
        <v>23</v>
      </c>
      <c r="E286" s="5">
        <f>1+2+5</f>
        <v>8</v>
      </c>
      <c r="F286" s="5">
        <f>3+6</f>
        <v>9</v>
      </c>
      <c r="G286" s="5">
        <f>4+2+7+1+1+4+2+1</f>
        <v>22</v>
      </c>
      <c r="H286" s="5">
        <f>1+1+1</f>
        <v>3</v>
      </c>
      <c r="I286" s="6">
        <f t="shared" si="88"/>
        <v>1031</v>
      </c>
      <c r="J286" s="5">
        <v>1022</v>
      </c>
      <c r="K286" s="5">
        <v>9</v>
      </c>
      <c r="L286" s="5">
        <v>1279</v>
      </c>
      <c r="M286" s="5">
        <v>6</v>
      </c>
      <c r="N286" s="5">
        <v>0</v>
      </c>
      <c r="O286" s="17">
        <f>SUM(C286,I286,L286,M286,N286)</f>
        <v>2381</v>
      </c>
    </row>
    <row r="287" spans="1:15" s="40" customFormat="1" ht="16.5" customHeight="1">
      <c r="A287" s="338"/>
      <c r="B287" s="6" t="s">
        <v>4</v>
      </c>
      <c r="C287" s="6">
        <f t="shared" si="87"/>
        <v>4072</v>
      </c>
      <c r="D287" s="5">
        <v>1764</v>
      </c>
      <c r="E287" s="5">
        <v>2180</v>
      </c>
      <c r="F287" s="5">
        <f>14+10</f>
        <v>24</v>
      </c>
      <c r="G287" s="5">
        <f>31+9+24+4+4+18+5+3</f>
        <v>98</v>
      </c>
      <c r="H287" s="5">
        <f>2+2+2</f>
        <v>6</v>
      </c>
      <c r="I287" s="6">
        <f t="shared" si="88"/>
        <v>23584</v>
      </c>
      <c r="J287" s="5">
        <v>23359</v>
      </c>
      <c r="K287" s="5">
        <v>225</v>
      </c>
      <c r="L287" s="5">
        <v>5517</v>
      </c>
      <c r="M287" s="5">
        <v>306</v>
      </c>
      <c r="N287" s="5">
        <v>0</v>
      </c>
      <c r="O287" s="17">
        <f t="shared" si="89"/>
        <v>33479</v>
      </c>
    </row>
    <row r="288" spans="1:15" s="40" customFormat="1">
      <c r="A288" s="339" t="s">
        <v>22</v>
      </c>
      <c r="B288" s="6" t="s">
        <v>3</v>
      </c>
      <c r="C288" s="6">
        <f t="shared" si="87"/>
        <v>69</v>
      </c>
      <c r="D288" s="5">
        <f>1+1+1+4+7+2+9</f>
        <v>25</v>
      </c>
      <c r="E288" s="5">
        <f>1+2+5</f>
        <v>8</v>
      </c>
      <c r="F288" s="5">
        <f>2+7</f>
        <v>9</v>
      </c>
      <c r="G288" s="5">
        <f>4+2+7+1+1+5+2+1</f>
        <v>23</v>
      </c>
      <c r="H288" s="5">
        <f>2+1+1</f>
        <v>4</v>
      </c>
      <c r="I288" s="6">
        <f t="shared" si="88"/>
        <v>1052</v>
      </c>
      <c r="J288" s="5">
        <v>1042</v>
      </c>
      <c r="K288" s="5">
        <v>10</v>
      </c>
      <c r="L288" s="5">
        <v>1519</v>
      </c>
      <c r="M288" s="5">
        <v>5</v>
      </c>
      <c r="N288" s="5">
        <v>0</v>
      </c>
      <c r="O288" s="17">
        <f>SUM(C288,I288,L288,M288,N288)</f>
        <v>2645</v>
      </c>
    </row>
    <row r="289" spans="1:15" s="42" customFormat="1" ht="16.5" customHeight="1">
      <c r="A289" s="338"/>
      <c r="B289" s="6" t="s">
        <v>4</v>
      </c>
      <c r="C289" s="6">
        <f t="shared" si="87"/>
        <v>3957</v>
      </c>
      <c r="D289" s="5">
        <v>1856</v>
      </c>
      <c r="E289" s="5">
        <v>1969</v>
      </c>
      <c r="F289" s="5">
        <f>10+13</f>
        <v>23</v>
      </c>
      <c r="G289" s="5">
        <f>31+9+24+4+4+21+5+3</f>
        <v>101</v>
      </c>
      <c r="H289" s="5">
        <f>4+2+2</f>
        <v>8</v>
      </c>
      <c r="I289" s="69">
        <f t="shared" si="88"/>
        <v>24224</v>
      </c>
      <c r="J289" s="5">
        <v>23977</v>
      </c>
      <c r="K289" s="5">
        <v>247</v>
      </c>
      <c r="L289" s="5">
        <v>6339</v>
      </c>
      <c r="M289" s="5">
        <v>291</v>
      </c>
      <c r="N289" s="5">
        <v>0</v>
      </c>
      <c r="O289" s="17">
        <f t="shared" si="89"/>
        <v>34811</v>
      </c>
    </row>
    <row r="290" spans="1:15" s="42" customFormat="1">
      <c r="A290" s="332" t="s">
        <v>45</v>
      </c>
      <c r="B290" s="6" t="s">
        <v>3</v>
      </c>
      <c r="C290" s="6">
        <f t="shared" si="87"/>
        <v>73</v>
      </c>
      <c r="D290" s="5">
        <v>26</v>
      </c>
      <c r="E290" s="5">
        <v>8</v>
      </c>
      <c r="F290" s="5">
        <v>8</v>
      </c>
      <c r="G290" s="5">
        <v>26</v>
      </c>
      <c r="H290" s="5">
        <v>5</v>
      </c>
      <c r="I290" s="70">
        <f>SUM(J290:K290)</f>
        <v>1075</v>
      </c>
      <c r="J290" s="50">
        <v>1057</v>
      </c>
      <c r="K290" s="50">
        <v>18</v>
      </c>
      <c r="L290" s="50">
        <v>1138</v>
      </c>
      <c r="M290" s="50">
        <v>6</v>
      </c>
      <c r="N290" s="5">
        <v>0</v>
      </c>
      <c r="O290" s="17">
        <f>SUM(C290,I290,L290,M290,N290)</f>
        <v>2292</v>
      </c>
    </row>
    <row r="291" spans="1:15" s="185" customFormat="1" ht="16.5" customHeight="1">
      <c r="A291" s="333"/>
      <c r="B291" s="44" t="s">
        <v>4</v>
      </c>
      <c r="C291" s="71">
        <f>SUM(D291:H291)</f>
        <v>4063</v>
      </c>
      <c r="D291" s="72">
        <v>1936</v>
      </c>
      <c r="E291" s="72">
        <v>1983</v>
      </c>
      <c r="F291" s="72">
        <v>22</v>
      </c>
      <c r="G291" s="72">
        <v>111</v>
      </c>
      <c r="H291" s="72">
        <v>11</v>
      </c>
      <c r="I291" s="58">
        <f>SUM(J291:K291)</f>
        <v>26318</v>
      </c>
      <c r="J291" s="41">
        <v>25999</v>
      </c>
      <c r="K291" s="41">
        <v>319</v>
      </c>
      <c r="L291" s="41">
        <v>3502</v>
      </c>
      <c r="M291" s="41">
        <v>263</v>
      </c>
      <c r="N291" s="5">
        <v>0</v>
      </c>
      <c r="O291" s="17">
        <f t="shared" si="89"/>
        <v>34146</v>
      </c>
    </row>
    <row r="292" spans="1:15" s="185" customFormat="1">
      <c r="A292" s="332" t="s">
        <v>48</v>
      </c>
      <c r="B292" s="81" t="s">
        <v>3</v>
      </c>
      <c r="C292" s="81">
        <f>D292+E292+F292+G292+H292</f>
        <v>74</v>
      </c>
      <c r="D292" s="90">
        <v>24</v>
      </c>
      <c r="E292" s="90">
        <v>8</v>
      </c>
      <c r="F292" s="90">
        <v>9</v>
      </c>
      <c r="G292" s="90">
        <v>26</v>
      </c>
      <c r="H292" s="90">
        <v>7</v>
      </c>
      <c r="I292" s="90">
        <v>1080</v>
      </c>
      <c r="J292" s="90">
        <v>1059</v>
      </c>
      <c r="K292" s="90">
        <v>21</v>
      </c>
      <c r="L292" s="90">
        <v>991</v>
      </c>
      <c r="M292" s="90">
        <v>8</v>
      </c>
      <c r="N292" s="5">
        <v>0</v>
      </c>
      <c r="O292" s="79">
        <f>C292+I292+L292+M292+N292</f>
        <v>2153</v>
      </c>
    </row>
    <row r="293" spans="1:15" s="40" customFormat="1">
      <c r="A293" s="333"/>
      <c r="B293" s="58" t="s">
        <v>4</v>
      </c>
      <c r="C293" s="58">
        <f>D293+E293+F293+G293+H293</f>
        <v>3986</v>
      </c>
      <c r="D293" s="58">
        <v>1863</v>
      </c>
      <c r="E293" s="58">
        <v>1977</v>
      </c>
      <c r="F293" s="58">
        <v>25</v>
      </c>
      <c r="G293" s="58">
        <v>103</v>
      </c>
      <c r="H293" s="58">
        <v>18</v>
      </c>
      <c r="I293" s="58">
        <v>26534</v>
      </c>
      <c r="J293" s="58">
        <v>26000</v>
      </c>
      <c r="K293" s="58">
        <v>534</v>
      </c>
      <c r="L293" s="58">
        <v>3667</v>
      </c>
      <c r="M293" s="58">
        <v>417</v>
      </c>
      <c r="N293" s="5">
        <v>0</v>
      </c>
      <c r="O293" s="103">
        <f>C293+I293+L293+M293+N293</f>
        <v>34604</v>
      </c>
    </row>
    <row r="294" spans="1:15" s="40" customFormat="1">
      <c r="A294" s="352" t="s">
        <v>53</v>
      </c>
      <c r="B294" s="117" t="s">
        <v>3</v>
      </c>
      <c r="C294" s="121">
        <f t="shared" ref="C294:C295" si="90">SUM(D294:H294)</f>
        <v>72</v>
      </c>
      <c r="D294" s="117">
        <v>25</v>
      </c>
      <c r="E294" s="117">
        <v>8</v>
      </c>
      <c r="F294" s="117">
        <v>5</v>
      </c>
      <c r="G294" s="117">
        <v>28</v>
      </c>
      <c r="H294" s="117">
        <v>6</v>
      </c>
      <c r="I294" s="121">
        <f>SUM(J294:K294)</f>
        <v>1088</v>
      </c>
      <c r="J294" s="117">
        <f>381+156+142+70+31+29+31+59+29+79+53</f>
        <v>1060</v>
      </c>
      <c r="K294" s="117">
        <f>3+5+5+3+2+1+7+1+1</f>
        <v>28</v>
      </c>
      <c r="L294" s="117">
        <f>68+257+87+63+105+4+24+230+6+332</f>
        <v>1176</v>
      </c>
      <c r="M294" s="117">
        <f>2+6</f>
        <v>8</v>
      </c>
      <c r="N294" s="117"/>
      <c r="O294" s="133">
        <f>SUM(C294,I294,L294,M294,N294)</f>
        <v>2344</v>
      </c>
    </row>
    <row r="295" spans="1:15" s="40" customFormat="1" ht="16.5" customHeight="1">
      <c r="A295" s="353"/>
      <c r="B295" s="58" t="s">
        <v>4</v>
      </c>
      <c r="C295" s="59">
        <f t="shared" si="90"/>
        <v>4014</v>
      </c>
      <c r="D295" s="58">
        <v>1869</v>
      </c>
      <c r="E295" s="58">
        <v>1977</v>
      </c>
      <c r="F295" s="58">
        <v>20</v>
      </c>
      <c r="G295" s="58">
        <v>130</v>
      </c>
      <c r="H295" s="58">
        <v>18</v>
      </c>
      <c r="I295" s="59">
        <f>SUM(J295:K295)</f>
        <v>27778</v>
      </c>
      <c r="J295" s="58">
        <f>10025+4670+2850+1580+536+524+673+1538+590+1927+1746</f>
        <v>26659</v>
      </c>
      <c r="K295" s="58">
        <f>371+401+161+10+6+17+112+31+10</f>
        <v>1119</v>
      </c>
      <c r="L295" s="58">
        <f>173+875+210+179+339+10+63+675+8+1051</f>
        <v>3583</v>
      </c>
      <c r="M295" s="58">
        <f>50+367</f>
        <v>417</v>
      </c>
      <c r="N295" s="58"/>
      <c r="O295" s="139">
        <f>SUM(C295,I295,L295,M295,N295)</f>
        <v>35792</v>
      </c>
    </row>
    <row r="296" spans="1:15" s="40" customFormat="1">
      <c r="A296" s="335" t="s">
        <v>83</v>
      </c>
      <c r="B296" s="159" t="s">
        <v>49</v>
      </c>
      <c r="C296" s="172">
        <f t="shared" ref="C296:C297" si="91">SUM(D296:H296)</f>
        <v>70</v>
      </c>
      <c r="D296" s="169">
        <v>23</v>
      </c>
      <c r="E296" s="169">
        <v>9</v>
      </c>
      <c r="F296" s="169">
        <v>6</v>
      </c>
      <c r="G296" s="169">
        <v>28</v>
      </c>
      <c r="H296" s="169">
        <v>4</v>
      </c>
      <c r="I296" s="161">
        <f>SUM(J296:K296)</f>
        <v>1089</v>
      </c>
      <c r="J296" s="169">
        <v>1059</v>
      </c>
      <c r="K296" s="169">
        <v>30</v>
      </c>
      <c r="L296" s="169">
        <v>1323</v>
      </c>
      <c r="M296" s="169">
        <v>7</v>
      </c>
      <c r="N296" s="169">
        <v>0</v>
      </c>
      <c r="O296" s="173">
        <f>SUM(C296,I296,L296,M296,N296)</f>
        <v>2489</v>
      </c>
    </row>
    <row r="297" spans="1:15" s="40" customFormat="1" ht="18" thickBot="1">
      <c r="A297" s="336"/>
      <c r="B297" s="198" t="s">
        <v>50</v>
      </c>
      <c r="C297" s="192">
        <f t="shared" si="91"/>
        <v>3927</v>
      </c>
      <c r="D297" s="198">
        <v>1753</v>
      </c>
      <c r="E297" s="198">
        <v>2007</v>
      </c>
      <c r="F297" s="198">
        <v>24</v>
      </c>
      <c r="G297" s="198">
        <v>129</v>
      </c>
      <c r="H297" s="198">
        <v>14</v>
      </c>
      <c r="I297" s="193">
        <f>SUM(J297:K297)</f>
        <v>29537</v>
      </c>
      <c r="J297" s="198">
        <v>28378</v>
      </c>
      <c r="K297" s="198">
        <v>1159</v>
      </c>
      <c r="L297" s="198">
        <v>3898</v>
      </c>
      <c r="M297" s="198">
        <v>335</v>
      </c>
      <c r="N297" s="198">
        <v>0</v>
      </c>
      <c r="O297" s="194">
        <f>SUM(C297,I297,L297,M297,N297)</f>
        <v>37697</v>
      </c>
    </row>
    <row r="298" spans="1:15" s="40" customFormat="1">
      <c r="A298" s="326" t="s">
        <v>88</v>
      </c>
      <c r="B298" s="284" t="s">
        <v>3</v>
      </c>
      <c r="C298" s="284">
        <v>77</v>
      </c>
      <c r="D298" s="284">
        <v>26</v>
      </c>
      <c r="E298" s="284">
        <v>10</v>
      </c>
      <c r="F298" s="284">
        <v>5</v>
      </c>
      <c r="G298" s="284">
        <v>31</v>
      </c>
      <c r="H298" s="284">
        <v>5</v>
      </c>
      <c r="I298" s="284">
        <v>1078</v>
      </c>
      <c r="J298" s="284">
        <v>1044</v>
      </c>
      <c r="K298" s="284">
        <v>34</v>
      </c>
      <c r="L298" s="284">
        <v>1340</v>
      </c>
      <c r="M298" s="285">
        <v>4</v>
      </c>
      <c r="N298" s="285"/>
      <c r="O298" s="286">
        <v>2499</v>
      </c>
    </row>
    <row r="299" spans="1:15" s="40" customFormat="1" ht="18" thickBot="1">
      <c r="A299" s="327"/>
      <c r="B299" s="287" t="s">
        <v>4</v>
      </c>
      <c r="C299" s="287">
        <v>4127</v>
      </c>
      <c r="D299" s="287">
        <v>1871</v>
      </c>
      <c r="E299" s="287">
        <v>2077</v>
      </c>
      <c r="F299" s="287">
        <v>18</v>
      </c>
      <c r="G299" s="287">
        <v>146</v>
      </c>
      <c r="H299" s="287">
        <v>15</v>
      </c>
      <c r="I299" s="287">
        <v>29552</v>
      </c>
      <c r="J299" s="287">
        <v>27974</v>
      </c>
      <c r="K299" s="287">
        <v>1578</v>
      </c>
      <c r="L299" s="287">
        <v>4061</v>
      </c>
      <c r="M299" s="287">
        <v>139</v>
      </c>
      <c r="N299" s="287"/>
      <c r="O299" s="288">
        <v>37879</v>
      </c>
    </row>
    <row r="300" spans="1:15" s="40" customFormat="1">
      <c r="A300" s="313" t="s">
        <v>90</v>
      </c>
      <c r="B300" s="221" t="s">
        <v>3</v>
      </c>
      <c r="C300" s="221">
        <v>78</v>
      </c>
      <c r="D300" s="221">
        <v>27</v>
      </c>
      <c r="E300" s="221">
        <v>8</v>
      </c>
      <c r="F300" s="221">
        <v>6</v>
      </c>
      <c r="G300" s="221">
        <v>31</v>
      </c>
      <c r="H300" s="221">
        <v>6</v>
      </c>
      <c r="I300" s="221">
        <v>1072</v>
      </c>
      <c r="J300" s="221">
        <v>1035</v>
      </c>
      <c r="K300" s="221">
        <v>37</v>
      </c>
      <c r="L300" s="221">
        <v>1328</v>
      </c>
      <c r="M300" s="221">
        <v>5</v>
      </c>
      <c r="N300" s="221">
        <v>0</v>
      </c>
      <c r="O300" s="235">
        <v>2483</v>
      </c>
    </row>
    <row r="301" spans="1:15" s="40" customFormat="1" ht="18" thickBot="1">
      <c r="A301" s="314"/>
      <c r="B301" s="236" t="s">
        <v>4</v>
      </c>
      <c r="C301" s="237">
        <v>4126</v>
      </c>
      <c r="D301" s="237">
        <v>1846</v>
      </c>
      <c r="E301" s="237">
        <v>2096</v>
      </c>
      <c r="F301" s="237">
        <v>28</v>
      </c>
      <c r="G301" s="237">
        <v>142</v>
      </c>
      <c r="H301" s="237">
        <v>14</v>
      </c>
      <c r="I301" s="237">
        <v>29926</v>
      </c>
      <c r="J301" s="237">
        <v>28157</v>
      </c>
      <c r="K301" s="237">
        <v>1769</v>
      </c>
      <c r="L301" s="237">
        <v>3987</v>
      </c>
      <c r="M301" s="237">
        <v>165</v>
      </c>
      <c r="N301" s="237">
        <v>0</v>
      </c>
      <c r="O301" s="238">
        <v>38204</v>
      </c>
    </row>
    <row r="302" spans="1:15" s="40" customFormat="1" ht="18" thickBot="1">
      <c r="A302" s="334" t="s">
        <v>37</v>
      </c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34"/>
    </row>
    <row r="303" spans="1:15" s="40" customFormat="1">
      <c r="A303" s="340" t="s">
        <v>7</v>
      </c>
      <c r="B303" s="341"/>
      <c r="C303" s="341" t="s">
        <v>8</v>
      </c>
      <c r="D303" s="341"/>
      <c r="E303" s="341"/>
      <c r="F303" s="341"/>
      <c r="G303" s="341"/>
      <c r="H303" s="341"/>
      <c r="I303" s="341" t="s">
        <v>26</v>
      </c>
      <c r="J303" s="341"/>
      <c r="K303" s="341"/>
      <c r="L303" s="2" t="s">
        <v>9</v>
      </c>
      <c r="M303" s="73" t="s">
        <v>10</v>
      </c>
      <c r="N303" s="73" t="s">
        <v>11</v>
      </c>
      <c r="O303" s="344" t="s">
        <v>2</v>
      </c>
    </row>
    <row r="304" spans="1:15" s="40" customFormat="1" ht="18" thickBot="1">
      <c r="A304" s="342"/>
      <c r="B304" s="343"/>
      <c r="C304" s="75" t="s">
        <v>12</v>
      </c>
      <c r="D304" s="75" t="s">
        <v>0</v>
      </c>
      <c r="E304" s="75" t="s">
        <v>13</v>
      </c>
      <c r="F304" s="75" t="s">
        <v>14</v>
      </c>
      <c r="G304" s="75" t="s">
        <v>15</v>
      </c>
      <c r="H304" s="75" t="s">
        <v>16</v>
      </c>
      <c r="I304" s="75" t="s">
        <v>24</v>
      </c>
      <c r="J304" s="75" t="s">
        <v>25</v>
      </c>
      <c r="K304" s="75" t="s">
        <v>23</v>
      </c>
      <c r="L304" s="75" t="s">
        <v>1</v>
      </c>
      <c r="M304" s="75" t="s">
        <v>17</v>
      </c>
      <c r="N304" s="75" t="s">
        <v>18</v>
      </c>
      <c r="O304" s="345"/>
    </row>
    <row r="305" spans="1:15" s="40" customFormat="1">
      <c r="A305" s="337" t="s">
        <v>19</v>
      </c>
      <c r="B305" s="18" t="s">
        <v>3</v>
      </c>
      <c r="C305" s="18">
        <f>SUM(D305:H305)</f>
        <v>107</v>
      </c>
      <c r="D305" s="18">
        <v>17</v>
      </c>
      <c r="E305" s="18">
        <v>11</v>
      </c>
      <c r="F305" s="18">
        <v>63</v>
      </c>
      <c r="G305" s="18">
        <v>16</v>
      </c>
      <c r="H305" s="18">
        <v>0</v>
      </c>
      <c r="I305" s="18">
        <f>SUM(J305:K305)</f>
        <v>1991</v>
      </c>
      <c r="J305" s="18">
        <v>1730</v>
      </c>
      <c r="K305" s="18">
        <v>261</v>
      </c>
      <c r="L305" s="18">
        <v>1060</v>
      </c>
      <c r="M305" s="18">
        <v>10</v>
      </c>
      <c r="N305" s="18">
        <v>0</v>
      </c>
      <c r="O305" s="74">
        <f>SUM(C305,I305,L305,M305,N305)</f>
        <v>3168</v>
      </c>
    </row>
    <row r="306" spans="1:15" s="40" customFormat="1" ht="16.5" customHeight="1">
      <c r="A306" s="338"/>
      <c r="B306" s="6" t="s">
        <v>4</v>
      </c>
      <c r="C306" s="6">
        <f t="shared" ref="C306:C313" si="92">SUM(D306:H306)</f>
        <v>4012</v>
      </c>
      <c r="D306" s="6">
        <v>1146</v>
      </c>
      <c r="E306" s="6">
        <v>2001</v>
      </c>
      <c r="F306" s="6">
        <v>775</v>
      </c>
      <c r="G306" s="6">
        <v>90</v>
      </c>
      <c r="H306" s="6">
        <v>0</v>
      </c>
      <c r="I306" s="6">
        <f t="shared" ref="I306:I312" si="93">SUM(J306:K306)</f>
        <v>44847</v>
      </c>
      <c r="J306" s="6">
        <v>40661</v>
      </c>
      <c r="K306" s="6">
        <v>4186</v>
      </c>
      <c r="L306" s="6">
        <v>4770</v>
      </c>
      <c r="M306" s="6">
        <v>402</v>
      </c>
      <c r="N306" s="6">
        <v>0</v>
      </c>
      <c r="O306" s="17">
        <f t="shared" ref="O306:O314" si="94">SUM(C306,I306,L306,M306,N306)</f>
        <v>54031</v>
      </c>
    </row>
    <row r="307" spans="1:15" s="40" customFormat="1">
      <c r="A307" s="339" t="s">
        <v>20</v>
      </c>
      <c r="B307" s="6" t="s">
        <v>3</v>
      </c>
      <c r="C307" s="6">
        <f t="shared" si="92"/>
        <v>124</v>
      </c>
      <c r="D307" s="6">
        <v>20</v>
      </c>
      <c r="E307" s="6">
        <v>15</v>
      </c>
      <c r="F307" s="6">
        <v>71</v>
      </c>
      <c r="G307" s="6">
        <v>18</v>
      </c>
      <c r="H307" s="6">
        <v>0</v>
      </c>
      <c r="I307" s="6">
        <f t="shared" si="93"/>
        <v>2035</v>
      </c>
      <c r="J307" s="6">
        <v>1732</v>
      </c>
      <c r="K307" s="6">
        <v>303</v>
      </c>
      <c r="L307" s="6">
        <v>1157</v>
      </c>
      <c r="M307" s="6">
        <v>11</v>
      </c>
      <c r="N307" s="5">
        <v>0</v>
      </c>
      <c r="O307" s="17">
        <f>SUM(C307,I307,L307,M307,N307)</f>
        <v>3327</v>
      </c>
    </row>
    <row r="308" spans="1:15" s="40" customFormat="1">
      <c r="A308" s="338"/>
      <c r="B308" s="6" t="s">
        <v>4</v>
      </c>
      <c r="C308" s="6">
        <f t="shared" si="92"/>
        <v>5008</v>
      </c>
      <c r="D308" s="6">
        <v>1334</v>
      </c>
      <c r="E308" s="6">
        <v>2679</v>
      </c>
      <c r="F308" s="6">
        <v>853</v>
      </c>
      <c r="G308" s="6">
        <v>142</v>
      </c>
      <c r="H308" s="6">
        <v>0</v>
      </c>
      <c r="I308" s="6">
        <f t="shared" si="93"/>
        <v>45310</v>
      </c>
      <c r="J308" s="6">
        <v>40655</v>
      </c>
      <c r="K308" s="6">
        <v>4655</v>
      </c>
      <c r="L308" s="6">
        <v>5093</v>
      </c>
      <c r="M308" s="6">
        <v>511</v>
      </c>
      <c r="N308" s="5">
        <v>0</v>
      </c>
      <c r="O308" s="17">
        <f t="shared" si="94"/>
        <v>55922</v>
      </c>
    </row>
    <row r="309" spans="1:15" s="40" customFormat="1">
      <c r="A309" s="339" t="s">
        <v>21</v>
      </c>
      <c r="B309" s="6" t="s">
        <v>3</v>
      </c>
      <c r="C309" s="6">
        <f t="shared" si="92"/>
        <v>136</v>
      </c>
      <c r="D309" s="6">
        <v>21</v>
      </c>
      <c r="E309" s="6">
        <v>15</v>
      </c>
      <c r="F309" s="6">
        <v>74</v>
      </c>
      <c r="G309" s="6">
        <v>26</v>
      </c>
      <c r="H309" s="6">
        <v>0</v>
      </c>
      <c r="I309" s="6">
        <f t="shared" si="93"/>
        <v>2097</v>
      </c>
      <c r="J309" s="6">
        <v>1765</v>
      </c>
      <c r="K309" s="6">
        <v>332</v>
      </c>
      <c r="L309" s="6">
        <v>1279</v>
      </c>
      <c r="M309" s="6">
        <v>6</v>
      </c>
      <c r="N309" s="5">
        <v>0</v>
      </c>
      <c r="O309" s="17">
        <f>SUM(C309,I309,L309,M309,N309)</f>
        <v>3518</v>
      </c>
    </row>
    <row r="310" spans="1:15" s="42" customFormat="1">
      <c r="A310" s="338"/>
      <c r="B310" s="6" t="s">
        <v>4</v>
      </c>
      <c r="C310" s="6">
        <f t="shared" si="92"/>
        <v>5224</v>
      </c>
      <c r="D310" s="6">
        <v>1387</v>
      </c>
      <c r="E310" s="6">
        <v>2764</v>
      </c>
      <c r="F310" s="6">
        <v>913</v>
      </c>
      <c r="G310" s="6">
        <v>160</v>
      </c>
      <c r="H310" s="6">
        <v>0</v>
      </c>
      <c r="I310" s="6">
        <f t="shared" si="93"/>
        <v>46977</v>
      </c>
      <c r="J310" s="6">
        <v>42108</v>
      </c>
      <c r="K310" s="6">
        <v>4869</v>
      </c>
      <c r="L310" s="6">
        <v>5517</v>
      </c>
      <c r="M310" s="6">
        <v>306</v>
      </c>
      <c r="N310" s="5">
        <v>0</v>
      </c>
      <c r="O310" s="17">
        <f t="shared" si="94"/>
        <v>58024</v>
      </c>
    </row>
    <row r="311" spans="1:15" s="42" customFormat="1">
      <c r="A311" s="339" t="s">
        <v>22</v>
      </c>
      <c r="B311" s="6" t="s">
        <v>3</v>
      </c>
      <c r="C311" s="6">
        <f t="shared" si="92"/>
        <v>146</v>
      </c>
      <c r="D311" s="6">
        <v>22</v>
      </c>
      <c r="E311" s="6">
        <v>15</v>
      </c>
      <c r="F311" s="6">
        <v>81</v>
      </c>
      <c r="G311" s="6">
        <v>26</v>
      </c>
      <c r="H311" s="6">
        <v>2</v>
      </c>
      <c r="I311" s="6">
        <f t="shared" si="93"/>
        <v>2102</v>
      </c>
      <c r="J311" s="6">
        <v>1757</v>
      </c>
      <c r="K311" s="6">
        <v>345</v>
      </c>
      <c r="L311" s="6">
        <v>1519</v>
      </c>
      <c r="M311" s="6">
        <v>5</v>
      </c>
      <c r="N311" s="5">
        <v>0</v>
      </c>
      <c r="O311" s="17">
        <f>SUM(C311,I311,L311,M311,N311)</f>
        <v>3772</v>
      </c>
    </row>
    <row r="312" spans="1:15" s="42" customFormat="1" ht="16.5" customHeight="1">
      <c r="A312" s="338"/>
      <c r="B312" s="6" t="s">
        <v>4</v>
      </c>
      <c r="C312" s="6">
        <f t="shared" si="92"/>
        <v>5321</v>
      </c>
      <c r="D312" s="6">
        <v>1433</v>
      </c>
      <c r="E312" s="6">
        <v>2764</v>
      </c>
      <c r="F312" s="6">
        <v>953</v>
      </c>
      <c r="G312" s="6">
        <v>168</v>
      </c>
      <c r="H312" s="6">
        <v>3</v>
      </c>
      <c r="I312" s="6">
        <f t="shared" si="93"/>
        <v>47363</v>
      </c>
      <c r="J312" s="6">
        <v>42350</v>
      </c>
      <c r="K312" s="6">
        <v>5013</v>
      </c>
      <c r="L312" s="6">
        <v>6339</v>
      </c>
      <c r="M312" s="6">
        <v>291</v>
      </c>
      <c r="N312" s="5">
        <v>0</v>
      </c>
      <c r="O312" s="17">
        <f t="shared" si="94"/>
        <v>59314</v>
      </c>
    </row>
    <row r="313" spans="1:15" s="42" customFormat="1">
      <c r="A313" s="332" t="s">
        <v>45</v>
      </c>
      <c r="B313" s="6" t="s">
        <v>3</v>
      </c>
      <c r="C313" s="19">
        <f t="shared" si="92"/>
        <v>155</v>
      </c>
      <c r="D313" s="19">
        <v>23</v>
      </c>
      <c r="E313" s="19">
        <v>14</v>
      </c>
      <c r="F313" s="19">
        <v>83</v>
      </c>
      <c r="G313" s="19">
        <v>30</v>
      </c>
      <c r="H313" s="19">
        <v>5</v>
      </c>
      <c r="I313" s="19">
        <f>SUM(J313:K313)</f>
        <v>2195</v>
      </c>
      <c r="J313" s="19">
        <v>1825</v>
      </c>
      <c r="K313" s="19">
        <v>370</v>
      </c>
      <c r="L313" s="19">
        <v>1682</v>
      </c>
      <c r="M313" s="19">
        <v>6</v>
      </c>
      <c r="N313" s="5">
        <v>0</v>
      </c>
      <c r="O313" s="17">
        <f>SUM(C313,I313,L313,M313,N313)</f>
        <v>4038</v>
      </c>
    </row>
    <row r="314" spans="1:15" s="40" customFormat="1">
      <c r="A314" s="333"/>
      <c r="B314" s="44" t="s">
        <v>4</v>
      </c>
      <c r="C314" s="58">
        <f>SUM(D314:H314)</f>
        <v>5612</v>
      </c>
      <c r="D314" s="58">
        <v>1677</v>
      </c>
      <c r="E314" s="58">
        <v>2749</v>
      </c>
      <c r="F314" s="58">
        <v>974</v>
      </c>
      <c r="G314" s="58">
        <v>204</v>
      </c>
      <c r="H314" s="58">
        <v>8</v>
      </c>
      <c r="I314" s="58">
        <f>SUM(J314:K314)</f>
        <v>47422</v>
      </c>
      <c r="J314" s="58">
        <v>41882</v>
      </c>
      <c r="K314" s="58">
        <v>5540</v>
      </c>
      <c r="L314" s="58">
        <v>6919</v>
      </c>
      <c r="M314" s="58">
        <v>338</v>
      </c>
      <c r="N314" s="5">
        <v>0</v>
      </c>
      <c r="O314" s="17">
        <f t="shared" si="94"/>
        <v>60291</v>
      </c>
    </row>
    <row r="315" spans="1:15" s="40" customFormat="1">
      <c r="A315" s="332" t="s">
        <v>48</v>
      </c>
      <c r="B315" s="49" t="s">
        <v>3</v>
      </c>
      <c r="C315" s="81">
        <f>D315+E315+F315+G315+H315</f>
        <v>159</v>
      </c>
      <c r="D315" s="91">
        <v>26</v>
      </c>
      <c r="E315" s="91">
        <v>15</v>
      </c>
      <c r="F315" s="91">
        <v>78</v>
      </c>
      <c r="G315" s="91">
        <v>34</v>
      </c>
      <c r="H315" s="91">
        <v>6</v>
      </c>
      <c r="I315" s="64">
        <v>2116</v>
      </c>
      <c r="J315" s="91">
        <v>1566</v>
      </c>
      <c r="K315" s="91">
        <v>550</v>
      </c>
      <c r="L315" s="91">
        <v>1744</v>
      </c>
      <c r="M315" s="91">
        <v>6</v>
      </c>
      <c r="N315" s="5">
        <v>0</v>
      </c>
      <c r="O315" s="79">
        <f>C315+I315+L315+M315+N315</f>
        <v>4025</v>
      </c>
    </row>
    <row r="316" spans="1:15" s="40" customFormat="1">
      <c r="A316" s="333"/>
      <c r="B316" s="58" t="s">
        <v>4</v>
      </c>
      <c r="C316" s="58">
        <f>D316+E316+F316+G316+H316</f>
        <v>5687</v>
      </c>
      <c r="D316" s="104">
        <v>1820</v>
      </c>
      <c r="E316" s="58">
        <v>2764</v>
      </c>
      <c r="F316" s="58">
        <v>875</v>
      </c>
      <c r="G316" s="58">
        <v>218</v>
      </c>
      <c r="H316" s="58">
        <v>10</v>
      </c>
      <c r="I316" s="104">
        <v>47028</v>
      </c>
      <c r="J316" s="58">
        <v>39457</v>
      </c>
      <c r="K316" s="58">
        <v>7571</v>
      </c>
      <c r="L316" s="58">
        <v>6902</v>
      </c>
      <c r="M316" s="58">
        <v>339</v>
      </c>
      <c r="N316" s="5">
        <v>0</v>
      </c>
      <c r="O316" s="103">
        <f>C316+I316+L316+M316+N316</f>
        <v>59956</v>
      </c>
    </row>
    <row r="317" spans="1:15" s="40" customFormat="1">
      <c r="A317" s="347" t="s">
        <v>54</v>
      </c>
      <c r="B317" s="117" t="s">
        <v>49</v>
      </c>
      <c r="C317" s="121">
        <f t="shared" ref="C317:C318" si="95">SUM(D317:H317)</f>
        <v>172</v>
      </c>
      <c r="D317" s="117">
        <v>25</v>
      </c>
      <c r="E317" s="117">
        <v>15</v>
      </c>
      <c r="F317" s="117">
        <v>90</v>
      </c>
      <c r="G317" s="117">
        <v>37</v>
      </c>
      <c r="H317" s="117">
        <v>5</v>
      </c>
      <c r="I317" s="121">
        <f t="shared" ref="I317:I320" si="96">SUM(J317:K317)</f>
        <v>2238</v>
      </c>
      <c r="J317" s="117">
        <v>1786</v>
      </c>
      <c r="K317" s="117">
        <v>452</v>
      </c>
      <c r="L317" s="117">
        <v>1846</v>
      </c>
      <c r="M317" s="117">
        <v>7</v>
      </c>
      <c r="N317" s="117"/>
      <c r="O317" s="133">
        <f t="shared" ref="O317:O320" si="97">SUM(C317,I317,L317,M317,N317)</f>
        <v>4263</v>
      </c>
    </row>
    <row r="318" spans="1:15" s="40" customFormat="1">
      <c r="A318" s="348"/>
      <c r="B318" s="58" t="s">
        <v>50</v>
      </c>
      <c r="C318" s="59">
        <f t="shared" si="95"/>
        <v>5822</v>
      </c>
      <c r="D318" s="58">
        <v>1842</v>
      </c>
      <c r="E318" s="58">
        <v>2764</v>
      </c>
      <c r="F318" s="58">
        <v>987</v>
      </c>
      <c r="G318" s="58">
        <v>221</v>
      </c>
      <c r="H318" s="58">
        <v>8</v>
      </c>
      <c r="I318" s="59">
        <f t="shared" si="96"/>
        <v>50673</v>
      </c>
      <c r="J318" s="58">
        <v>42657</v>
      </c>
      <c r="K318" s="58">
        <v>8016</v>
      </c>
      <c r="L318" s="58">
        <v>6889</v>
      </c>
      <c r="M318" s="58">
        <v>409</v>
      </c>
      <c r="N318" s="58"/>
      <c r="O318" s="139">
        <f t="shared" si="97"/>
        <v>63793</v>
      </c>
    </row>
    <row r="319" spans="1:15" s="40" customFormat="1">
      <c r="A319" s="330" t="s">
        <v>84</v>
      </c>
      <c r="B319" s="159" t="s">
        <v>85</v>
      </c>
      <c r="C319" s="172">
        <f t="shared" ref="C319:C320" si="98">SUM(D319:H319)</f>
        <v>180</v>
      </c>
      <c r="D319" s="169">
        <v>24</v>
      </c>
      <c r="E319" s="169">
        <v>15</v>
      </c>
      <c r="F319" s="169">
        <v>92</v>
      </c>
      <c r="G319" s="169">
        <v>46</v>
      </c>
      <c r="H319" s="169">
        <v>3</v>
      </c>
      <c r="I319" s="161">
        <f t="shared" si="96"/>
        <v>2169</v>
      </c>
      <c r="J319" s="169">
        <v>1696</v>
      </c>
      <c r="K319" s="169">
        <v>473</v>
      </c>
      <c r="L319" s="169">
        <v>1798</v>
      </c>
      <c r="M319" s="169">
        <v>7</v>
      </c>
      <c r="N319" s="169">
        <v>0</v>
      </c>
      <c r="O319" s="173">
        <f t="shared" si="97"/>
        <v>4154</v>
      </c>
    </row>
    <row r="320" spans="1:15" s="40" customFormat="1" ht="18" thickBot="1">
      <c r="A320" s="331"/>
      <c r="B320" s="198" t="s">
        <v>4</v>
      </c>
      <c r="C320" s="192">
        <f t="shared" si="98"/>
        <v>5920</v>
      </c>
      <c r="D320" s="198">
        <v>1809</v>
      </c>
      <c r="E320" s="198">
        <v>2763</v>
      </c>
      <c r="F320" s="198">
        <v>1038</v>
      </c>
      <c r="G320" s="198">
        <v>305</v>
      </c>
      <c r="H320" s="198">
        <v>5</v>
      </c>
      <c r="I320" s="193">
        <f t="shared" si="96"/>
        <v>50702</v>
      </c>
      <c r="J320" s="198">
        <v>42329</v>
      </c>
      <c r="K320" s="198">
        <v>8373</v>
      </c>
      <c r="L320" s="198">
        <v>6211</v>
      </c>
      <c r="M320" s="198">
        <v>407</v>
      </c>
      <c r="N320" s="198">
        <v>0</v>
      </c>
      <c r="O320" s="194">
        <f t="shared" si="97"/>
        <v>63240</v>
      </c>
    </row>
    <row r="321" spans="1:15" s="40" customFormat="1">
      <c r="A321" s="317" t="s">
        <v>88</v>
      </c>
      <c r="B321" s="169" t="s">
        <v>3</v>
      </c>
      <c r="C321" s="169">
        <v>194</v>
      </c>
      <c r="D321" s="169">
        <v>23</v>
      </c>
      <c r="E321" s="169">
        <v>14</v>
      </c>
      <c r="F321" s="169">
        <v>95</v>
      </c>
      <c r="G321" s="169">
        <v>58</v>
      </c>
      <c r="H321" s="169">
        <v>4</v>
      </c>
      <c r="I321" s="169">
        <v>2317</v>
      </c>
      <c r="J321" s="169">
        <v>1755</v>
      </c>
      <c r="K321" s="169">
        <v>562</v>
      </c>
      <c r="L321" s="169">
        <v>1765</v>
      </c>
      <c r="M321" s="169">
        <v>7</v>
      </c>
      <c r="N321" s="169">
        <v>0</v>
      </c>
      <c r="O321" s="164">
        <v>4283</v>
      </c>
    </row>
    <row r="322" spans="1:15" s="40" customFormat="1" ht="18" thickBot="1">
      <c r="A322" s="349"/>
      <c r="B322" s="170" t="s">
        <v>4</v>
      </c>
      <c r="C322" s="170">
        <v>5725</v>
      </c>
      <c r="D322" s="170">
        <v>1760</v>
      </c>
      <c r="E322" s="170">
        <v>2561</v>
      </c>
      <c r="F322" s="170">
        <v>1054</v>
      </c>
      <c r="G322" s="170">
        <v>336</v>
      </c>
      <c r="H322" s="170">
        <v>14</v>
      </c>
      <c r="I322" s="170">
        <v>51779</v>
      </c>
      <c r="J322" s="170">
        <v>42575</v>
      </c>
      <c r="K322" s="170">
        <v>9207</v>
      </c>
      <c r="L322" s="170">
        <v>6901</v>
      </c>
      <c r="M322" s="170">
        <v>405</v>
      </c>
      <c r="N322" s="170">
        <v>0</v>
      </c>
      <c r="O322" s="171">
        <v>64810</v>
      </c>
    </row>
    <row r="323" spans="1:15" s="40" customFormat="1" ht="18" thickBot="1">
      <c r="A323" s="319" t="s">
        <v>90</v>
      </c>
      <c r="B323" s="289" t="s">
        <v>3</v>
      </c>
      <c r="C323" s="289">
        <f>SUM(D323:H323)</f>
        <v>197</v>
      </c>
      <c r="D323" s="289">
        <v>22</v>
      </c>
      <c r="E323" s="289">
        <v>15</v>
      </c>
      <c r="F323" s="289">
        <v>98</v>
      </c>
      <c r="G323" s="289">
        <v>54</v>
      </c>
      <c r="H323" s="289">
        <v>8</v>
      </c>
      <c r="I323" s="289">
        <f>SUM(J323:K323)</f>
        <v>1969</v>
      </c>
      <c r="J323" s="289">
        <v>1396</v>
      </c>
      <c r="K323" s="289">
        <v>573</v>
      </c>
      <c r="L323" s="289">
        <v>1668</v>
      </c>
      <c r="M323" s="289">
        <v>5</v>
      </c>
      <c r="N323" s="289"/>
      <c r="O323" s="290">
        <f>SUM(L323:N323,I323,C323)</f>
        <v>3839</v>
      </c>
    </row>
    <row r="324" spans="1:15" s="40" customFormat="1" ht="18" thickBot="1">
      <c r="A324" s="318"/>
      <c r="B324" s="291" t="s">
        <v>4</v>
      </c>
      <c r="C324" s="289">
        <f>SUM(D324:H324)</f>
        <v>5883</v>
      </c>
      <c r="D324" s="291">
        <v>1666</v>
      </c>
      <c r="E324" s="291">
        <v>2860</v>
      </c>
      <c r="F324" s="291">
        <v>1050</v>
      </c>
      <c r="G324" s="291">
        <v>283</v>
      </c>
      <c r="H324" s="291">
        <v>24</v>
      </c>
      <c r="I324" s="289">
        <f>SUM(J324:K324)</f>
        <v>42360</v>
      </c>
      <c r="J324" s="291">
        <v>33701</v>
      </c>
      <c r="K324" s="291">
        <v>8659</v>
      </c>
      <c r="L324" s="291">
        <v>6345</v>
      </c>
      <c r="M324" s="291">
        <v>375</v>
      </c>
      <c r="N324" s="291">
        <v>0</v>
      </c>
      <c r="O324" s="290">
        <f>SUM(L324:N324,I324,C324)</f>
        <v>54963</v>
      </c>
    </row>
    <row r="325" spans="1:15" s="40" customFormat="1" ht="16.5" customHeight="1" thickBot="1">
      <c r="A325" s="334" t="s">
        <v>38</v>
      </c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334"/>
    </row>
    <row r="326" spans="1:15" s="40" customFormat="1">
      <c r="A326" s="340" t="s">
        <v>7</v>
      </c>
      <c r="B326" s="341"/>
      <c r="C326" s="341" t="s">
        <v>8</v>
      </c>
      <c r="D326" s="341"/>
      <c r="E326" s="341"/>
      <c r="F326" s="341"/>
      <c r="G326" s="341"/>
      <c r="H326" s="341"/>
      <c r="I326" s="341" t="s">
        <v>26</v>
      </c>
      <c r="J326" s="341"/>
      <c r="K326" s="341"/>
      <c r="L326" s="2" t="s">
        <v>9</v>
      </c>
      <c r="M326" s="106" t="s">
        <v>10</v>
      </c>
      <c r="N326" s="106" t="s">
        <v>11</v>
      </c>
      <c r="O326" s="344" t="s">
        <v>2</v>
      </c>
    </row>
    <row r="327" spans="1:15" s="40" customFormat="1" ht="16.5" customHeight="1" thickBot="1">
      <c r="A327" s="342"/>
      <c r="B327" s="343"/>
      <c r="C327" s="107" t="s">
        <v>12</v>
      </c>
      <c r="D327" s="107" t="s">
        <v>0</v>
      </c>
      <c r="E327" s="107" t="s">
        <v>13</v>
      </c>
      <c r="F327" s="107" t="s">
        <v>14</v>
      </c>
      <c r="G327" s="107" t="s">
        <v>15</v>
      </c>
      <c r="H327" s="107" t="s">
        <v>16</v>
      </c>
      <c r="I327" s="107" t="s">
        <v>24</v>
      </c>
      <c r="J327" s="107" t="s">
        <v>25</v>
      </c>
      <c r="K327" s="107" t="s">
        <v>23</v>
      </c>
      <c r="L327" s="107" t="s">
        <v>1</v>
      </c>
      <c r="M327" s="107" t="s">
        <v>17</v>
      </c>
      <c r="N327" s="107" t="s">
        <v>18</v>
      </c>
      <c r="O327" s="345"/>
    </row>
    <row r="328" spans="1:15" s="40" customFormat="1">
      <c r="A328" s="337" t="s">
        <v>19</v>
      </c>
      <c r="B328" s="18" t="s">
        <v>3</v>
      </c>
      <c r="C328" s="18">
        <f>SUM(D328:H328)</f>
        <v>112</v>
      </c>
      <c r="D328" s="18">
        <v>29</v>
      </c>
      <c r="E328" s="18">
        <v>6</v>
      </c>
      <c r="F328" s="18">
        <v>22</v>
      </c>
      <c r="G328" s="18">
        <v>52</v>
      </c>
      <c r="H328" s="18">
        <v>3</v>
      </c>
      <c r="I328" s="18">
        <f>SUM(J328:K328)</f>
        <v>1314</v>
      </c>
      <c r="J328" s="18">
        <v>1261</v>
      </c>
      <c r="K328" s="18">
        <v>53</v>
      </c>
      <c r="L328" s="18">
        <v>909</v>
      </c>
      <c r="M328" s="18">
        <v>5</v>
      </c>
      <c r="N328" s="18">
        <v>0</v>
      </c>
      <c r="O328" s="74">
        <f>SUM(C328,I328,L328,M328,N328)</f>
        <v>2340</v>
      </c>
    </row>
    <row r="329" spans="1:15" s="40" customFormat="1">
      <c r="A329" s="338"/>
      <c r="B329" s="6" t="s">
        <v>4</v>
      </c>
      <c r="C329" s="6">
        <f t="shared" ref="C329:C336" si="99">SUM(D329:H329)</f>
        <v>4941</v>
      </c>
      <c r="D329" s="6">
        <v>3633</v>
      </c>
      <c r="E329" s="6">
        <v>763</v>
      </c>
      <c r="F329" s="6">
        <v>228</v>
      </c>
      <c r="G329" s="6">
        <v>304</v>
      </c>
      <c r="H329" s="6">
        <v>13</v>
      </c>
      <c r="I329" s="6">
        <f t="shared" ref="I329:I335" si="100">SUM(J329:K329)</f>
        <v>29740</v>
      </c>
      <c r="J329" s="6">
        <v>28948</v>
      </c>
      <c r="K329" s="6">
        <v>792</v>
      </c>
      <c r="L329" s="6">
        <v>3383</v>
      </c>
      <c r="M329" s="6">
        <v>279</v>
      </c>
      <c r="N329" s="6">
        <v>0</v>
      </c>
      <c r="O329" s="17">
        <f t="shared" ref="O329:O337" si="101">SUM(C329,I329,L329,M329,N329)</f>
        <v>38343</v>
      </c>
    </row>
    <row r="330" spans="1:15" s="40" customFormat="1">
      <c r="A330" s="339" t="s">
        <v>20</v>
      </c>
      <c r="B330" s="6" t="s">
        <v>3</v>
      </c>
      <c r="C330" s="6">
        <f t="shared" si="99"/>
        <v>192</v>
      </c>
      <c r="D330" s="5">
        <v>33</v>
      </c>
      <c r="E330" s="5">
        <v>6</v>
      </c>
      <c r="F330" s="5">
        <v>23</v>
      </c>
      <c r="G330" s="5">
        <v>99</v>
      </c>
      <c r="H330" s="5">
        <v>31</v>
      </c>
      <c r="I330" s="6">
        <f t="shared" si="100"/>
        <v>1689</v>
      </c>
      <c r="J330" s="6">
        <v>1630</v>
      </c>
      <c r="K330" s="6">
        <v>59</v>
      </c>
      <c r="L330" s="5">
        <v>996</v>
      </c>
      <c r="M330" s="5">
        <v>5</v>
      </c>
      <c r="N330" s="5">
        <v>0</v>
      </c>
      <c r="O330" s="17">
        <f>SUM(C330,I330,L330,M330,N330)</f>
        <v>2882</v>
      </c>
    </row>
    <row r="331" spans="1:15" s="42" customFormat="1">
      <c r="A331" s="338"/>
      <c r="B331" s="6" t="s">
        <v>4</v>
      </c>
      <c r="C331" s="6">
        <f t="shared" si="99"/>
        <v>5538</v>
      </c>
      <c r="D331" s="5">
        <v>3914</v>
      </c>
      <c r="E331" s="5">
        <v>763</v>
      </c>
      <c r="F331" s="5">
        <v>236</v>
      </c>
      <c r="G331" s="5">
        <v>503</v>
      </c>
      <c r="H331" s="5">
        <v>122</v>
      </c>
      <c r="I331" s="6">
        <f t="shared" si="100"/>
        <v>32796</v>
      </c>
      <c r="J331" s="6">
        <v>31989</v>
      </c>
      <c r="K331" s="6">
        <v>807</v>
      </c>
      <c r="L331" s="5">
        <v>3676</v>
      </c>
      <c r="M331" s="5">
        <v>279</v>
      </c>
      <c r="N331" s="5">
        <v>0</v>
      </c>
      <c r="O331" s="17">
        <f t="shared" si="101"/>
        <v>42289</v>
      </c>
    </row>
    <row r="332" spans="1:15" s="42" customFormat="1">
      <c r="A332" s="339" t="s">
        <v>21</v>
      </c>
      <c r="B332" s="6" t="s">
        <v>3</v>
      </c>
      <c r="C332" s="6">
        <f t="shared" si="99"/>
        <v>295</v>
      </c>
      <c r="D332" s="5">
        <v>35</v>
      </c>
      <c r="E332" s="5">
        <v>6</v>
      </c>
      <c r="F332" s="5">
        <v>23</v>
      </c>
      <c r="G332" s="5">
        <v>157</v>
      </c>
      <c r="H332" s="5">
        <v>74</v>
      </c>
      <c r="I332" s="6">
        <f t="shared" si="100"/>
        <v>2086</v>
      </c>
      <c r="J332" s="6">
        <v>2015</v>
      </c>
      <c r="K332" s="6">
        <v>71</v>
      </c>
      <c r="L332" s="5">
        <v>1099</v>
      </c>
      <c r="M332" s="5">
        <v>7</v>
      </c>
      <c r="N332" s="5">
        <v>0</v>
      </c>
      <c r="O332" s="17">
        <f>SUM(C332,I332,L332,M332,N332)</f>
        <v>3487</v>
      </c>
    </row>
    <row r="333" spans="1:15" s="185" customFormat="1" ht="16.5" customHeight="1">
      <c r="A333" s="338"/>
      <c r="B333" s="6" t="s">
        <v>4</v>
      </c>
      <c r="C333" s="6">
        <f t="shared" si="99"/>
        <v>6127</v>
      </c>
      <c r="D333" s="5">
        <v>3983</v>
      </c>
      <c r="E333" s="5">
        <v>769</v>
      </c>
      <c r="F333" s="5">
        <v>236</v>
      </c>
      <c r="G333" s="5">
        <v>829</v>
      </c>
      <c r="H333" s="5">
        <v>310</v>
      </c>
      <c r="I333" s="6">
        <f t="shared" si="100"/>
        <v>48626</v>
      </c>
      <c r="J333" s="6">
        <v>47576</v>
      </c>
      <c r="K333" s="6">
        <v>1050</v>
      </c>
      <c r="L333" s="5">
        <v>3996</v>
      </c>
      <c r="M333" s="5">
        <v>321</v>
      </c>
      <c r="N333" s="5">
        <v>0</v>
      </c>
      <c r="O333" s="17">
        <f t="shared" si="101"/>
        <v>59070</v>
      </c>
    </row>
    <row r="334" spans="1:15" s="185" customFormat="1">
      <c r="A334" s="339" t="s">
        <v>22</v>
      </c>
      <c r="B334" s="6" t="s">
        <v>3</v>
      </c>
      <c r="C334" s="6">
        <f t="shared" si="99"/>
        <v>379</v>
      </c>
      <c r="D334" s="5">
        <v>39</v>
      </c>
      <c r="E334" s="5">
        <v>6</v>
      </c>
      <c r="F334" s="5">
        <v>28</v>
      </c>
      <c r="G334" s="5">
        <v>199</v>
      </c>
      <c r="H334" s="5">
        <v>107</v>
      </c>
      <c r="I334" s="6">
        <f t="shared" si="100"/>
        <v>2521</v>
      </c>
      <c r="J334" s="6">
        <v>2431</v>
      </c>
      <c r="K334" s="6">
        <v>90</v>
      </c>
      <c r="L334" s="5">
        <v>1263</v>
      </c>
      <c r="M334" s="5">
        <v>7</v>
      </c>
      <c r="N334" s="5">
        <v>0</v>
      </c>
      <c r="O334" s="17">
        <f>SUM(C334,I334,L334,M334,N334)</f>
        <v>4170</v>
      </c>
    </row>
    <row r="335" spans="1:15" s="40" customFormat="1">
      <c r="A335" s="338"/>
      <c r="B335" s="6" t="s">
        <v>4</v>
      </c>
      <c r="C335" s="6">
        <f t="shared" si="99"/>
        <v>6572</v>
      </c>
      <c r="D335" s="5">
        <v>4045</v>
      </c>
      <c r="E335" s="5">
        <v>769</v>
      </c>
      <c r="F335" s="5">
        <v>283</v>
      </c>
      <c r="G335" s="5">
        <v>1031</v>
      </c>
      <c r="H335" s="5">
        <v>444</v>
      </c>
      <c r="I335" s="6">
        <f t="shared" si="100"/>
        <v>59128</v>
      </c>
      <c r="J335" s="6">
        <v>57872</v>
      </c>
      <c r="K335" s="6">
        <v>1256</v>
      </c>
      <c r="L335" s="5">
        <v>4435</v>
      </c>
      <c r="M335" s="5">
        <v>321</v>
      </c>
      <c r="N335" s="5">
        <v>0</v>
      </c>
      <c r="O335" s="17">
        <f t="shared" si="101"/>
        <v>70456</v>
      </c>
    </row>
    <row r="336" spans="1:15" s="40" customFormat="1">
      <c r="A336" s="332" t="s">
        <v>45</v>
      </c>
      <c r="B336" s="6" t="s">
        <v>3</v>
      </c>
      <c r="C336" s="96">
        <f t="shared" si="99"/>
        <v>422</v>
      </c>
      <c r="D336" s="96">
        <v>41</v>
      </c>
      <c r="E336" s="96">
        <v>6</v>
      </c>
      <c r="F336" s="96">
        <v>30</v>
      </c>
      <c r="G336" s="96">
        <v>219</v>
      </c>
      <c r="H336" s="96">
        <v>126</v>
      </c>
      <c r="I336" s="96">
        <f>SUM(J336:K336)</f>
        <v>1471</v>
      </c>
      <c r="J336" s="96">
        <v>1377</v>
      </c>
      <c r="K336" s="96">
        <v>94</v>
      </c>
      <c r="L336" s="96">
        <v>1241</v>
      </c>
      <c r="M336" s="96">
        <v>7</v>
      </c>
      <c r="N336" s="5">
        <v>0</v>
      </c>
      <c r="O336" s="17">
        <f>SUM(C336,I336,L336,M336,N336)</f>
        <v>3141</v>
      </c>
    </row>
    <row r="337" spans="1:15" s="40" customFormat="1" ht="16.5" customHeight="1">
      <c r="A337" s="333"/>
      <c r="B337" s="44" t="s">
        <v>4</v>
      </c>
      <c r="C337" s="58">
        <f>SUM(D337:H337)</f>
        <v>6822</v>
      </c>
      <c r="D337" s="58">
        <v>4212</v>
      </c>
      <c r="E337" s="58">
        <v>738</v>
      </c>
      <c r="F337" s="58">
        <v>265</v>
      </c>
      <c r="G337" s="58">
        <v>1089</v>
      </c>
      <c r="H337" s="58">
        <v>518</v>
      </c>
      <c r="I337" s="58">
        <f>SUM(J337:K337)</f>
        <v>30193</v>
      </c>
      <c r="J337" s="58">
        <v>29103</v>
      </c>
      <c r="K337" s="58">
        <v>1090</v>
      </c>
      <c r="L337" s="58">
        <v>4427</v>
      </c>
      <c r="M337" s="58">
        <v>335</v>
      </c>
      <c r="N337" s="5">
        <v>0</v>
      </c>
      <c r="O337" s="17">
        <f t="shared" si="101"/>
        <v>41777</v>
      </c>
    </row>
    <row r="338" spans="1:15" s="40" customFormat="1">
      <c r="A338" s="332" t="s">
        <v>48</v>
      </c>
      <c r="B338" s="98" t="s">
        <v>3</v>
      </c>
      <c r="C338" s="98">
        <f>D338+E338+F338+G338+H338</f>
        <v>461</v>
      </c>
      <c r="D338" s="92">
        <v>42</v>
      </c>
      <c r="E338" s="92">
        <v>6</v>
      </c>
      <c r="F338" s="92">
        <v>31</v>
      </c>
      <c r="G338" s="92">
        <v>243</v>
      </c>
      <c r="H338" s="92">
        <v>139</v>
      </c>
      <c r="I338" s="92">
        <v>1499</v>
      </c>
      <c r="J338" s="96">
        <v>1393</v>
      </c>
      <c r="K338" s="92">
        <v>106</v>
      </c>
      <c r="L338" s="92">
        <v>1253</v>
      </c>
      <c r="M338" s="92">
        <v>8</v>
      </c>
      <c r="N338" s="5">
        <v>0</v>
      </c>
      <c r="O338" s="79">
        <f>C338+I338+L338+M338+N338</f>
        <v>3221</v>
      </c>
    </row>
    <row r="339" spans="1:15" s="40" customFormat="1">
      <c r="A339" s="333"/>
      <c r="B339" s="58" t="s">
        <v>4</v>
      </c>
      <c r="C339" s="58">
        <f>D339+E339+F339+G339+H339</f>
        <v>7239</v>
      </c>
      <c r="D339" s="105">
        <v>4334</v>
      </c>
      <c r="E339" s="105">
        <v>743</v>
      </c>
      <c r="F339" s="105">
        <v>364</v>
      </c>
      <c r="G339" s="105">
        <v>1235</v>
      </c>
      <c r="H339" s="105">
        <v>563</v>
      </c>
      <c r="I339" s="105">
        <v>33710</v>
      </c>
      <c r="J339" s="58">
        <v>32214</v>
      </c>
      <c r="K339" s="105">
        <v>1496</v>
      </c>
      <c r="L339" s="105">
        <v>4396</v>
      </c>
      <c r="M339" s="105">
        <v>466</v>
      </c>
      <c r="N339" s="5">
        <v>0</v>
      </c>
      <c r="O339" s="103">
        <f>C339+I339+L339+M339+N339</f>
        <v>45811</v>
      </c>
    </row>
    <row r="340" spans="1:15" s="40" customFormat="1">
      <c r="A340" s="350" t="s">
        <v>54</v>
      </c>
      <c r="B340" s="117" t="s">
        <v>3</v>
      </c>
      <c r="C340" s="121">
        <f t="shared" ref="C340:C341" si="102">SUM(D340:H340)</f>
        <v>473</v>
      </c>
      <c r="D340" s="117">
        <v>44</v>
      </c>
      <c r="E340" s="117">
        <v>6</v>
      </c>
      <c r="F340" s="117">
        <v>34</v>
      </c>
      <c r="G340" s="117">
        <v>247</v>
      </c>
      <c r="H340" s="117">
        <v>142</v>
      </c>
      <c r="I340" s="121">
        <f t="shared" ref="I340:I343" si="103">SUM(J340:K340)</f>
        <v>1489</v>
      </c>
      <c r="J340" s="117">
        <v>1382</v>
      </c>
      <c r="K340" s="117">
        <v>107</v>
      </c>
      <c r="L340" s="117">
        <v>1257</v>
      </c>
      <c r="M340" s="117">
        <v>8</v>
      </c>
      <c r="N340" s="117">
        <v>0</v>
      </c>
      <c r="O340" s="133">
        <f t="shared" ref="O340:O343" si="104">SUM(C340,I340,L340,M340,N340)</f>
        <v>3227</v>
      </c>
    </row>
    <row r="341" spans="1:15" s="40" customFormat="1">
      <c r="A341" s="351"/>
      <c r="B341" s="58" t="s">
        <v>4</v>
      </c>
      <c r="C341" s="59">
        <f t="shared" si="102"/>
        <v>7491</v>
      </c>
      <c r="D341" s="58">
        <v>4552</v>
      </c>
      <c r="E341" s="58">
        <v>743</v>
      </c>
      <c r="F341" s="58">
        <v>403</v>
      </c>
      <c r="G341" s="58">
        <v>1226</v>
      </c>
      <c r="H341" s="58">
        <v>567</v>
      </c>
      <c r="I341" s="59">
        <f t="shared" si="103"/>
        <v>33033</v>
      </c>
      <c r="J341" s="58">
        <v>31610</v>
      </c>
      <c r="K341" s="58">
        <v>1423</v>
      </c>
      <c r="L341" s="58">
        <v>4209</v>
      </c>
      <c r="M341" s="58">
        <v>412</v>
      </c>
      <c r="N341" s="58">
        <v>0</v>
      </c>
      <c r="O341" s="139">
        <f t="shared" si="104"/>
        <v>45145</v>
      </c>
    </row>
    <row r="342" spans="1:15" s="40" customFormat="1">
      <c r="A342" s="330" t="s">
        <v>84</v>
      </c>
      <c r="B342" s="159" t="s">
        <v>3</v>
      </c>
      <c r="C342" s="172">
        <f t="shared" ref="C342:C343" si="105">SUM(D342:H342)</f>
        <v>484</v>
      </c>
      <c r="D342" s="169">
        <v>44</v>
      </c>
      <c r="E342" s="169">
        <v>6</v>
      </c>
      <c r="F342" s="169">
        <v>34</v>
      </c>
      <c r="G342" s="169">
        <v>259</v>
      </c>
      <c r="H342" s="169">
        <v>141</v>
      </c>
      <c r="I342" s="161">
        <f t="shared" si="103"/>
        <v>1493</v>
      </c>
      <c r="J342" s="169">
        <v>1371</v>
      </c>
      <c r="K342" s="169">
        <v>122</v>
      </c>
      <c r="L342" s="169">
        <v>1235</v>
      </c>
      <c r="M342" s="169">
        <v>8</v>
      </c>
      <c r="N342" s="169">
        <v>0</v>
      </c>
      <c r="O342" s="173">
        <f t="shared" si="104"/>
        <v>3220</v>
      </c>
    </row>
    <row r="343" spans="1:15" s="40" customFormat="1" ht="18" thickBot="1">
      <c r="A343" s="331"/>
      <c r="B343" s="198" t="s">
        <v>4</v>
      </c>
      <c r="C343" s="192">
        <f t="shared" si="105"/>
        <v>7451</v>
      </c>
      <c r="D343" s="198">
        <v>4498</v>
      </c>
      <c r="E343" s="198">
        <v>743</v>
      </c>
      <c r="F343" s="198">
        <v>408</v>
      </c>
      <c r="G343" s="198">
        <v>1257</v>
      </c>
      <c r="H343" s="198">
        <v>545</v>
      </c>
      <c r="I343" s="193">
        <f t="shared" si="103"/>
        <v>34520</v>
      </c>
      <c r="J343" s="198">
        <v>32876</v>
      </c>
      <c r="K343" s="198">
        <v>1644</v>
      </c>
      <c r="L343" s="198">
        <v>4160</v>
      </c>
      <c r="M343" s="198">
        <v>356</v>
      </c>
      <c r="N343" s="198">
        <v>0</v>
      </c>
      <c r="O343" s="194">
        <f t="shared" si="104"/>
        <v>46487</v>
      </c>
    </row>
    <row r="344" spans="1:15" s="40" customFormat="1" ht="16.5" customHeight="1">
      <c r="A344" s="324" t="s">
        <v>87</v>
      </c>
      <c r="B344" s="172" t="s">
        <v>3</v>
      </c>
      <c r="C344" s="172">
        <v>512</v>
      </c>
      <c r="D344" s="172">
        <v>44</v>
      </c>
      <c r="E344" s="191">
        <v>6</v>
      </c>
      <c r="F344" s="191">
        <v>56</v>
      </c>
      <c r="G344" s="172">
        <v>258</v>
      </c>
      <c r="H344" s="172">
        <v>140</v>
      </c>
      <c r="I344" s="172">
        <v>1113</v>
      </c>
      <c r="J344" s="172">
        <v>1032</v>
      </c>
      <c r="K344" s="172">
        <v>81</v>
      </c>
      <c r="L344" s="172">
        <v>1066</v>
      </c>
      <c r="M344" s="172">
        <v>6</v>
      </c>
      <c r="N344" s="172">
        <v>0</v>
      </c>
      <c r="O344" s="173">
        <f>SUM(C344,I344,L344:N344)</f>
        <v>2697</v>
      </c>
    </row>
    <row r="345" spans="1:15" s="40" customFormat="1" ht="18" thickBot="1">
      <c r="A345" s="325"/>
      <c r="B345" s="192" t="s">
        <v>4</v>
      </c>
      <c r="C345" s="192">
        <v>9694</v>
      </c>
      <c r="D345" s="192">
        <v>6242</v>
      </c>
      <c r="E345" s="192">
        <v>970</v>
      </c>
      <c r="F345" s="192">
        <v>689</v>
      </c>
      <c r="G345" s="192">
        <v>1255</v>
      </c>
      <c r="H345" s="193">
        <v>538</v>
      </c>
      <c r="I345" s="193">
        <v>31027</v>
      </c>
      <c r="J345" s="193">
        <v>29925</v>
      </c>
      <c r="K345" s="192">
        <v>1102</v>
      </c>
      <c r="L345" s="192">
        <v>3502</v>
      </c>
      <c r="M345" s="192">
        <v>192</v>
      </c>
      <c r="N345" s="192">
        <v>0</v>
      </c>
      <c r="O345" s="194">
        <v>44415</v>
      </c>
    </row>
    <row r="346" spans="1:15" s="40" customFormat="1">
      <c r="A346" s="322" t="s">
        <v>91</v>
      </c>
      <c r="B346" s="221" t="s">
        <v>3</v>
      </c>
      <c r="C346" s="221">
        <v>529</v>
      </c>
      <c r="D346" s="221">
        <v>47</v>
      </c>
      <c r="E346" s="221">
        <v>6</v>
      </c>
      <c r="F346" s="221">
        <v>43</v>
      </c>
      <c r="G346" s="221">
        <v>278</v>
      </c>
      <c r="H346" s="221">
        <v>155</v>
      </c>
      <c r="I346" s="221">
        <v>1561</v>
      </c>
      <c r="J346" s="221">
        <v>1404</v>
      </c>
      <c r="K346" s="221">
        <v>157</v>
      </c>
      <c r="L346" s="221">
        <v>1138</v>
      </c>
      <c r="M346" s="221">
        <v>6</v>
      </c>
      <c r="N346" s="221">
        <v>0</v>
      </c>
      <c r="O346" s="235">
        <v>3234</v>
      </c>
    </row>
    <row r="347" spans="1:15" s="40" customFormat="1" ht="18" thickBot="1">
      <c r="A347" s="323"/>
      <c r="B347" s="236" t="s">
        <v>4</v>
      </c>
      <c r="C347" s="237">
        <f>SUM(D347:H347)</f>
        <v>7658</v>
      </c>
      <c r="D347" s="237">
        <v>4587</v>
      </c>
      <c r="E347" s="237">
        <v>714</v>
      </c>
      <c r="F347" s="237">
        <v>528</v>
      </c>
      <c r="G347" s="237">
        <v>1281</v>
      </c>
      <c r="H347" s="237">
        <v>548</v>
      </c>
      <c r="I347" s="237">
        <v>37748</v>
      </c>
      <c r="J347" s="237">
        <v>35506</v>
      </c>
      <c r="K347" s="237">
        <v>2242</v>
      </c>
      <c r="L347" s="237">
        <v>3790</v>
      </c>
      <c r="M347" s="237">
        <v>265</v>
      </c>
      <c r="N347" s="237">
        <v>0</v>
      </c>
      <c r="O347" s="238">
        <v>49463</v>
      </c>
    </row>
    <row r="348" spans="1:15" s="40" customFormat="1" ht="18" thickBot="1">
      <c r="A348" s="334" t="s">
        <v>39</v>
      </c>
      <c r="B348" s="334"/>
      <c r="C348" s="334"/>
      <c r="D348" s="334"/>
      <c r="E348" s="334"/>
      <c r="F348" s="334"/>
      <c r="G348" s="334"/>
      <c r="H348" s="334"/>
      <c r="I348" s="334"/>
      <c r="J348" s="334"/>
      <c r="K348" s="334"/>
      <c r="L348" s="334"/>
      <c r="M348" s="334"/>
      <c r="N348" s="334"/>
      <c r="O348" s="334"/>
    </row>
    <row r="349" spans="1:15" s="40" customFormat="1">
      <c r="A349" s="340" t="s">
        <v>7</v>
      </c>
      <c r="B349" s="341"/>
      <c r="C349" s="341" t="s">
        <v>8</v>
      </c>
      <c r="D349" s="341"/>
      <c r="E349" s="341"/>
      <c r="F349" s="341"/>
      <c r="G349" s="341"/>
      <c r="H349" s="341"/>
      <c r="I349" s="341" t="s">
        <v>26</v>
      </c>
      <c r="J349" s="341"/>
      <c r="K349" s="341"/>
      <c r="L349" s="2" t="s">
        <v>9</v>
      </c>
      <c r="M349" s="108" t="s">
        <v>10</v>
      </c>
      <c r="N349" s="108" t="s">
        <v>11</v>
      </c>
      <c r="O349" s="344" t="s">
        <v>2</v>
      </c>
    </row>
    <row r="350" spans="1:15" s="40" customFormat="1" ht="18" thickBot="1">
      <c r="A350" s="342"/>
      <c r="B350" s="343"/>
      <c r="C350" s="109" t="s">
        <v>12</v>
      </c>
      <c r="D350" s="109" t="s">
        <v>0</v>
      </c>
      <c r="E350" s="109" t="s">
        <v>13</v>
      </c>
      <c r="F350" s="109" t="s">
        <v>14</v>
      </c>
      <c r="G350" s="109" t="s">
        <v>15</v>
      </c>
      <c r="H350" s="109" t="s">
        <v>16</v>
      </c>
      <c r="I350" s="109" t="s">
        <v>24</v>
      </c>
      <c r="J350" s="109" t="s">
        <v>25</v>
      </c>
      <c r="K350" s="109" t="s">
        <v>23</v>
      </c>
      <c r="L350" s="109" t="s">
        <v>1</v>
      </c>
      <c r="M350" s="109" t="s">
        <v>17</v>
      </c>
      <c r="N350" s="109" t="s">
        <v>18</v>
      </c>
      <c r="O350" s="345"/>
    </row>
    <row r="351" spans="1:15" s="40" customFormat="1">
      <c r="A351" s="337" t="s">
        <v>19</v>
      </c>
      <c r="B351" s="18" t="s">
        <v>3</v>
      </c>
      <c r="C351" s="18">
        <f>SUM(D351:H351)</f>
        <v>265</v>
      </c>
      <c r="D351" s="77">
        <v>46</v>
      </c>
      <c r="E351" s="77">
        <v>6</v>
      </c>
      <c r="F351" s="77">
        <v>22</v>
      </c>
      <c r="G351" s="77">
        <v>190</v>
      </c>
      <c r="H351" s="77">
        <v>1</v>
      </c>
      <c r="I351" s="18">
        <f>SUM(J351:K351)</f>
        <v>1603</v>
      </c>
      <c r="J351" s="77">
        <v>1560</v>
      </c>
      <c r="K351" s="7">
        <v>43</v>
      </c>
      <c r="L351" s="7">
        <v>2626</v>
      </c>
      <c r="M351" s="7">
        <v>6</v>
      </c>
      <c r="N351" s="18">
        <v>0</v>
      </c>
      <c r="O351" s="74">
        <f>SUM(C351,I351,L351,M351,N351)</f>
        <v>4500</v>
      </c>
    </row>
    <row r="352" spans="1:15" s="42" customFormat="1" ht="16.5" customHeight="1">
      <c r="A352" s="338"/>
      <c r="B352" s="6" t="s">
        <v>4</v>
      </c>
      <c r="C352" s="6">
        <f t="shared" ref="C352:C359" si="106">SUM(D352:H352)</f>
        <v>4717</v>
      </c>
      <c r="D352" s="20">
        <v>3006</v>
      </c>
      <c r="E352" s="20">
        <v>960</v>
      </c>
      <c r="F352" s="20">
        <v>211</v>
      </c>
      <c r="G352" s="20">
        <v>538</v>
      </c>
      <c r="H352" s="20">
        <v>2</v>
      </c>
      <c r="I352" s="6">
        <f t="shared" ref="I352:I358" si="107">SUM(J352:K352)</f>
        <v>35031</v>
      </c>
      <c r="J352" s="20">
        <v>34102</v>
      </c>
      <c r="K352" s="11">
        <v>929</v>
      </c>
      <c r="L352" s="11">
        <v>8384</v>
      </c>
      <c r="M352" s="11">
        <v>223</v>
      </c>
      <c r="N352" s="6">
        <v>0</v>
      </c>
      <c r="O352" s="17">
        <f t="shared" ref="O352:O360" si="108">SUM(C352,I352,L352,M352,N352)</f>
        <v>48355</v>
      </c>
    </row>
    <row r="353" spans="1:17" s="42" customFormat="1">
      <c r="A353" s="339" t="s">
        <v>20</v>
      </c>
      <c r="B353" s="6" t="s">
        <v>3</v>
      </c>
      <c r="C353" s="6">
        <f t="shared" si="106"/>
        <v>313</v>
      </c>
      <c r="D353" s="20">
        <v>47</v>
      </c>
      <c r="E353" s="20">
        <v>8</v>
      </c>
      <c r="F353" s="20">
        <v>24</v>
      </c>
      <c r="G353" s="20">
        <v>230</v>
      </c>
      <c r="H353" s="20">
        <v>4</v>
      </c>
      <c r="I353" s="6">
        <f t="shared" si="107"/>
        <v>1625</v>
      </c>
      <c r="J353" s="20">
        <v>1571</v>
      </c>
      <c r="K353" s="11">
        <v>54</v>
      </c>
      <c r="L353" s="11">
        <v>2864</v>
      </c>
      <c r="M353" s="11">
        <v>7</v>
      </c>
      <c r="N353" s="5">
        <v>0</v>
      </c>
      <c r="O353" s="17">
        <f>SUM(C353,I353,L353,M353,N353)</f>
        <v>4809</v>
      </c>
      <c r="Q353" s="138"/>
    </row>
    <row r="354" spans="1:17" s="42" customFormat="1" ht="16.5" customHeight="1">
      <c r="A354" s="338"/>
      <c r="B354" s="6" t="s">
        <v>4</v>
      </c>
      <c r="C354" s="6">
        <f t="shared" si="106"/>
        <v>4881</v>
      </c>
      <c r="D354" s="20">
        <v>2952</v>
      </c>
      <c r="E354" s="20">
        <v>1062</v>
      </c>
      <c r="F354" s="20">
        <v>227</v>
      </c>
      <c r="G354" s="20">
        <v>628</v>
      </c>
      <c r="H354" s="20">
        <v>12</v>
      </c>
      <c r="I354" s="6">
        <f t="shared" si="107"/>
        <v>36306</v>
      </c>
      <c r="J354" s="20">
        <v>35240</v>
      </c>
      <c r="K354" s="11">
        <v>1066</v>
      </c>
      <c r="L354" s="11">
        <v>9362</v>
      </c>
      <c r="M354" s="11">
        <v>243</v>
      </c>
      <c r="N354" s="5">
        <v>0</v>
      </c>
      <c r="O354" s="17">
        <f t="shared" si="108"/>
        <v>50792</v>
      </c>
    </row>
    <row r="355" spans="1:17" s="42" customFormat="1">
      <c r="A355" s="339" t="s">
        <v>21</v>
      </c>
      <c r="B355" s="6" t="s">
        <v>3</v>
      </c>
      <c r="C355" s="6">
        <f t="shared" si="106"/>
        <v>377</v>
      </c>
      <c r="D355" s="20">
        <v>62</v>
      </c>
      <c r="E355" s="20">
        <v>8</v>
      </c>
      <c r="F355" s="20">
        <v>31</v>
      </c>
      <c r="G355" s="20">
        <v>270</v>
      </c>
      <c r="H355" s="20">
        <v>6</v>
      </c>
      <c r="I355" s="6">
        <f t="shared" si="107"/>
        <v>1696</v>
      </c>
      <c r="J355" s="20">
        <v>1619</v>
      </c>
      <c r="K355" s="11">
        <v>77</v>
      </c>
      <c r="L355" s="11">
        <v>3210</v>
      </c>
      <c r="M355" s="11">
        <v>8</v>
      </c>
      <c r="N355" s="5">
        <v>0</v>
      </c>
      <c r="O355" s="17">
        <f>SUM(C355,I355,L355,M355,N355)</f>
        <v>5291</v>
      </c>
      <c r="Q355" s="138"/>
    </row>
    <row r="356" spans="1:17">
      <c r="A356" s="338"/>
      <c r="B356" s="6" t="s">
        <v>4</v>
      </c>
      <c r="C356" s="6">
        <f t="shared" si="106"/>
        <v>5168</v>
      </c>
      <c r="D356" s="20">
        <v>3167</v>
      </c>
      <c r="E356" s="20">
        <v>885</v>
      </c>
      <c r="F356" s="20">
        <v>284</v>
      </c>
      <c r="G356" s="20">
        <v>814</v>
      </c>
      <c r="H356" s="20">
        <v>18</v>
      </c>
      <c r="I356" s="6">
        <f t="shared" si="107"/>
        <v>37774</v>
      </c>
      <c r="J356" s="20">
        <v>36522</v>
      </c>
      <c r="K356" s="11">
        <v>1252</v>
      </c>
      <c r="L356" s="11">
        <v>9989</v>
      </c>
      <c r="M356" s="11">
        <v>273</v>
      </c>
      <c r="N356" s="5">
        <v>0</v>
      </c>
      <c r="O356" s="17">
        <f t="shared" si="108"/>
        <v>53204</v>
      </c>
    </row>
    <row r="357" spans="1:17">
      <c r="A357" s="339" t="s">
        <v>22</v>
      </c>
      <c r="B357" s="6" t="s">
        <v>3</v>
      </c>
      <c r="C357" s="6">
        <f t="shared" si="106"/>
        <v>423</v>
      </c>
      <c r="D357" s="20">
        <v>64</v>
      </c>
      <c r="E357" s="20">
        <v>8</v>
      </c>
      <c r="F357" s="20">
        <v>39</v>
      </c>
      <c r="G357" s="20">
        <v>295</v>
      </c>
      <c r="H357" s="20">
        <v>17</v>
      </c>
      <c r="I357" s="6">
        <f t="shared" si="107"/>
        <v>1762</v>
      </c>
      <c r="J357" s="20">
        <v>1659</v>
      </c>
      <c r="K357" s="11">
        <v>103</v>
      </c>
      <c r="L357" s="11">
        <v>3477</v>
      </c>
      <c r="M357" s="11">
        <v>8</v>
      </c>
      <c r="N357" s="5">
        <v>0</v>
      </c>
      <c r="O357" s="17">
        <f>SUM(C357,I357,L357,M357,N357)</f>
        <v>5670</v>
      </c>
    </row>
    <row r="358" spans="1:17" ht="16.5" customHeight="1">
      <c r="A358" s="338"/>
      <c r="B358" s="6" t="s">
        <v>4</v>
      </c>
      <c r="C358" s="6">
        <f t="shared" si="106"/>
        <v>5582</v>
      </c>
      <c r="D358" s="20">
        <v>3385</v>
      </c>
      <c r="E358" s="20">
        <v>913</v>
      </c>
      <c r="F358" s="20">
        <v>335</v>
      </c>
      <c r="G358" s="20">
        <v>890</v>
      </c>
      <c r="H358" s="20">
        <v>59</v>
      </c>
      <c r="I358" s="6">
        <f t="shared" si="107"/>
        <v>39430</v>
      </c>
      <c r="J358" s="20">
        <v>37983</v>
      </c>
      <c r="K358" s="11">
        <v>1447</v>
      </c>
      <c r="L358" s="11">
        <v>10787</v>
      </c>
      <c r="M358" s="11">
        <v>273</v>
      </c>
      <c r="N358" s="5">
        <v>0</v>
      </c>
      <c r="O358" s="17">
        <f t="shared" si="108"/>
        <v>56072</v>
      </c>
    </row>
    <row r="359" spans="1:17" ht="15.75" customHeight="1">
      <c r="A359" s="332" t="s">
        <v>45</v>
      </c>
      <c r="B359" s="6" t="s">
        <v>3</v>
      </c>
      <c r="C359" s="96">
        <f t="shared" si="106"/>
        <v>505</v>
      </c>
      <c r="D359" s="48">
        <v>139</v>
      </c>
      <c r="E359" s="48">
        <v>7</v>
      </c>
      <c r="F359" s="48">
        <v>45</v>
      </c>
      <c r="G359" s="48">
        <v>295</v>
      </c>
      <c r="H359" s="48">
        <v>19</v>
      </c>
      <c r="I359" s="96">
        <f>SUM(J359:K359)</f>
        <v>1809</v>
      </c>
      <c r="J359" s="96">
        <v>1681</v>
      </c>
      <c r="K359" s="96">
        <v>128</v>
      </c>
      <c r="L359" s="96">
        <v>3105</v>
      </c>
      <c r="M359" s="96">
        <v>8</v>
      </c>
      <c r="N359" s="5">
        <v>0</v>
      </c>
      <c r="O359" s="17">
        <f>SUM(C359,I359,L359,M359,N359)</f>
        <v>5427</v>
      </c>
    </row>
    <row r="360" spans="1:17">
      <c r="A360" s="333"/>
      <c r="B360" s="44" t="s">
        <v>4</v>
      </c>
      <c r="C360" s="58">
        <f>SUM(D360:H360)</f>
        <v>6877</v>
      </c>
      <c r="D360" s="61">
        <v>4502</v>
      </c>
      <c r="E360" s="61">
        <v>866</v>
      </c>
      <c r="F360" s="61">
        <v>431</v>
      </c>
      <c r="G360" s="61">
        <v>986</v>
      </c>
      <c r="H360" s="61">
        <v>92</v>
      </c>
      <c r="I360" s="58">
        <f>SUM(J360:K360)</f>
        <v>41389</v>
      </c>
      <c r="J360" s="58">
        <v>39206</v>
      </c>
      <c r="K360" s="58">
        <v>2183</v>
      </c>
      <c r="L360" s="58">
        <v>9647</v>
      </c>
      <c r="M360" s="58">
        <v>274</v>
      </c>
      <c r="N360" s="5">
        <v>0</v>
      </c>
      <c r="O360" s="17">
        <f t="shared" si="108"/>
        <v>58187</v>
      </c>
    </row>
    <row r="361" spans="1:17">
      <c r="A361" s="332" t="s">
        <v>48</v>
      </c>
      <c r="B361" s="98" t="s">
        <v>3</v>
      </c>
      <c r="C361" s="98">
        <f>D361+E361+F361+G361+H361</f>
        <v>474</v>
      </c>
      <c r="D361" s="96">
        <v>94</v>
      </c>
      <c r="E361" s="96">
        <v>7</v>
      </c>
      <c r="F361" s="96">
        <v>50</v>
      </c>
      <c r="G361" s="96">
        <v>299</v>
      </c>
      <c r="H361" s="96">
        <v>24</v>
      </c>
      <c r="I361" s="96">
        <v>1872</v>
      </c>
      <c r="J361" s="96">
        <v>1689</v>
      </c>
      <c r="K361" s="96">
        <v>183</v>
      </c>
      <c r="L361" s="96">
        <v>3106</v>
      </c>
      <c r="M361" s="96">
        <v>8</v>
      </c>
      <c r="N361" s="5">
        <v>0</v>
      </c>
      <c r="O361" s="79">
        <f>C361+I361+L361+M361+N361</f>
        <v>5460</v>
      </c>
    </row>
    <row r="362" spans="1:17">
      <c r="A362" s="333"/>
      <c r="B362" s="58" t="s">
        <v>4</v>
      </c>
      <c r="C362" s="58">
        <f>D362+E362+F362+G362+H362</f>
        <v>7416</v>
      </c>
      <c r="D362" s="58">
        <v>5016</v>
      </c>
      <c r="E362" s="58">
        <v>863</v>
      </c>
      <c r="F362" s="58">
        <v>443</v>
      </c>
      <c r="G362" s="58">
        <v>998</v>
      </c>
      <c r="H362" s="58">
        <v>96</v>
      </c>
      <c r="I362" s="58">
        <v>41950</v>
      </c>
      <c r="J362" s="58">
        <v>39140</v>
      </c>
      <c r="K362" s="58">
        <v>2810</v>
      </c>
      <c r="L362" s="58">
        <v>8913</v>
      </c>
      <c r="M362" s="58">
        <v>287</v>
      </c>
      <c r="N362" s="5">
        <v>0</v>
      </c>
      <c r="O362" s="103">
        <f>C362+I362+L362+M362+N362</f>
        <v>58566</v>
      </c>
    </row>
    <row r="363" spans="1:17">
      <c r="A363" s="347" t="s">
        <v>55</v>
      </c>
      <c r="B363" s="117" t="s">
        <v>3</v>
      </c>
      <c r="C363" s="121">
        <f t="shared" ref="C363:C364" si="109">SUM(D363:H363)</f>
        <v>634</v>
      </c>
      <c r="D363" s="117">
        <v>248</v>
      </c>
      <c r="E363" s="117">
        <v>9</v>
      </c>
      <c r="F363" s="117">
        <v>60</v>
      </c>
      <c r="G363" s="117">
        <v>278</v>
      </c>
      <c r="H363" s="117">
        <v>39</v>
      </c>
      <c r="I363" s="121">
        <f t="shared" ref="I363:I366" si="110">SUM(J363:K363)</f>
        <v>1869</v>
      </c>
      <c r="J363" s="117">
        <v>1692</v>
      </c>
      <c r="K363" s="117">
        <v>177</v>
      </c>
      <c r="L363" s="117">
        <v>3263</v>
      </c>
      <c r="M363" s="117">
        <v>9</v>
      </c>
      <c r="N363" s="117">
        <v>0</v>
      </c>
      <c r="O363" s="133">
        <f t="shared" ref="O363:O366" si="111">SUM(C363,I363,L363,M363,N363)</f>
        <v>5775</v>
      </c>
    </row>
    <row r="364" spans="1:17">
      <c r="A364" s="377"/>
      <c r="B364" s="58" t="s">
        <v>4</v>
      </c>
      <c r="C364" s="59">
        <f t="shared" si="109"/>
        <v>8437</v>
      </c>
      <c r="D364" s="144">
        <v>5833</v>
      </c>
      <c r="E364" s="144">
        <v>957</v>
      </c>
      <c r="F364" s="144">
        <v>511</v>
      </c>
      <c r="G364" s="144">
        <v>990</v>
      </c>
      <c r="H364" s="144">
        <v>146</v>
      </c>
      <c r="I364" s="59">
        <f t="shared" si="110"/>
        <v>44139</v>
      </c>
      <c r="J364" s="144">
        <v>40467</v>
      </c>
      <c r="K364" s="144">
        <v>3672</v>
      </c>
      <c r="L364" s="144">
        <v>10082</v>
      </c>
      <c r="M364" s="144">
        <v>300</v>
      </c>
      <c r="N364" s="58">
        <v>0</v>
      </c>
      <c r="O364" s="139">
        <f t="shared" si="111"/>
        <v>62958</v>
      </c>
    </row>
    <row r="365" spans="1:17">
      <c r="A365" s="330" t="s">
        <v>84</v>
      </c>
      <c r="B365" s="159" t="s">
        <v>3</v>
      </c>
      <c r="C365" s="172">
        <f t="shared" ref="C365:C366" si="112">SUM(D365:H365)</f>
        <v>689</v>
      </c>
      <c r="D365" s="169">
        <v>282</v>
      </c>
      <c r="E365" s="169">
        <v>11</v>
      </c>
      <c r="F365" s="169">
        <v>64</v>
      </c>
      <c r="G365" s="169">
        <v>282</v>
      </c>
      <c r="H365" s="169">
        <v>50</v>
      </c>
      <c r="I365" s="174">
        <f t="shared" si="110"/>
        <v>1837</v>
      </c>
      <c r="J365" s="169">
        <v>1644</v>
      </c>
      <c r="K365" s="169">
        <v>193</v>
      </c>
      <c r="L365" s="169">
        <v>3234</v>
      </c>
      <c r="M365" s="169">
        <v>8</v>
      </c>
      <c r="N365" s="169">
        <v>0</v>
      </c>
      <c r="O365" s="173">
        <f t="shared" si="111"/>
        <v>5768</v>
      </c>
    </row>
    <row r="366" spans="1:17" ht="18" thickBot="1">
      <c r="A366" s="331"/>
      <c r="B366" s="198" t="s">
        <v>4</v>
      </c>
      <c r="C366" s="193">
        <f t="shared" si="112"/>
        <v>9881</v>
      </c>
      <c r="D366" s="195">
        <v>6696</v>
      </c>
      <c r="E366" s="195">
        <v>1487</v>
      </c>
      <c r="F366" s="195">
        <v>540</v>
      </c>
      <c r="G366" s="195">
        <v>980</v>
      </c>
      <c r="H366" s="195">
        <v>178</v>
      </c>
      <c r="I366" s="193">
        <f t="shared" si="110"/>
        <v>44069</v>
      </c>
      <c r="J366" s="195">
        <v>39773</v>
      </c>
      <c r="K366" s="195">
        <v>4296</v>
      </c>
      <c r="L366" s="195">
        <v>10007</v>
      </c>
      <c r="M366" s="195">
        <v>287</v>
      </c>
      <c r="N366" s="195">
        <v>0</v>
      </c>
      <c r="O366" s="204">
        <f t="shared" si="111"/>
        <v>64244</v>
      </c>
    </row>
    <row r="367" spans="1:17" ht="18" thickTop="1">
      <c r="A367" s="326" t="s">
        <v>88</v>
      </c>
      <c r="B367" s="292" t="s">
        <v>3</v>
      </c>
      <c r="C367" s="292">
        <v>707</v>
      </c>
      <c r="D367" s="292">
        <v>290</v>
      </c>
      <c r="E367" s="292">
        <v>12</v>
      </c>
      <c r="F367" s="292">
        <v>66</v>
      </c>
      <c r="G367" s="292">
        <v>285</v>
      </c>
      <c r="H367" s="292">
        <v>54</v>
      </c>
      <c r="I367" s="292">
        <v>1951</v>
      </c>
      <c r="J367" s="292">
        <v>1626</v>
      </c>
      <c r="K367" s="292">
        <v>325</v>
      </c>
      <c r="L367" s="292">
        <v>3219</v>
      </c>
      <c r="M367" s="292">
        <v>9</v>
      </c>
      <c r="N367" s="292">
        <v>0</v>
      </c>
      <c r="O367" s="293">
        <v>5886</v>
      </c>
    </row>
    <row r="368" spans="1:17" ht="18" thickBot="1">
      <c r="A368" s="327"/>
      <c r="B368" s="294" t="s">
        <v>4</v>
      </c>
      <c r="C368" s="294">
        <v>10381</v>
      </c>
      <c r="D368" s="294">
        <v>6998</v>
      </c>
      <c r="E368" s="294">
        <v>1641</v>
      </c>
      <c r="F368" s="294">
        <v>558</v>
      </c>
      <c r="G368" s="294">
        <v>1004</v>
      </c>
      <c r="H368" s="294">
        <v>180</v>
      </c>
      <c r="I368" s="294">
        <v>46752</v>
      </c>
      <c r="J368" s="294">
        <v>39844</v>
      </c>
      <c r="K368" s="294">
        <v>6908</v>
      </c>
      <c r="L368" s="294">
        <v>10093</v>
      </c>
      <c r="M368" s="294">
        <v>271</v>
      </c>
      <c r="N368" s="294">
        <v>0</v>
      </c>
      <c r="O368" s="295">
        <v>67497</v>
      </c>
    </row>
    <row r="369" spans="1:15">
      <c r="A369" s="315" t="s">
        <v>90</v>
      </c>
      <c r="B369" s="221" t="s">
        <v>3</v>
      </c>
      <c r="C369" s="221">
        <v>772</v>
      </c>
      <c r="D369" s="221">
        <v>330</v>
      </c>
      <c r="E369" s="221">
        <v>12</v>
      </c>
      <c r="F369" s="221">
        <v>94</v>
      </c>
      <c r="G369" s="221">
        <v>300</v>
      </c>
      <c r="H369" s="221">
        <v>36</v>
      </c>
      <c r="I369" s="221">
        <v>1885</v>
      </c>
      <c r="J369" s="221">
        <v>1565</v>
      </c>
      <c r="K369" s="221">
        <v>320</v>
      </c>
      <c r="L369" s="221">
        <v>3118</v>
      </c>
      <c r="M369" s="221">
        <v>9</v>
      </c>
      <c r="N369" s="221">
        <v>0</v>
      </c>
      <c r="O369" s="225">
        <v>5784</v>
      </c>
    </row>
    <row r="370" spans="1:15" ht="18" thickBot="1">
      <c r="A370" s="316"/>
      <c r="B370" s="224" t="s">
        <v>4</v>
      </c>
      <c r="C370" s="224">
        <f>SUM(D370:H370)</f>
        <v>10680</v>
      </c>
      <c r="D370" s="224">
        <v>7303</v>
      </c>
      <c r="E370" s="224">
        <v>1651</v>
      </c>
      <c r="F370" s="224">
        <v>657</v>
      </c>
      <c r="G370" s="224">
        <v>930</v>
      </c>
      <c r="H370" s="224">
        <v>139</v>
      </c>
      <c r="I370" s="224">
        <v>47494</v>
      </c>
      <c r="J370" s="224">
        <v>39557</v>
      </c>
      <c r="K370" s="224">
        <v>7937</v>
      </c>
      <c r="L370" s="224">
        <v>9594</v>
      </c>
      <c r="M370" s="224">
        <v>595</v>
      </c>
      <c r="N370" s="224">
        <v>0</v>
      </c>
      <c r="O370" s="226">
        <v>68314</v>
      </c>
    </row>
    <row r="371" spans="1:15" ht="18" thickBot="1">
      <c r="A371" s="334" t="s">
        <v>40</v>
      </c>
      <c r="B371" s="334"/>
      <c r="C371" s="334"/>
      <c r="D371" s="334"/>
      <c r="E371" s="334"/>
      <c r="F371" s="334"/>
      <c r="G371" s="334"/>
      <c r="H371" s="334"/>
      <c r="I371" s="334"/>
      <c r="J371" s="334"/>
      <c r="K371" s="334"/>
      <c r="L371" s="334"/>
      <c r="M371" s="334"/>
      <c r="N371" s="334"/>
      <c r="O371" s="334"/>
    </row>
    <row r="372" spans="1:15">
      <c r="A372" s="340" t="s">
        <v>7</v>
      </c>
      <c r="B372" s="341"/>
      <c r="C372" s="341" t="s">
        <v>8</v>
      </c>
      <c r="D372" s="341"/>
      <c r="E372" s="341"/>
      <c r="F372" s="341"/>
      <c r="G372" s="341"/>
      <c r="H372" s="341"/>
      <c r="I372" s="341" t="s">
        <v>26</v>
      </c>
      <c r="J372" s="341"/>
      <c r="K372" s="341"/>
      <c r="L372" s="2" t="s">
        <v>9</v>
      </c>
      <c r="M372" s="73" t="s">
        <v>10</v>
      </c>
      <c r="N372" s="73" t="s">
        <v>11</v>
      </c>
      <c r="O372" s="344" t="s">
        <v>2</v>
      </c>
    </row>
    <row r="373" spans="1:15" s="42" customFormat="1" ht="18" thickBot="1">
      <c r="A373" s="342"/>
      <c r="B373" s="343"/>
      <c r="C373" s="75" t="s">
        <v>12</v>
      </c>
      <c r="D373" s="75" t="s">
        <v>0</v>
      </c>
      <c r="E373" s="75" t="s">
        <v>13</v>
      </c>
      <c r="F373" s="75" t="s">
        <v>14</v>
      </c>
      <c r="G373" s="75" t="s">
        <v>15</v>
      </c>
      <c r="H373" s="75" t="s">
        <v>16</v>
      </c>
      <c r="I373" s="75" t="s">
        <v>24</v>
      </c>
      <c r="J373" s="75" t="s">
        <v>25</v>
      </c>
      <c r="K373" s="75" t="s">
        <v>23</v>
      </c>
      <c r="L373" s="75" t="s">
        <v>1</v>
      </c>
      <c r="M373" s="75" t="s">
        <v>17</v>
      </c>
      <c r="N373" s="75" t="s">
        <v>18</v>
      </c>
      <c r="O373" s="345"/>
    </row>
    <row r="374" spans="1:15" s="42" customFormat="1">
      <c r="A374" s="337" t="s">
        <v>19</v>
      </c>
      <c r="B374" s="18" t="s">
        <v>3</v>
      </c>
      <c r="C374" s="18">
        <f>SUM(D374:H374)</f>
        <v>211</v>
      </c>
      <c r="D374" s="78">
        <v>51</v>
      </c>
      <c r="E374" s="78">
        <v>16</v>
      </c>
      <c r="F374" s="78">
        <v>37</v>
      </c>
      <c r="G374" s="78">
        <v>103</v>
      </c>
      <c r="H374" s="78">
        <v>4</v>
      </c>
      <c r="I374" s="18">
        <f>SUM(J374:K374)</f>
        <v>2241</v>
      </c>
      <c r="J374" s="78">
        <v>2179</v>
      </c>
      <c r="K374" s="78">
        <v>62</v>
      </c>
      <c r="L374" s="78">
        <v>1521</v>
      </c>
      <c r="M374" s="78">
        <v>13</v>
      </c>
      <c r="N374" s="18">
        <v>0</v>
      </c>
      <c r="O374" s="74">
        <f>SUM(C374,I374,L374,M374,N374)</f>
        <v>3986</v>
      </c>
    </row>
    <row r="375" spans="1:15" s="188" customFormat="1" ht="16.5" customHeight="1">
      <c r="A375" s="338"/>
      <c r="B375" s="6" t="s">
        <v>4</v>
      </c>
      <c r="C375" s="6">
        <f t="shared" ref="C375:C382" si="113">SUM(D375:H375)</f>
        <v>8281</v>
      </c>
      <c r="D375" s="22">
        <v>4582</v>
      </c>
      <c r="E375" s="22">
        <v>2930</v>
      </c>
      <c r="F375" s="22">
        <v>234</v>
      </c>
      <c r="G375" s="22">
        <v>520</v>
      </c>
      <c r="H375" s="22">
        <v>15</v>
      </c>
      <c r="I375" s="6">
        <f t="shared" ref="I375:I381" si="114">SUM(J375:K375)</f>
        <v>50748</v>
      </c>
      <c r="J375" s="23">
        <v>48849</v>
      </c>
      <c r="K375" s="23">
        <v>1899</v>
      </c>
      <c r="L375" s="21">
        <v>5495</v>
      </c>
      <c r="M375" s="21">
        <v>6032</v>
      </c>
      <c r="N375" s="6">
        <v>0</v>
      </c>
      <c r="O375" s="17">
        <f t="shared" ref="O375:O383" si="115">SUM(C375,I375,L375,M375,N375)</f>
        <v>70556</v>
      </c>
    </row>
    <row r="376" spans="1:15" s="188" customFormat="1">
      <c r="A376" s="339" t="s">
        <v>20</v>
      </c>
      <c r="B376" s="6" t="s">
        <v>3</v>
      </c>
      <c r="C376" s="6">
        <f t="shared" si="113"/>
        <v>273</v>
      </c>
      <c r="D376" s="23">
        <v>51</v>
      </c>
      <c r="E376" s="23">
        <v>16</v>
      </c>
      <c r="F376" s="23">
        <v>47</v>
      </c>
      <c r="G376" s="23">
        <v>149</v>
      </c>
      <c r="H376" s="23">
        <v>10</v>
      </c>
      <c r="I376" s="6">
        <f t="shared" si="114"/>
        <v>2165</v>
      </c>
      <c r="J376" s="23">
        <v>2095</v>
      </c>
      <c r="K376" s="23">
        <v>70</v>
      </c>
      <c r="L376" s="23">
        <v>1688</v>
      </c>
      <c r="M376" s="23">
        <v>13</v>
      </c>
      <c r="N376" s="5">
        <v>0</v>
      </c>
      <c r="O376" s="17">
        <f>SUM(C376,I376,L376,M376,N376)</f>
        <v>4139</v>
      </c>
    </row>
    <row r="377" spans="1:15" s="42" customFormat="1">
      <c r="A377" s="338"/>
      <c r="B377" s="6" t="s">
        <v>4</v>
      </c>
      <c r="C377" s="6">
        <f t="shared" si="113"/>
        <v>8523</v>
      </c>
      <c r="D377" s="21">
        <v>4553</v>
      </c>
      <c r="E377" s="21">
        <v>2930</v>
      </c>
      <c r="F377" s="21">
        <v>323</v>
      </c>
      <c r="G377" s="21">
        <v>678</v>
      </c>
      <c r="H377" s="21">
        <v>39</v>
      </c>
      <c r="I377" s="6">
        <f t="shared" si="114"/>
        <v>48960</v>
      </c>
      <c r="J377" s="23">
        <v>46942</v>
      </c>
      <c r="K377" s="23">
        <v>2018</v>
      </c>
      <c r="L377" s="22">
        <v>6120</v>
      </c>
      <c r="M377" s="21">
        <v>6032</v>
      </c>
      <c r="N377" s="5">
        <v>0</v>
      </c>
      <c r="O377" s="17">
        <f t="shared" si="115"/>
        <v>69635</v>
      </c>
    </row>
    <row r="378" spans="1:15">
      <c r="A378" s="339" t="s">
        <v>21</v>
      </c>
      <c r="B378" s="6" t="s">
        <v>3</v>
      </c>
      <c r="C378" s="6">
        <f t="shared" si="113"/>
        <v>322</v>
      </c>
      <c r="D378" s="23">
        <v>50</v>
      </c>
      <c r="E378" s="23">
        <v>16</v>
      </c>
      <c r="F378" s="23">
        <v>55</v>
      </c>
      <c r="G378" s="23">
        <v>189</v>
      </c>
      <c r="H378" s="23">
        <v>12</v>
      </c>
      <c r="I378" s="6">
        <f t="shared" si="114"/>
        <v>2228</v>
      </c>
      <c r="J378" s="23">
        <v>2150</v>
      </c>
      <c r="K378" s="23">
        <v>78</v>
      </c>
      <c r="L378" s="23">
        <v>1877</v>
      </c>
      <c r="M378" s="23">
        <v>13</v>
      </c>
      <c r="N378" s="5">
        <v>0</v>
      </c>
      <c r="O378" s="17">
        <f>SUM(C378,I378,L378,M378,N378)</f>
        <v>4440</v>
      </c>
    </row>
    <row r="379" spans="1:15" ht="16.5" customHeight="1">
      <c r="A379" s="338"/>
      <c r="B379" s="6" t="s">
        <v>4</v>
      </c>
      <c r="C379" s="6">
        <f t="shared" si="113"/>
        <v>8669</v>
      </c>
      <c r="D379" s="21">
        <v>4400</v>
      </c>
      <c r="E379" s="21">
        <v>2931</v>
      </c>
      <c r="F379" s="21">
        <v>380</v>
      </c>
      <c r="G379" s="21">
        <v>937</v>
      </c>
      <c r="H379" s="21">
        <v>21</v>
      </c>
      <c r="I379" s="6">
        <f t="shared" si="114"/>
        <v>50964</v>
      </c>
      <c r="J379" s="23">
        <v>48511</v>
      </c>
      <c r="K379" s="23">
        <v>2453</v>
      </c>
      <c r="L379" s="22">
        <v>6754</v>
      </c>
      <c r="M379" s="21">
        <v>6032</v>
      </c>
      <c r="N379" s="5">
        <v>0</v>
      </c>
      <c r="O379" s="17">
        <f t="shared" si="115"/>
        <v>72419</v>
      </c>
    </row>
    <row r="380" spans="1:15">
      <c r="A380" s="339" t="s">
        <v>22</v>
      </c>
      <c r="B380" s="6" t="s">
        <v>3</v>
      </c>
      <c r="C380" s="6">
        <f t="shared" si="113"/>
        <v>371</v>
      </c>
      <c r="D380" s="23">
        <v>57</v>
      </c>
      <c r="E380" s="23">
        <v>15</v>
      </c>
      <c r="F380" s="23">
        <v>58</v>
      </c>
      <c r="G380" s="23">
        <v>217</v>
      </c>
      <c r="H380" s="23">
        <v>24</v>
      </c>
      <c r="I380" s="6">
        <f t="shared" si="114"/>
        <v>2302</v>
      </c>
      <c r="J380" s="23">
        <v>2205</v>
      </c>
      <c r="K380" s="23">
        <v>97</v>
      </c>
      <c r="L380" s="23">
        <v>1879</v>
      </c>
      <c r="M380" s="23">
        <v>12</v>
      </c>
      <c r="N380" s="5">
        <v>0</v>
      </c>
      <c r="O380" s="17">
        <f>SUM(C380,I380,L380,M380,N380)</f>
        <v>4564</v>
      </c>
    </row>
    <row r="381" spans="1:15">
      <c r="A381" s="338"/>
      <c r="B381" s="6" t="s">
        <v>4</v>
      </c>
      <c r="C381" s="6">
        <f t="shared" si="113"/>
        <v>9090</v>
      </c>
      <c r="D381" s="21">
        <v>4738</v>
      </c>
      <c r="E381" s="21">
        <v>2866</v>
      </c>
      <c r="F381" s="21">
        <v>411</v>
      </c>
      <c r="G381" s="21">
        <v>988</v>
      </c>
      <c r="H381" s="21">
        <v>87</v>
      </c>
      <c r="I381" s="6">
        <f t="shared" si="114"/>
        <v>52557</v>
      </c>
      <c r="J381" s="23">
        <v>49754</v>
      </c>
      <c r="K381" s="23">
        <v>2803</v>
      </c>
      <c r="L381" s="22">
        <v>6181</v>
      </c>
      <c r="M381" s="21">
        <v>5282</v>
      </c>
      <c r="N381" s="5">
        <v>0</v>
      </c>
      <c r="O381" s="17">
        <f t="shared" si="115"/>
        <v>73110</v>
      </c>
    </row>
    <row r="382" spans="1:15">
      <c r="A382" s="332" t="s">
        <v>45</v>
      </c>
      <c r="B382" s="6" t="s">
        <v>3</v>
      </c>
      <c r="C382" s="19">
        <f t="shared" si="113"/>
        <v>504</v>
      </c>
      <c r="D382" s="47">
        <v>60</v>
      </c>
      <c r="E382" s="47">
        <v>13</v>
      </c>
      <c r="F382" s="47">
        <v>60</v>
      </c>
      <c r="G382" s="47">
        <v>341</v>
      </c>
      <c r="H382" s="47">
        <v>30</v>
      </c>
      <c r="I382" s="19">
        <f>SUM(J382:K382)</f>
        <v>2542</v>
      </c>
      <c r="J382" s="47">
        <v>2436</v>
      </c>
      <c r="K382" s="47">
        <v>106</v>
      </c>
      <c r="L382" s="47">
        <v>2183</v>
      </c>
      <c r="M382" s="47">
        <v>19</v>
      </c>
      <c r="N382" s="5">
        <v>0</v>
      </c>
      <c r="O382" s="17">
        <f>SUM(C382,I382,L382,M382,N382)</f>
        <v>5248</v>
      </c>
    </row>
    <row r="383" spans="1:15">
      <c r="A383" s="333"/>
      <c r="B383" s="44" t="s">
        <v>4</v>
      </c>
      <c r="C383" s="58">
        <f>SUM(D383:H383)</f>
        <v>9516</v>
      </c>
      <c r="D383" s="62">
        <v>4550</v>
      </c>
      <c r="E383" s="62">
        <v>2785</v>
      </c>
      <c r="F383" s="62">
        <v>484</v>
      </c>
      <c r="G383" s="62">
        <v>1602</v>
      </c>
      <c r="H383" s="62">
        <v>95</v>
      </c>
      <c r="I383" s="58">
        <f>SUM(J383:K383)</f>
        <v>54075</v>
      </c>
      <c r="J383" s="62">
        <v>51944</v>
      </c>
      <c r="K383" s="62">
        <v>2131</v>
      </c>
      <c r="L383" s="62">
        <v>7626</v>
      </c>
      <c r="M383" s="62">
        <v>1069</v>
      </c>
      <c r="N383" s="5">
        <v>0</v>
      </c>
      <c r="O383" s="17">
        <f t="shared" si="115"/>
        <v>72286</v>
      </c>
    </row>
    <row r="384" spans="1:15">
      <c r="A384" s="332" t="s">
        <v>48</v>
      </c>
      <c r="B384" s="81" t="s">
        <v>3</v>
      </c>
      <c r="C384" s="81">
        <f>D384+E384+F384+G384+H384</f>
        <v>511</v>
      </c>
      <c r="D384" s="95">
        <v>54</v>
      </c>
      <c r="E384" s="95">
        <v>17</v>
      </c>
      <c r="F384" s="95">
        <v>42</v>
      </c>
      <c r="G384" s="95">
        <v>366</v>
      </c>
      <c r="H384" s="95">
        <v>32</v>
      </c>
      <c r="I384" s="95">
        <v>2572</v>
      </c>
      <c r="J384" s="95">
        <v>2449</v>
      </c>
      <c r="K384" s="95">
        <v>123</v>
      </c>
      <c r="L384" s="95">
        <v>2384</v>
      </c>
      <c r="M384" s="95">
        <v>14</v>
      </c>
      <c r="N384" s="5">
        <v>0</v>
      </c>
      <c r="O384" s="79">
        <f>C384+I384+L384+M384+N384</f>
        <v>5481</v>
      </c>
    </row>
    <row r="385" spans="1:18">
      <c r="A385" s="333"/>
      <c r="B385" s="58" t="s">
        <v>4</v>
      </c>
      <c r="C385" s="58">
        <f>D385+E385+F385+G385+H385</f>
        <v>9749</v>
      </c>
      <c r="D385" s="58">
        <v>4313</v>
      </c>
      <c r="E385" s="58">
        <v>3159</v>
      </c>
      <c r="F385" s="58">
        <v>419</v>
      </c>
      <c r="G385" s="58">
        <v>1759</v>
      </c>
      <c r="H385" s="58">
        <v>99</v>
      </c>
      <c r="I385" s="58">
        <v>55613</v>
      </c>
      <c r="J385" s="58">
        <v>53008</v>
      </c>
      <c r="K385" s="58">
        <v>2605</v>
      </c>
      <c r="L385" s="58">
        <v>8277</v>
      </c>
      <c r="M385" s="58">
        <v>719</v>
      </c>
      <c r="N385" s="5">
        <v>0</v>
      </c>
      <c r="O385" s="103">
        <f>C385+I385+L385+M385+N385</f>
        <v>74358</v>
      </c>
    </row>
    <row r="386" spans="1:18">
      <c r="A386" s="352" t="s">
        <v>53</v>
      </c>
      <c r="B386" s="117" t="s">
        <v>3</v>
      </c>
      <c r="C386" s="121">
        <f t="shared" ref="C386:C387" si="116">SUM(D386:H386)</f>
        <v>546</v>
      </c>
      <c r="D386" s="117">
        <v>66</v>
      </c>
      <c r="E386" s="117">
        <v>15</v>
      </c>
      <c r="F386" s="117">
        <v>43</v>
      </c>
      <c r="G386" s="117">
        <v>381</v>
      </c>
      <c r="H386" s="117">
        <v>41</v>
      </c>
      <c r="I386" s="121">
        <f t="shared" ref="I386:I389" si="117">SUM(J386:K386)</f>
        <v>2538</v>
      </c>
      <c r="J386" s="117">
        <v>2390</v>
      </c>
      <c r="K386" s="117">
        <v>148</v>
      </c>
      <c r="L386" s="117">
        <v>2225</v>
      </c>
      <c r="M386" s="117">
        <v>14</v>
      </c>
      <c r="N386" s="117">
        <v>0</v>
      </c>
      <c r="O386" s="133">
        <f t="shared" ref="O386:O389" si="118">SUM(C386,I386,L386,M386,N386)</f>
        <v>5323</v>
      </c>
    </row>
    <row r="387" spans="1:18">
      <c r="A387" s="353"/>
      <c r="B387" s="58" t="s">
        <v>4</v>
      </c>
      <c r="C387" s="59">
        <f t="shared" si="116"/>
        <v>10175</v>
      </c>
      <c r="D387" s="58">
        <v>4567</v>
      </c>
      <c r="E387" s="58">
        <v>3157</v>
      </c>
      <c r="F387" s="58">
        <v>461</v>
      </c>
      <c r="G387" s="58">
        <v>1868</v>
      </c>
      <c r="H387" s="58">
        <v>122</v>
      </c>
      <c r="I387" s="59">
        <f t="shared" si="117"/>
        <v>82022</v>
      </c>
      <c r="J387" s="58">
        <v>77725</v>
      </c>
      <c r="K387" s="58">
        <v>4297</v>
      </c>
      <c r="L387" s="58">
        <v>7613</v>
      </c>
      <c r="M387" s="58">
        <v>5459</v>
      </c>
      <c r="N387" s="58">
        <v>0</v>
      </c>
      <c r="O387" s="139">
        <f t="shared" si="118"/>
        <v>105269</v>
      </c>
      <c r="R387" s="166"/>
    </row>
    <row r="388" spans="1:18">
      <c r="A388" s="330" t="s">
        <v>84</v>
      </c>
      <c r="B388" s="159" t="s">
        <v>3</v>
      </c>
      <c r="C388" s="172">
        <f t="shared" ref="C388:C389" si="119">SUM(D388:H388)</f>
        <v>595</v>
      </c>
      <c r="D388" s="169">
        <v>69</v>
      </c>
      <c r="E388" s="169">
        <v>15</v>
      </c>
      <c r="F388" s="169">
        <v>54</v>
      </c>
      <c r="G388" s="169">
        <v>410</v>
      </c>
      <c r="H388" s="169">
        <v>47</v>
      </c>
      <c r="I388" s="161">
        <f t="shared" si="117"/>
        <v>2473</v>
      </c>
      <c r="J388" s="169">
        <v>2294</v>
      </c>
      <c r="K388" s="169">
        <v>179</v>
      </c>
      <c r="L388" s="169">
        <v>2641</v>
      </c>
      <c r="M388" s="169">
        <v>14</v>
      </c>
      <c r="N388" s="169">
        <v>0</v>
      </c>
      <c r="O388" s="173">
        <f t="shared" si="118"/>
        <v>5723</v>
      </c>
      <c r="R388" s="166"/>
    </row>
    <row r="389" spans="1:18" ht="18" thickBot="1">
      <c r="A389" s="331"/>
      <c r="B389" s="198" t="s">
        <v>4</v>
      </c>
      <c r="C389" s="192">
        <f t="shared" si="119"/>
        <v>10357</v>
      </c>
      <c r="D389" s="195">
        <v>4510</v>
      </c>
      <c r="E389" s="195">
        <v>3161</v>
      </c>
      <c r="F389" s="195">
        <v>566</v>
      </c>
      <c r="G389" s="195">
        <v>1986</v>
      </c>
      <c r="H389" s="195">
        <v>134</v>
      </c>
      <c r="I389" s="193">
        <f t="shared" si="117"/>
        <v>58108</v>
      </c>
      <c r="J389" s="198">
        <v>53279</v>
      </c>
      <c r="K389" s="198">
        <v>4829</v>
      </c>
      <c r="L389" s="198">
        <v>8725</v>
      </c>
      <c r="M389" s="198">
        <v>694</v>
      </c>
      <c r="N389" s="198">
        <v>0</v>
      </c>
      <c r="O389" s="194">
        <f t="shared" si="118"/>
        <v>77884</v>
      </c>
    </row>
    <row r="390" spans="1:18">
      <c r="A390" s="317" t="s">
        <v>88</v>
      </c>
      <c r="B390" s="169" t="s">
        <v>3</v>
      </c>
      <c r="C390" s="169">
        <v>619</v>
      </c>
      <c r="D390" s="169">
        <v>75</v>
      </c>
      <c r="E390" s="169">
        <v>15</v>
      </c>
      <c r="F390" s="169">
        <v>62</v>
      </c>
      <c r="G390" s="169">
        <v>412</v>
      </c>
      <c r="H390" s="169">
        <v>55</v>
      </c>
      <c r="I390" s="169">
        <v>2479</v>
      </c>
      <c r="J390" s="169">
        <v>2278</v>
      </c>
      <c r="K390" s="169">
        <v>201</v>
      </c>
      <c r="L390" s="169">
        <v>2802</v>
      </c>
      <c r="M390" s="169">
        <v>10</v>
      </c>
      <c r="N390" s="169">
        <v>0</v>
      </c>
      <c r="O390" s="164">
        <v>5910</v>
      </c>
    </row>
    <row r="391" spans="1:18" ht="18" thickBot="1">
      <c r="A391" s="318"/>
      <c r="B391" s="195" t="s">
        <v>4</v>
      </c>
      <c r="C391" s="195">
        <v>10300</v>
      </c>
      <c r="D391" s="195">
        <v>4343</v>
      </c>
      <c r="E391" s="195">
        <v>3163</v>
      </c>
      <c r="F391" s="195">
        <v>580</v>
      </c>
      <c r="G391" s="195">
        <v>2063</v>
      </c>
      <c r="H391" s="195">
        <v>151</v>
      </c>
      <c r="I391" s="195">
        <v>52931</v>
      </c>
      <c r="J391" s="195">
        <v>49234</v>
      </c>
      <c r="K391" s="195">
        <v>3697</v>
      </c>
      <c r="L391" s="195">
        <v>9919</v>
      </c>
      <c r="M391" s="195">
        <v>525</v>
      </c>
      <c r="N391" s="195">
        <v>0</v>
      </c>
      <c r="O391" s="247">
        <v>73675</v>
      </c>
    </row>
    <row r="392" spans="1:18">
      <c r="A392" s="315" t="s">
        <v>90</v>
      </c>
      <c r="B392" s="221" t="s">
        <v>3</v>
      </c>
      <c r="C392" s="221">
        <v>672</v>
      </c>
      <c r="D392" s="221">
        <v>82</v>
      </c>
      <c r="E392" s="221">
        <v>14</v>
      </c>
      <c r="F392" s="221">
        <v>70</v>
      </c>
      <c r="G392" s="221">
        <v>442</v>
      </c>
      <c r="H392" s="221">
        <v>64</v>
      </c>
      <c r="I392" s="221">
        <v>2517</v>
      </c>
      <c r="J392" s="221">
        <v>2281</v>
      </c>
      <c r="K392" s="221">
        <v>236</v>
      </c>
      <c r="L392" s="221">
        <v>2913</v>
      </c>
      <c r="M392" s="221">
        <v>10</v>
      </c>
      <c r="N392" s="221">
        <v>0</v>
      </c>
      <c r="O392" s="225">
        <v>6112</v>
      </c>
    </row>
    <row r="393" spans="1:18" ht="18" thickBot="1">
      <c r="A393" s="316"/>
      <c r="B393" s="224" t="s">
        <v>4</v>
      </c>
      <c r="C393" s="224">
        <f>SUM(D393:H393)</f>
        <v>10311</v>
      </c>
      <c r="D393" s="224">
        <v>4338</v>
      </c>
      <c r="E393" s="224">
        <v>3106</v>
      </c>
      <c r="F393" s="224">
        <v>674</v>
      </c>
      <c r="G393" s="224">
        <v>2029</v>
      </c>
      <c r="H393" s="224">
        <v>164</v>
      </c>
      <c r="I393" s="224">
        <v>54477</v>
      </c>
      <c r="J393" s="224">
        <v>50610</v>
      </c>
      <c r="K393" s="224">
        <v>3867</v>
      </c>
      <c r="L393" s="224">
        <v>9136</v>
      </c>
      <c r="M393" s="224">
        <v>559</v>
      </c>
      <c r="N393" s="224">
        <v>0</v>
      </c>
      <c r="O393" s="226">
        <v>74961</v>
      </c>
    </row>
    <row r="394" spans="1:18" ht="16.5" customHeight="1" thickBot="1">
      <c r="A394" s="334" t="s">
        <v>41</v>
      </c>
      <c r="B394" s="334"/>
      <c r="C394" s="334"/>
      <c r="D394" s="334"/>
      <c r="E394" s="334"/>
      <c r="F394" s="334"/>
      <c r="G394" s="334"/>
      <c r="H394" s="334"/>
      <c r="I394" s="334"/>
      <c r="J394" s="334"/>
      <c r="K394" s="334"/>
      <c r="L394" s="334"/>
      <c r="M394" s="334"/>
      <c r="N394" s="334"/>
      <c r="O394" s="334"/>
    </row>
    <row r="395" spans="1:18">
      <c r="A395" s="340" t="s">
        <v>7</v>
      </c>
      <c r="B395" s="341"/>
      <c r="C395" s="341" t="s">
        <v>8</v>
      </c>
      <c r="D395" s="341"/>
      <c r="E395" s="341"/>
      <c r="F395" s="341"/>
      <c r="G395" s="341"/>
      <c r="H395" s="341"/>
      <c r="I395" s="341" t="s">
        <v>26</v>
      </c>
      <c r="J395" s="341"/>
      <c r="K395" s="341"/>
      <c r="L395" s="2" t="s">
        <v>9</v>
      </c>
      <c r="M395" s="73" t="s">
        <v>10</v>
      </c>
      <c r="N395" s="73" t="s">
        <v>11</v>
      </c>
      <c r="O395" s="344" t="s">
        <v>2</v>
      </c>
    </row>
    <row r="396" spans="1:18" s="185" customFormat="1" ht="16.5" customHeight="1" thickBot="1">
      <c r="A396" s="342"/>
      <c r="B396" s="343"/>
      <c r="C396" s="75" t="s">
        <v>12</v>
      </c>
      <c r="D396" s="75" t="s">
        <v>0</v>
      </c>
      <c r="E396" s="75" t="s">
        <v>13</v>
      </c>
      <c r="F396" s="75" t="s">
        <v>14</v>
      </c>
      <c r="G396" s="75" t="s">
        <v>15</v>
      </c>
      <c r="H396" s="75" t="s">
        <v>16</v>
      </c>
      <c r="I396" s="75" t="s">
        <v>24</v>
      </c>
      <c r="J396" s="75" t="s">
        <v>25</v>
      </c>
      <c r="K396" s="75" t="s">
        <v>23</v>
      </c>
      <c r="L396" s="75" t="s">
        <v>1</v>
      </c>
      <c r="M396" s="75" t="s">
        <v>17</v>
      </c>
      <c r="N396" s="75" t="s">
        <v>18</v>
      </c>
      <c r="O396" s="345"/>
    </row>
    <row r="397" spans="1:18" s="185" customFormat="1">
      <c r="A397" s="337" t="s">
        <v>19</v>
      </c>
      <c r="B397" s="18" t="s">
        <v>3</v>
      </c>
      <c r="C397" s="18">
        <f>SUM(D397:H397)</f>
        <v>140</v>
      </c>
      <c r="D397" s="24">
        <v>50</v>
      </c>
      <c r="E397" s="24">
        <v>8</v>
      </c>
      <c r="F397" s="24">
        <v>44</v>
      </c>
      <c r="G397" s="24">
        <v>37</v>
      </c>
      <c r="H397" s="24">
        <v>1</v>
      </c>
      <c r="I397" s="18">
        <f>SUM(J397:K397)</f>
        <v>1883</v>
      </c>
      <c r="J397" s="24">
        <v>1791</v>
      </c>
      <c r="K397" s="24">
        <v>92</v>
      </c>
      <c r="L397" s="24">
        <v>2510</v>
      </c>
      <c r="M397" s="24">
        <v>10</v>
      </c>
      <c r="N397" s="18">
        <v>0</v>
      </c>
      <c r="O397" s="74">
        <f>SUM(C397,I397,L397,M397,N397)</f>
        <v>4543</v>
      </c>
    </row>
    <row r="398" spans="1:18">
      <c r="A398" s="338"/>
      <c r="B398" s="6" t="s">
        <v>4</v>
      </c>
      <c r="C398" s="6">
        <f t="shared" ref="C398:C405" si="120">SUM(D398:H398)</f>
        <v>5651</v>
      </c>
      <c r="D398" s="24">
        <v>3832</v>
      </c>
      <c r="E398" s="24">
        <v>1338</v>
      </c>
      <c r="F398" s="24">
        <v>272</v>
      </c>
      <c r="G398" s="24">
        <v>208</v>
      </c>
      <c r="H398" s="24">
        <v>1</v>
      </c>
      <c r="I398" s="6">
        <f t="shared" ref="I398:I404" si="121">SUM(J398:K398)</f>
        <v>38788</v>
      </c>
      <c r="J398" s="24">
        <v>36253</v>
      </c>
      <c r="K398" s="24">
        <v>2535</v>
      </c>
      <c r="L398" s="24">
        <v>9021</v>
      </c>
      <c r="M398" s="24">
        <v>367</v>
      </c>
      <c r="N398" s="6">
        <v>0</v>
      </c>
      <c r="O398" s="17">
        <f t="shared" ref="O398:O404" si="122">SUM(C398,I398,L398,M398,N398)</f>
        <v>53827</v>
      </c>
    </row>
    <row r="399" spans="1:18">
      <c r="A399" s="339" t="s">
        <v>20</v>
      </c>
      <c r="B399" s="6" t="s">
        <v>3</v>
      </c>
      <c r="C399" s="6">
        <f t="shared" si="120"/>
        <v>169</v>
      </c>
      <c r="D399" s="24">
        <v>54</v>
      </c>
      <c r="E399" s="24">
        <v>12</v>
      </c>
      <c r="F399" s="24">
        <v>49</v>
      </c>
      <c r="G399" s="24">
        <v>48</v>
      </c>
      <c r="H399" s="24">
        <v>6</v>
      </c>
      <c r="I399" s="6">
        <f t="shared" si="121"/>
        <v>1891</v>
      </c>
      <c r="J399" s="25">
        <v>1779</v>
      </c>
      <c r="K399" s="25">
        <v>112</v>
      </c>
      <c r="L399" s="24">
        <v>2718</v>
      </c>
      <c r="M399" s="24">
        <v>10</v>
      </c>
      <c r="N399" s="5">
        <v>0</v>
      </c>
      <c r="O399" s="17">
        <f>SUM(C399,I399,L399,M399,N399)</f>
        <v>4788</v>
      </c>
    </row>
    <row r="400" spans="1:18" ht="16.5" customHeight="1">
      <c r="A400" s="338"/>
      <c r="B400" s="6" t="s">
        <v>4</v>
      </c>
      <c r="C400" s="6">
        <f t="shared" si="120"/>
        <v>6317</v>
      </c>
      <c r="D400" s="24">
        <v>3814</v>
      </c>
      <c r="E400" s="24">
        <v>1949</v>
      </c>
      <c r="F400" s="24">
        <v>306</v>
      </c>
      <c r="G400" s="24">
        <v>217</v>
      </c>
      <c r="H400" s="24">
        <v>31</v>
      </c>
      <c r="I400" s="6">
        <f t="shared" si="121"/>
        <v>40156</v>
      </c>
      <c r="J400" s="25">
        <v>36673</v>
      </c>
      <c r="K400" s="25">
        <v>3483</v>
      </c>
      <c r="L400" s="24">
        <v>9772</v>
      </c>
      <c r="M400" s="24">
        <v>367</v>
      </c>
      <c r="N400" s="5">
        <v>0</v>
      </c>
      <c r="O400" s="17">
        <f t="shared" si="122"/>
        <v>56612</v>
      </c>
    </row>
    <row r="401" spans="1:15">
      <c r="A401" s="339" t="s">
        <v>21</v>
      </c>
      <c r="B401" s="6" t="s">
        <v>3</v>
      </c>
      <c r="C401" s="6">
        <f t="shared" si="120"/>
        <v>186</v>
      </c>
      <c r="D401" s="24">
        <v>58</v>
      </c>
      <c r="E401" s="24">
        <v>12</v>
      </c>
      <c r="F401" s="24">
        <v>54</v>
      </c>
      <c r="G401" s="24">
        <v>53</v>
      </c>
      <c r="H401" s="24">
        <v>9</v>
      </c>
      <c r="I401" s="6">
        <f t="shared" si="121"/>
        <v>1976</v>
      </c>
      <c r="J401" s="25">
        <v>1842</v>
      </c>
      <c r="K401" s="25">
        <v>134</v>
      </c>
      <c r="L401" s="24">
        <v>3061</v>
      </c>
      <c r="M401" s="24">
        <v>7</v>
      </c>
      <c r="N401" s="5">
        <v>0</v>
      </c>
      <c r="O401" s="17">
        <f>SUM(C401,I401,L401,M401,N401)</f>
        <v>5230</v>
      </c>
    </row>
    <row r="402" spans="1:15">
      <c r="A402" s="338"/>
      <c r="B402" s="6" t="s">
        <v>4</v>
      </c>
      <c r="C402" s="6">
        <f t="shared" si="120"/>
        <v>6655</v>
      </c>
      <c r="D402" s="24">
        <v>4055</v>
      </c>
      <c r="E402" s="24">
        <v>1940</v>
      </c>
      <c r="F402" s="24">
        <v>352</v>
      </c>
      <c r="G402" s="24">
        <v>268</v>
      </c>
      <c r="H402" s="24">
        <v>40</v>
      </c>
      <c r="I402" s="6">
        <f t="shared" si="121"/>
        <v>41673</v>
      </c>
      <c r="J402" s="25">
        <v>37872</v>
      </c>
      <c r="K402" s="25">
        <v>3801</v>
      </c>
      <c r="L402" s="24">
        <v>10927</v>
      </c>
      <c r="M402" s="24">
        <v>166</v>
      </c>
      <c r="N402" s="5">
        <v>0</v>
      </c>
      <c r="O402" s="17">
        <f t="shared" si="122"/>
        <v>59421</v>
      </c>
    </row>
    <row r="403" spans="1:15">
      <c r="A403" s="339" t="s">
        <v>22</v>
      </c>
      <c r="B403" s="6" t="s">
        <v>3</v>
      </c>
      <c r="C403" s="6">
        <f t="shared" si="120"/>
        <v>217</v>
      </c>
      <c r="D403" s="24">
        <v>70</v>
      </c>
      <c r="E403" s="24">
        <v>14</v>
      </c>
      <c r="F403" s="24">
        <v>57</v>
      </c>
      <c r="G403" s="24">
        <v>54</v>
      </c>
      <c r="H403" s="24">
        <v>22</v>
      </c>
      <c r="I403" s="6">
        <f t="shared" si="121"/>
        <v>2065</v>
      </c>
      <c r="J403" s="25">
        <v>1897</v>
      </c>
      <c r="K403" s="25">
        <v>168</v>
      </c>
      <c r="L403" s="24">
        <v>3211</v>
      </c>
      <c r="M403" s="24">
        <v>10</v>
      </c>
      <c r="N403" s="5">
        <v>0</v>
      </c>
      <c r="O403" s="17">
        <f>SUM(C403,I403,L403,M403,N403)</f>
        <v>5503</v>
      </c>
    </row>
    <row r="404" spans="1:15">
      <c r="A404" s="338"/>
      <c r="B404" s="6" t="s">
        <v>4</v>
      </c>
      <c r="C404" s="6">
        <f t="shared" si="120"/>
        <v>7333</v>
      </c>
      <c r="D404" s="25">
        <v>4387</v>
      </c>
      <c r="E404" s="25">
        <v>2215</v>
      </c>
      <c r="F404" s="25">
        <v>377</v>
      </c>
      <c r="G404" s="25">
        <v>270</v>
      </c>
      <c r="H404" s="25">
        <v>84</v>
      </c>
      <c r="I404" s="6">
        <f t="shared" si="121"/>
        <v>43431</v>
      </c>
      <c r="J404" s="25">
        <v>38740</v>
      </c>
      <c r="K404" s="25">
        <v>4691</v>
      </c>
      <c r="L404" s="25">
        <v>11780</v>
      </c>
      <c r="M404" s="25">
        <v>317</v>
      </c>
      <c r="N404" s="5">
        <v>0</v>
      </c>
      <c r="O404" s="17">
        <f t="shared" si="122"/>
        <v>62861</v>
      </c>
    </row>
    <row r="405" spans="1:15">
      <c r="A405" s="332" t="s">
        <v>45</v>
      </c>
      <c r="B405" s="6" t="s">
        <v>3</v>
      </c>
      <c r="C405" s="19">
        <f t="shared" si="120"/>
        <v>242</v>
      </c>
      <c r="D405" s="46">
        <v>73</v>
      </c>
      <c r="E405" s="46">
        <v>15</v>
      </c>
      <c r="F405" s="46">
        <v>62</v>
      </c>
      <c r="G405" s="46">
        <v>60</v>
      </c>
      <c r="H405" s="46">
        <v>32</v>
      </c>
      <c r="I405" s="19">
        <f>SUM(J405:K405)</f>
        <v>2945</v>
      </c>
      <c r="J405" s="46">
        <v>2673</v>
      </c>
      <c r="K405" s="46">
        <v>272</v>
      </c>
      <c r="L405" s="46">
        <v>3417</v>
      </c>
      <c r="M405" s="46">
        <v>12</v>
      </c>
      <c r="N405" s="5">
        <v>0</v>
      </c>
      <c r="O405" s="17">
        <f>SUM(C405,I405,L405,M405,N405)</f>
        <v>6616</v>
      </c>
    </row>
    <row r="406" spans="1:15">
      <c r="A406" s="333"/>
      <c r="B406" s="44" t="s">
        <v>4</v>
      </c>
      <c r="C406" s="58">
        <f>SUM(D406:H406)</f>
        <v>7448</v>
      </c>
      <c r="D406" s="63">
        <v>4383</v>
      </c>
      <c r="E406" s="63">
        <v>2247</v>
      </c>
      <c r="F406" s="63">
        <v>397</v>
      </c>
      <c r="G406" s="63">
        <v>317</v>
      </c>
      <c r="H406" s="63">
        <v>104</v>
      </c>
      <c r="I406" s="58">
        <f>SUM(J406:K406)</f>
        <v>62865</v>
      </c>
      <c r="J406" s="63">
        <v>56717</v>
      </c>
      <c r="K406" s="63">
        <v>6148</v>
      </c>
      <c r="L406" s="63">
        <v>12138</v>
      </c>
      <c r="M406" s="63">
        <v>1456</v>
      </c>
      <c r="N406" s="5">
        <v>0</v>
      </c>
      <c r="O406" s="118">
        <f>SUM(C406,I406,L406,M406,N406)</f>
        <v>83907</v>
      </c>
    </row>
    <row r="407" spans="1:15">
      <c r="A407" s="332" t="s">
        <v>48</v>
      </c>
      <c r="B407" s="81" t="s">
        <v>3</v>
      </c>
      <c r="C407" s="81">
        <f>D407+E407+F407+G407+H407</f>
        <v>279</v>
      </c>
      <c r="D407" s="89">
        <v>89</v>
      </c>
      <c r="E407" s="89">
        <v>15</v>
      </c>
      <c r="F407" s="89">
        <v>69</v>
      </c>
      <c r="G407" s="89">
        <v>62</v>
      </c>
      <c r="H407" s="89">
        <v>44</v>
      </c>
      <c r="I407" s="89">
        <v>2906</v>
      </c>
      <c r="J407" s="89">
        <v>2640</v>
      </c>
      <c r="K407" s="89">
        <v>266</v>
      </c>
      <c r="L407" s="89">
        <v>3492</v>
      </c>
      <c r="M407" s="89">
        <v>11</v>
      </c>
      <c r="N407" s="5">
        <v>0</v>
      </c>
      <c r="O407" s="119">
        <f>SUM(C407,I407,L407,M407,N407)</f>
        <v>6688</v>
      </c>
    </row>
    <row r="408" spans="1:15">
      <c r="A408" s="333"/>
      <c r="B408" s="58" t="s">
        <v>4</v>
      </c>
      <c r="C408" s="58">
        <f>D408+E408+F408+G408+H408</f>
        <v>8153</v>
      </c>
      <c r="D408" s="101">
        <v>4896</v>
      </c>
      <c r="E408" s="101">
        <v>2372</v>
      </c>
      <c r="F408" s="101">
        <v>425</v>
      </c>
      <c r="G408" s="101">
        <v>322</v>
      </c>
      <c r="H408" s="101">
        <v>138</v>
      </c>
      <c r="I408" s="101">
        <v>62123</v>
      </c>
      <c r="J408" s="101">
        <v>55859</v>
      </c>
      <c r="K408" s="101">
        <v>6264</v>
      </c>
      <c r="L408" s="101">
        <v>12317</v>
      </c>
      <c r="M408" s="101">
        <v>354</v>
      </c>
      <c r="N408" s="5">
        <v>0</v>
      </c>
      <c r="O408" s="120">
        <f>C408+I408+L408+M408+N408</f>
        <v>82947</v>
      </c>
    </row>
    <row r="409" spans="1:15">
      <c r="A409" s="347" t="s">
        <v>54</v>
      </c>
      <c r="B409" s="117" t="s">
        <v>49</v>
      </c>
      <c r="C409" s="121">
        <f t="shared" ref="C409:C410" si="123">SUM(D409:H409)</f>
        <v>295</v>
      </c>
      <c r="D409" s="121">
        <v>94</v>
      </c>
      <c r="E409" s="121">
        <v>16</v>
      </c>
      <c r="F409" s="121">
        <v>78</v>
      </c>
      <c r="G409" s="121">
        <v>57</v>
      </c>
      <c r="H409" s="121">
        <v>50</v>
      </c>
      <c r="I409" s="121">
        <f t="shared" ref="I409:I412" si="124">SUM(J409:K409)</f>
        <v>2881</v>
      </c>
      <c r="J409" s="121">
        <v>2599</v>
      </c>
      <c r="K409" s="121">
        <v>282</v>
      </c>
      <c r="L409" s="121">
        <v>3649</v>
      </c>
      <c r="M409" s="121">
        <v>11</v>
      </c>
      <c r="N409" s="121">
        <v>0</v>
      </c>
      <c r="O409" s="133">
        <f t="shared" ref="O409:O412" si="125">SUM(C409,I409,L409,M409,N409)</f>
        <v>6836</v>
      </c>
    </row>
    <row r="410" spans="1:15">
      <c r="A410" s="377"/>
      <c r="B410" s="58" t="s">
        <v>50</v>
      </c>
      <c r="C410" s="59">
        <f t="shared" si="123"/>
        <v>8835</v>
      </c>
      <c r="D410" s="59">
        <v>5135</v>
      </c>
      <c r="E410" s="59">
        <v>2786</v>
      </c>
      <c r="F410" s="59">
        <v>474</v>
      </c>
      <c r="G410" s="59">
        <v>296</v>
      </c>
      <c r="H410" s="59">
        <v>144</v>
      </c>
      <c r="I410" s="59">
        <f t="shared" si="124"/>
        <v>60836</v>
      </c>
      <c r="J410" s="59">
        <v>55571</v>
      </c>
      <c r="K410" s="59">
        <v>5265</v>
      </c>
      <c r="L410" s="59">
        <v>12490</v>
      </c>
      <c r="M410" s="59">
        <v>385</v>
      </c>
      <c r="N410" s="59">
        <v>0</v>
      </c>
      <c r="O410" s="139">
        <f t="shared" si="125"/>
        <v>82546</v>
      </c>
    </row>
    <row r="411" spans="1:15">
      <c r="A411" s="346" t="s">
        <v>84</v>
      </c>
      <c r="B411" s="203" t="s">
        <v>3</v>
      </c>
      <c r="C411" s="172">
        <f t="shared" ref="C411:C412" si="126">SUM(D411:H411)</f>
        <v>310</v>
      </c>
      <c r="D411" s="172">
        <v>100</v>
      </c>
      <c r="E411" s="172">
        <v>17</v>
      </c>
      <c r="F411" s="172">
        <v>85</v>
      </c>
      <c r="G411" s="172">
        <v>62</v>
      </c>
      <c r="H411" s="172">
        <v>46</v>
      </c>
      <c r="I411" s="161">
        <f t="shared" si="124"/>
        <v>2791</v>
      </c>
      <c r="J411" s="172">
        <v>2496</v>
      </c>
      <c r="K411" s="172">
        <v>295</v>
      </c>
      <c r="L411" s="172">
        <v>3494</v>
      </c>
      <c r="M411" s="172">
        <v>12</v>
      </c>
      <c r="N411" s="172">
        <v>0</v>
      </c>
      <c r="O411" s="173">
        <f t="shared" si="125"/>
        <v>6607</v>
      </c>
    </row>
    <row r="412" spans="1:15" ht="18" thickBot="1">
      <c r="A412" s="325"/>
      <c r="B412" s="192" t="s">
        <v>4</v>
      </c>
      <c r="C412" s="192">
        <f t="shared" si="126"/>
        <v>8992</v>
      </c>
      <c r="D412" s="192">
        <v>5216</v>
      </c>
      <c r="E412" s="192">
        <v>2846</v>
      </c>
      <c r="F412" s="192">
        <v>500</v>
      </c>
      <c r="G412" s="192">
        <v>325</v>
      </c>
      <c r="H412" s="192">
        <v>105</v>
      </c>
      <c r="I412" s="193">
        <f t="shared" si="124"/>
        <v>63410</v>
      </c>
      <c r="J412" s="192">
        <v>57299</v>
      </c>
      <c r="K412" s="192">
        <v>6111</v>
      </c>
      <c r="L412" s="192">
        <v>12609</v>
      </c>
      <c r="M412" s="192">
        <v>402</v>
      </c>
      <c r="N412" s="192">
        <v>0</v>
      </c>
      <c r="O412" s="194">
        <f t="shared" si="125"/>
        <v>85413</v>
      </c>
    </row>
    <row r="413" spans="1:15">
      <c r="A413" s="326" t="s">
        <v>88</v>
      </c>
      <c r="B413" s="274" t="s">
        <v>3</v>
      </c>
      <c r="C413" s="274">
        <v>342</v>
      </c>
      <c r="D413" s="274">
        <v>111</v>
      </c>
      <c r="E413" s="274">
        <v>17</v>
      </c>
      <c r="F413" s="274">
        <v>94</v>
      </c>
      <c r="G413" s="274">
        <v>63</v>
      </c>
      <c r="H413" s="274">
        <v>57</v>
      </c>
      <c r="I413" s="274">
        <v>2544</v>
      </c>
      <c r="J413" s="274">
        <v>2244</v>
      </c>
      <c r="K413" s="274">
        <v>300</v>
      </c>
      <c r="L413" s="274">
        <v>3076</v>
      </c>
      <c r="M413" s="274">
        <v>13</v>
      </c>
      <c r="N413" s="274">
        <v>0</v>
      </c>
      <c r="O413" s="275">
        <v>5975</v>
      </c>
    </row>
    <row r="414" spans="1:15" ht="18" thickBot="1">
      <c r="A414" s="327"/>
      <c r="B414" s="276" t="s">
        <v>4</v>
      </c>
      <c r="C414" s="277">
        <v>11851</v>
      </c>
      <c r="D414" s="277">
        <v>8208</v>
      </c>
      <c r="E414" s="277">
        <v>2854</v>
      </c>
      <c r="F414" s="277">
        <v>496</v>
      </c>
      <c r="G414" s="277">
        <v>350</v>
      </c>
      <c r="H414" s="277">
        <v>147</v>
      </c>
      <c r="I414" s="277">
        <v>60250</v>
      </c>
      <c r="J414" s="277">
        <v>52282</v>
      </c>
      <c r="K414" s="277">
        <v>7968</v>
      </c>
      <c r="L414" s="277">
        <v>10693</v>
      </c>
      <c r="M414" s="277">
        <v>499</v>
      </c>
      <c r="N414" s="277">
        <v>0</v>
      </c>
      <c r="O414" s="278">
        <v>83293</v>
      </c>
    </row>
    <row r="415" spans="1:15">
      <c r="A415" s="315" t="s">
        <v>90</v>
      </c>
      <c r="B415" s="221" t="s">
        <v>3</v>
      </c>
      <c r="C415" s="221">
        <f>SUM(D415:H415)</f>
        <v>392</v>
      </c>
      <c r="D415" s="221">
        <v>150</v>
      </c>
      <c r="E415" s="221">
        <v>21</v>
      </c>
      <c r="F415" s="221">
        <v>97</v>
      </c>
      <c r="G415" s="221">
        <v>66</v>
      </c>
      <c r="H415" s="221">
        <v>58</v>
      </c>
      <c r="I415" s="221">
        <v>2927</v>
      </c>
      <c r="J415" s="221">
        <v>2551</v>
      </c>
      <c r="K415" s="221">
        <v>376</v>
      </c>
      <c r="L415" s="221">
        <v>3626</v>
      </c>
      <c r="M415" s="221">
        <v>9</v>
      </c>
      <c r="N415" s="221">
        <v>0</v>
      </c>
      <c r="O415" s="225">
        <f>SUM(L415:N415,I415,C415)</f>
        <v>6954</v>
      </c>
    </row>
    <row r="416" spans="1:15" ht="18" thickBot="1">
      <c r="A416" s="316"/>
      <c r="B416" s="224" t="s">
        <v>4</v>
      </c>
      <c r="C416" s="221">
        <f>SUM(D416:H416)</f>
        <v>12327</v>
      </c>
      <c r="D416" s="224">
        <v>7867</v>
      </c>
      <c r="E416" s="224">
        <v>3436</v>
      </c>
      <c r="F416" s="224">
        <v>566</v>
      </c>
      <c r="G416" s="224">
        <v>314</v>
      </c>
      <c r="H416" s="224">
        <v>144</v>
      </c>
      <c r="I416" s="224">
        <v>67443</v>
      </c>
      <c r="J416" s="224">
        <v>58233</v>
      </c>
      <c r="K416" s="224">
        <v>9210</v>
      </c>
      <c r="L416" s="224">
        <v>10617</v>
      </c>
      <c r="M416" s="224">
        <v>287</v>
      </c>
      <c r="N416" s="224">
        <v>0</v>
      </c>
      <c r="O416" s="225">
        <f>SUM(L416:N416,I416,C416)</f>
        <v>90674</v>
      </c>
    </row>
    <row r="417" spans="1:15" ht="18" thickBot="1">
      <c r="A417" s="334" t="s">
        <v>42</v>
      </c>
      <c r="B417" s="334"/>
      <c r="C417" s="334"/>
      <c r="D417" s="334"/>
      <c r="E417" s="334"/>
      <c r="F417" s="334"/>
      <c r="G417" s="334"/>
      <c r="H417" s="334"/>
      <c r="I417" s="334"/>
      <c r="J417" s="334"/>
      <c r="K417" s="334"/>
      <c r="L417" s="334"/>
      <c r="M417" s="334"/>
      <c r="N417" s="334"/>
      <c r="O417" s="334"/>
    </row>
    <row r="418" spans="1:15">
      <c r="A418" s="340" t="s">
        <v>7</v>
      </c>
      <c r="B418" s="341"/>
      <c r="C418" s="341" t="s">
        <v>8</v>
      </c>
      <c r="D418" s="341"/>
      <c r="E418" s="341"/>
      <c r="F418" s="341"/>
      <c r="G418" s="341"/>
      <c r="H418" s="341"/>
      <c r="I418" s="341" t="s">
        <v>26</v>
      </c>
      <c r="J418" s="341"/>
      <c r="K418" s="341"/>
      <c r="L418" s="146" t="s">
        <v>9</v>
      </c>
      <c r="M418" s="196" t="s">
        <v>10</v>
      </c>
      <c r="N418" s="196" t="s">
        <v>11</v>
      </c>
      <c r="O418" s="344" t="s">
        <v>2</v>
      </c>
    </row>
    <row r="419" spans="1:15" ht="18" thickBot="1">
      <c r="A419" s="342"/>
      <c r="B419" s="343"/>
      <c r="C419" s="197" t="s">
        <v>12</v>
      </c>
      <c r="D419" s="197" t="s">
        <v>0</v>
      </c>
      <c r="E419" s="197" t="s">
        <v>13</v>
      </c>
      <c r="F419" s="197" t="s">
        <v>14</v>
      </c>
      <c r="G419" s="197" t="s">
        <v>15</v>
      </c>
      <c r="H419" s="197" t="s">
        <v>16</v>
      </c>
      <c r="I419" s="197" t="s">
        <v>24</v>
      </c>
      <c r="J419" s="197" t="s">
        <v>25</v>
      </c>
      <c r="K419" s="197" t="s">
        <v>23</v>
      </c>
      <c r="L419" s="197" t="s">
        <v>1</v>
      </c>
      <c r="M419" s="197" t="s">
        <v>17</v>
      </c>
      <c r="N419" s="197" t="s">
        <v>18</v>
      </c>
      <c r="O419" s="345"/>
    </row>
    <row r="420" spans="1:15">
      <c r="A420" s="337" t="s">
        <v>19</v>
      </c>
      <c r="B420" s="151" t="s">
        <v>3</v>
      </c>
      <c r="C420" s="151">
        <f>SUM(D420:H420)</f>
        <v>143</v>
      </c>
      <c r="D420" s="151">
        <v>99</v>
      </c>
      <c r="E420" s="151">
        <v>44</v>
      </c>
      <c r="F420" s="151">
        <v>0</v>
      </c>
      <c r="G420" s="151">
        <v>0</v>
      </c>
      <c r="H420" s="151">
        <v>0</v>
      </c>
      <c r="I420" s="151">
        <f>SUM(J420:K420)</f>
        <v>650</v>
      </c>
      <c r="J420" s="151">
        <v>626</v>
      </c>
      <c r="K420" s="151">
        <v>24</v>
      </c>
      <c r="L420" s="151">
        <v>1068</v>
      </c>
      <c r="M420" s="151">
        <v>0</v>
      </c>
      <c r="N420" s="151">
        <v>59</v>
      </c>
      <c r="O420" s="162">
        <f>SUM(C420,I420,L420,M420,N420)</f>
        <v>1920</v>
      </c>
    </row>
    <row r="421" spans="1:15">
      <c r="A421" s="338"/>
      <c r="B421" s="149" t="s">
        <v>4</v>
      </c>
      <c r="C421" s="149">
        <f t="shared" ref="C421:C428" si="127">SUM(D421:H421)</f>
        <v>13956</v>
      </c>
      <c r="D421" s="149">
        <v>8495</v>
      </c>
      <c r="E421" s="149">
        <v>5461</v>
      </c>
      <c r="F421" s="149">
        <v>0</v>
      </c>
      <c r="G421" s="149">
        <v>0</v>
      </c>
      <c r="H421" s="149">
        <v>0</v>
      </c>
      <c r="I421" s="149">
        <f t="shared" ref="I421:I427" si="128">SUM(J421:K421)</f>
        <v>12755</v>
      </c>
      <c r="J421" s="149">
        <v>12411</v>
      </c>
      <c r="K421" s="149">
        <v>344</v>
      </c>
      <c r="L421" s="149">
        <v>3695</v>
      </c>
      <c r="M421" s="149">
        <v>0</v>
      </c>
      <c r="N421" s="149">
        <v>504</v>
      </c>
      <c r="O421" s="150">
        <f t="shared" ref="O421:O429" si="129">SUM(C421,I421,L421,M421,N421)</f>
        <v>30910</v>
      </c>
    </row>
    <row r="422" spans="1:15">
      <c r="A422" s="339" t="s">
        <v>20</v>
      </c>
      <c r="B422" s="149" t="s">
        <v>3</v>
      </c>
      <c r="C422" s="149">
        <f t="shared" si="127"/>
        <v>191</v>
      </c>
      <c r="D422" s="148">
        <v>146</v>
      </c>
      <c r="E422" s="149">
        <v>45</v>
      </c>
      <c r="F422" s="149"/>
      <c r="G422" s="148">
        <v>0</v>
      </c>
      <c r="H422" s="148">
        <v>0</v>
      </c>
      <c r="I422" s="149">
        <f t="shared" si="128"/>
        <v>677</v>
      </c>
      <c r="J422" s="148">
        <v>643</v>
      </c>
      <c r="K422" s="148">
        <v>34</v>
      </c>
      <c r="L422" s="148">
        <v>1285</v>
      </c>
      <c r="M422" s="148">
        <v>0</v>
      </c>
      <c r="N422" s="148">
        <v>79</v>
      </c>
      <c r="O422" s="150">
        <f>SUM(C422,I422,L422,M422,N422)</f>
        <v>2232</v>
      </c>
    </row>
    <row r="423" spans="1:15">
      <c r="A423" s="338"/>
      <c r="B423" s="149" t="s">
        <v>4</v>
      </c>
      <c r="C423" s="149">
        <f t="shared" si="127"/>
        <v>16265</v>
      </c>
      <c r="D423" s="148">
        <v>10522</v>
      </c>
      <c r="E423" s="149">
        <v>5743</v>
      </c>
      <c r="F423" s="149">
        <v>0</v>
      </c>
      <c r="G423" s="148">
        <v>0</v>
      </c>
      <c r="H423" s="148">
        <v>0</v>
      </c>
      <c r="I423" s="149">
        <f t="shared" si="128"/>
        <v>13363</v>
      </c>
      <c r="J423" s="148">
        <v>12628</v>
      </c>
      <c r="K423" s="148">
        <v>735</v>
      </c>
      <c r="L423" s="148">
        <v>4569</v>
      </c>
      <c r="M423" s="148">
        <v>0</v>
      </c>
      <c r="N423" s="148">
        <v>676</v>
      </c>
      <c r="O423" s="150">
        <f t="shared" si="129"/>
        <v>34873</v>
      </c>
    </row>
    <row r="424" spans="1:15">
      <c r="A424" s="339" t="s">
        <v>21</v>
      </c>
      <c r="B424" s="149" t="s">
        <v>3</v>
      </c>
      <c r="C424" s="149">
        <f t="shared" si="127"/>
        <v>270</v>
      </c>
      <c r="D424" s="148">
        <v>221</v>
      </c>
      <c r="E424" s="149">
        <v>49</v>
      </c>
      <c r="F424" s="149">
        <v>0</v>
      </c>
      <c r="G424" s="148">
        <v>0</v>
      </c>
      <c r="H424" s="148">
        <v>0</v>
      </c>
      <c r="I424" s="149">
        <f t="shared" si="128"/>
        <v>693</v>
      </c>
      <c r="J424" s="148">
        <v>649</v>
      </c>
      <c r="K424" s="148">
        <v>44</v>
      </c>
      <c r="L424" s="148">
        <v>1827</v>
      </c>
      <c r="M424" s="148">
        <v>0</v>
      </c>
      <c r="N424" s="148">
        <v>87</v>
      </c>
      <c r="O424" s="150">
        <f>SUM(C424,I424,L424,M424,N424)</f>
        <v>2877</v>
      </c>
    </row>
    <row r="425" spans="1:15">
      <c r="A425" s="338"/>
      <c r="B425" s="149" t="s">
        <v>4</v>
      </c>
      <c r="C425" s="149">
        <f t="shared" si="127"/>
        <v>20900</v>
      </c>
      <c r="D425" s="148">
        <v>14558</v>
      </c>
      <c r="E425" s="149">
        <v>6342</v>
      </c>
      <c r="F425" s="149">
        <v>0</v>
      </c>
      <c r="G425" s="148">
        <v>0</v>
      </c>
      <c r="H425" s="148">
        <v>0</v>
      </c>
      <c r="I425" s="149">
        <f t="shared" si="128"/>
        <v>13557</v>
      </c>
      <c r="J425" s="148">
        <v>12705</v>
      </c>
      <c r="K425" s="148">
        <v>852</v>
      </c>
      <c r="L425" s="148">
        <v>6312</v>
      </c>
      <c r="M425" s="148">
        <v>0</v>
      </c>
      <c r="N425" s="148">
        <v>724</v>
      </c>
      <c r="O425" s="150">
        <f t="shared" si="129"/>
        <v>41493</v>
      </c>
    </row>
    <row r="426" spans="1:15">
      <c r="A426" s="339" t="s">
        <v>22</v>
      </c>
      <c r="B426" s="149" t="s">
        <v>3</v>
      </c>
      <c r="C426" s="149">
        <f t="shared" si="127"/>
        <v>337</v>
      </c>
      <c r="D426" s="148">
        <v>282</v>
      </c>
      <c r="E426" s="149">
        <v>55</v>
      </c>
      <c r="F426" s="149">
        <v>0</v>
      </c>
      <c r="G426" s="148">
        <v>0</v>
      </c>
      <c r="H426" s="148">
        <v>0</v>
      </c>
      <c r="I426" s="149">
        <f t="shared" si="128"/>
        <v>712</v>
      </c>
      <c r="J426" s="148">
        <v>654</v>
      </c>
      <c r="K426" s="148">
        <v>58</v>
      </c>
      <c r="L426" s="148">
        <v>2353</v>
      </c>
      <c r="M426" s="148">
        <v>0</v>
      </c>
      <c r="N426" s="148">
        <v>90</v>
      </c>
      <c r="O426" s="150">
        <f>SUM(C426,I426,L426,M426,N426)</f>
        <v>3492</v>
      </c>
    </row>
    <row r="427" spans="1:15">
      <c r="A427" s="338"/>
      <c r="B427" s="149" t="s">
        <v>4</v>
      </c>
      <c r="C427" s="149">
        <f t="shared" si="127"/>
        <v>25345</v>
      </c>
      <c r="D427" s="148">
        <v>17891</v>
      </c>
      <c r="E427" s="149">
        <v>7454</v>
      </c>
      <c r="F427" s="149">
        <v>0</v>
      </c>
      <c r="G427" s="148">
        <v>0</v>
      </c>
      <c r="H427" s="148">
        <v>0</v>
      </c>
      <c r="I427" s="149">
        <f t="shared" si="128"/>
        <v>15977</v>
      </c>
      <c r="J427" s="148">
        <v>14065</v>
      </c>
      <c r="K427" s="148">
        <v>1912</v>
      </c>
      <c r="L427" s="148">
        <v>7968</v>
      </c>
      <c r="M427" s="148">
        <v>0</v>
      </c>
      <c r="N427" s="148">
        <v>801</v>
      </c>
      <c r="O427" s="150">
        <f t="shared" si="129"/>
        <v>50091</v>
      </c>
    </row>
    <row r="428" spans="1:15">
      <c r="A428" s="332" t="s">
        <v>45</v>
      </c>
      <c r="B428" s="149" t="s">
        <v>3</v>
      </c>
      <c r="C428" s="169">
        <f t="shared" si="127"/>
        <v>386</v>
      </c>
      <c r="D428" s="149">
        <v>329</v>
      </c>
      <c r="E428" s="149">
        <v>57</v>
      </c>
      <c r="F428" s="149">
        <v>0</v>
      </c>
      <c r="G428" s="149">
        <v>0</v>
      </c>
      <c r="H428" s="149">
        <v>0</v>
      </c>
      <c r="I428" s="169">
        <f>SUM(J428:K428)</f>
        <v>785</v>
      </c>
      <c r="J428" s="148">
        <v>647</v>
      </c>
      <c r="K428" s="148">
        <v>138</v>
      </c>
      <c r="L428" s="148">
        <v>2851</v>
      </c>
      <c r="M428" s="148">
        <v>0</v>
      </c>
      <c r="N428" s="148">
        <f>63+30</f>
        <v>93</v>
      </c>
      <c r="O428" s="150">
        <f>SUM(C428,I428,L428,M428,N428)</f>
        <v>4115</v>
      </c>
    </row>
    <row r="429" spans="1:15">
      <c r="A429" s="333"/>
      <c r="B429" s="158" t="s">
        <v>4</v>
      </c>
      <c r="C429" s="170">
        <f>SUM(D429:H429)</f>
        <v>27791</v>
      </c>
      <c r="D429" s="158">
        <v>20157</v>
      </c>
      <c r="E429" s="158">
        <v>7634</v>
      </c>
      <c r="F429" s="158">
        <v>0</v>
      </c>
      <c r="G429" s="158">
        <v>0</v>
      </c>
      <c r="H429" s="158">
        <v>0</v>
      </c>
      <c r="I429" s="170">
        <f>SUM(J429:K429)</f>
        <v>19915</v>
      </c>
      <c r="J429" s="157">
        <v>15748</v>
      </c>
      <c r="K429" s="157">
        <v>4167</v>
      </c>
      <c r="L429" s="157">
        <v>9565</v>
      </c>
      <c r="M429" s="157">
        <v>0</v>
      </c>
      <c r="N429" s="157">
        <v>832</v>
      </c>
      <c r="O429" s="150">
        <f t="shared" si="129"/>
        <v>58103</v>
      </c>
    </row>
    <row r="430" spans="1:15">
      <c r="A430" s="332" t="s">
        <v>48</v>
      </c>
      <c r="B430" s="159" t="s">
        <v>3</v>
      </c>
      <c r="C430" s="159">
        <f>D430+E430+F430+G430+H430</f>
        <v>407</v>
      </c>
      <c r="D430" s="65">
        <v>347</v>
      </c>
      <c r="E430" s="65">
        <v>60</v>
      </c>
      <c r="F430" s="65">
        <v>0</v>
      </c>
      <c r="G430" s="65">
        <v>0</v>
      </c>
      <c r="H430" s="65">
        <v>0</v>
      </c>
      <c r="I430" s="65">
        <v>830</v>
      </c>
      <c r="J430" s="65">
        <v>658</v>
      </c>
      <c r="K430" s="65">
        <v>172</v>
      </c>
      <c r="L430" s="65">
        <v>3497</v>
      </c>
      <c r="M430" s="65">
        <v>19</v>
      </c>
      <c r="N430" s="65">
        <v>98</v>
      </c>
      <c r="O430" s="79">
        <f>C430+I430+L430+M430+N430</f>
        <v>4851</v>
      </c>
    </row>
    <row r="431" spans="1:15">
      <c r="A431" s="333"/>
      <c r="B431" s="170" t="s">
        <v>4</v>
      </c>
      <c r="C431" s="170">
        <f>D431+E431+F431+G431+H431</f>
        <v>31497</v>
      </c>
      <c r="D431" s="65">
        <v>22736</v>
      </c>
      <c r="E431" s="65">
        <v>8761</v>
      </c>
      <c r="F431" s="187">
        <v>0</v>
      </c>
      <c r="G431" s="187">
        <v>0</v>
      </c>
      <c r="H431" s="187">
        <v>0</v>
      </c>
      <c r="I431" s="65">
        <v>25224</v>
      </c>
      <c r="J431" s="65">
        <v>19230</v>
      </c>
      <c r="K431" s="65">
        <v>5994</v>
      </c>
      <c r="L431" s="65">
        <v>11078</v>
      </c>
      <c r="M431" s="65">
        <v>766</v>
      </c>
      <c r="N431" s="65">
        <v>876</v>
      </c>
      <c r="O431" s="171">
        <f>C431+I431+L431+M431+N431</f>
        <v>69441</v>
      </c>
    </row>
    <row r="432" spans="1:15">
      <c r="A432" s="352" t="s">
        <v>53</v>
      </c>
      <c r="B432" s="169" t="s">
        <v>3</v>
      </c>
      <c r="C432" s="172">
        <f t="shared" ref="C432:C433" si="130">SUM(D432:H432)</f>
        <v>416</v>
      </c>
      <c r="D432" s="169">
        <v>356</v>
      </c>
      <c r="E432" s="169">
        <v>60</v>
      </c>
      <c r="F432" s="199" t="s">
        <v>51</v>
      </c>
      <c r="G432" s="199" t="s">
        <v>51</v>
      </c>
      <c r="H432" s="199" t="s">
        <v>51</v>
      </c>
      <c r="I432" s="172">
        <f t="shared" ref="I432:I437" si="131">SUM(J432:K432)</f>
        <v>784</v>
      </c>
      <c r="J432" s="169">
        <v>650</v>
      </c>
      <c r="K432" s="169">
        <v>134</v>
      </c>
      <c r="L432" s="169">
        <v>3865</v>
      </c>
      <c r="M432" s="169">
        <v>19</v>
      </c>
      <c r="N432" s="169">
        <v>97</v>
      </c>
      <c r="O432" s="173">
        <f>SUM(C432,I432,L432,M432,N432)</f>
        <v>5181</v>
      </c>
    </row>
    <row r="433" spans="1:15">
      <c r="A433" s="379"/>
      <c r="B433" s="170" t="s">
        <v>4</v>
      </c>
      <c r="C433" s="174">
        <f t="shared" si="130"/>
        <v>32195</v>
      </c>
      <c r="D433" s="170">
        <v>23326</v>
      </c>
      <c r="E433" s="170">
        <v>8869</v>
      </c>
      <c r="F433" s="210" t="s">
        <v>51</v>
      </c>
      <c r="G433" s="210" t="s">
        <v>51</v>
      </c>
      <c r="H433" s="210" t="s">
        <v>51</v>
      </c>
      <c r="I433" s="174">
        <f t="shared" si="131"/>
        <v>26131</v>
      </c>
      <c r="J433" s="170">
        <v>20498</v>
      </c>
      <c r="K433" s="170">
        <v>5633</v>
      </c>
      <c r="L433" s="170">
        <v>11809</v>
      </c>
      <c r="M433" s="170">
        <v>841</v>
      </c>
      <c r="N433" s="170">
        <v>857</v>
      </c>
      <c r="O433" s="175">
        <f>SUM(C433,I433,L433,M433,N433)</f>
        <v>71833</v>
      </c>
    </row>
    <row r="434" spans="1:15">
      <c r="A434" s="330" t="s">
        <v>84</v>
      </c>
      <c r="B434" s="159" t="s">
        <v>3</v>
      </c>
      <c r="C434" s="172">
        <f t="shared" ref="C434:C435" si="132">SUM(D434:H434)</f>
        <v>524</v>
      </c>
      <c r="D434" s="169">
        <v>359</v>
      </c>
      <c r="E434" s="169">
        <v>61</v>
      </c>
      <c r="F434" s="199">
        <v>104</v>
      </c>
      <c r="G434" s="199">
        <v>0</v>
      </c>
      <c r="H434" s="199">
        <v>0</v>
      </c>
      <c r="I434" s="174">
        <f t="shared" si="131"/>
        <v>816</v>
      </c>
      <c r="J434" s="169">
        <v>653</v>
      </c>
      <c r="K434" s="169">
        <v>163</v>
      </c>
      <c r="L434" s="169">
        <v>4273</v>
      </c>
      <c r="M434" s="169">
        <v>19</v>
      </c>
      <c r="N434" s="169">
        <v>104</v>
      </c>
      <c r="O434" s="173">
        <f>SUM(C434,I434,L434,M434,N434)</f>
        <v>5736</v>
      </c>
    </row>
    <row r="435" spans="1:15" ht="18" thickBot="1">
      <c r="A435" s="331"/>
      <c r="B435" s="198" t="s">
        <v>4</v>
      </c>
      <c r="C435" s="192">
        <f t="shared" si="132"/>
        <v>33889</v>
      </c>
      <c r="D435" s="198">
        <v>23871</v>
      </c>
      <c r="E435" s="198">
        <v>9105</v>
      </c>
      <c r="F435" s="202">
        <v>913</v>
      </c>
      <c r="G435" s="202">
        <v>0</v>
      </c>
      <c r="H435" s="202">
        <v>0</v>
      </c>
      <c r="I435" s="193">
        <f t="shared" si="131"/>
        <v>26872</v>
      </c>
      <c r="J435" s="198">
        <v>20426</v>
      </c>
      <c r="K435" s="198">
        <v>6446</v>
      </c>
      <c r="L435" s="198">
        <v>12429</v>
      </c>
      <c r="M435" s="198">
        <v>917</v>
      </c>
      <c r="N435" s="198">
        <v>913</v>
      </c>
      <c r="O435" s="194">
        <f>SUM(C435,I435,L435,M435,N435)</f>
        <v>75020</v>
      </c>
    </row>
    <row r="436" spans="1:15">
      <c r="A436" s="328" t="s">
        <v>88</v>
      </c>
      <c r="B436" s="169" t="s">
        <v>3</v>
      </c>
      <c r="C436" s="169">
        <f>SUM(D436:H436)</f>
        <v>422</v>
      </c>
      <c r="D436" s="169">
        <v>363</v>
      </c>
      <c r="E436" s="169">
        <v>59</v>
      </c>
      <c r="F436" s="240" t="s">
        <v>52</v>
      </c>
      <c r="G436" s="240" t="s">
        <v>52</v>
      </c>
      <c r="H436" s="240" t="s">
        <v>52</v>
      </c>
      <c r="I436" s="169">
        <f t="shared" si="131"/>
        <v>835</v>
      </c>
      <c r="J436" s="169">
        <v>649</v>
      </c>
      <c r="K436" s="169">
        <v>186</v>
      </c>
      <c r="L436" s="169">
        <v>4484</v>
      </c>
      <c r="M436" s="169">
        <v>19</v>
      </c>
      <c r="N436" s="169">
        <v>108</v>
      </c>
      <c r="O436" s="164">
        <f t="shared" ref="O436:O437" si="133">SUM(C436,I436,L436,M436,N436)</f>
        <v>5868</v>
      </c>
    </row>
    <row r="437" spans="1:15" ht="18" thickBot="1">
      <c r="A437" s="329"/>
      <c r="B437" s="198" t="s">
        <v>4</v>
      </c>
      <c r="C437" s="198">
        <f>SUM(D437:H437)</f>
        <v>29228</v>
      </c>
      <c r="D437" s="198">
        <v>20195</v>
      </c>
      <c r="E437" s="198">
        <v>9033</v>
      </c>
      <c r="F437" s="192" t="s">
        <v>52</v>
      </c>
      <c r="G437" s="192" t="s">
        <v>52</v>
      </c>
      <c r="H437" s="192" t="s">
        <v>52</v>
      </c>
      <c r="I437" s="198">
        <f t="shared" si="131"/>
        <v>27419</v>
      </c>
      <c r="J437" s="198">
        <v>20295</v>
      </c>
      <c r="K437" s="198">
        <v>7124</v>
      </c>
      <c r="L437" s="198">
        <v>12566</v>
      </c>
      <c r="M437" s="198">
        <v>917</v>
      </c>
      <c r="N437" s="198">
        <v>932</v>
      </c>
      <c r="O437" s="241">
        <f t="shared" si="133"/>
        <v>71062</v>
      </c>
    </row>
    <row r="438" spans="1:15">
      <c r="A438" s="320" t="s">
        <v>90</v>
      </c>
      <c r="B438" s="296" t="s">
        <v>3</v>
      </c>
      <c r="C438" s="296">
        <v>423</v>
      </c>
      <c r="D438" s="296">
        <v>362</v>
      </c>
      <c r="E438" s="296">
        <v>60</v>
      </c>
      <c r="F438" s="296">
        <v>0</v>
      </c>
      <c r="G438" s="296">
        <v>1</v>
      </c>
      <c r="H438" s="296">
        <v>0</v>
      </c>
      <c r="I438" s="296">
        <v>866</v>
      </c>
      <c r="J438" s="296">
        <v>647</v>
      </c>
      <c r="K438" s="296">
        <v>219</v>
      </c>
      <c r="L438" s="296">
        <v>4750</v>
      </c>
      <c r="M438" s="296">
        <v>17</v>
      </c>
      <c r="N438" s="296">
        <v>110</v>
      </c>
      <c r="O438" s="297">
        <v>6166</v>
      </c>
    </row>
    <row r="439" spans="1:15" ht="18" thickBot="1">
      <c r="A439" s="321"/>
      <c r="B439" s="298" t="s">
        <v>4</v>
      </c>
      <c r="C439" s="298">
        <v>33665</v>
      </c>
      <c r="D439" s="298">
        <v>24573</v>
      </c>
      <c r="E439" s="298">
        <v>9089</v>
      </c>
      <c r="F439" s="298">
        <v>0</v>
      </c>
      <c r="G439" s="298">
        <v>3</v>
      </c>
      <c r="H439" s="298">
        <v>0</v>
      </c>
      <c r="I439" s="298">
        <v>29165</v>
      </c>
      <c r="J439" s="298">
        <v>21663</v>
      </c>
      <c r="K439" s="298">
        <v>7502</v>
      </c>
      <c r="L439" s="298">
        <v>12957</v>
      </c>
      <c r="M439" s="298">
        <v>804</v>
      </c>
      <c r="N439" s="298">
        <v>942</v>
      </c>
      <c r="O439" s="299">
        <v>77533</v>
      </c>
    </row>
  </sheetData>
  <mergeCells count="272">
    <mergeCell ref="A434:A435"/>
    <mergeCell ref="A179:A180"/>
    <mergeCell ref="A363:A364"/>
    <mergeCell ref="A386:A387"/>
    <mergeCell ref="A409:A410"/>
    <mergeCell ref="A432:A433"/>
    <mergeCell ref="A86:A87"/>
    <mergeCell ref="A110:A111"/>
    <mergeCell ref="A156:A157"/>
    <mergeCell ref="A202:A203"/>
    <mergeCell ref="A225:A226"/>
    <mergeCell ref="A248:A249"/>
    <mergeCell ref="A271:A272"/>
    <mergeCell ref="A171:A172"/>
    <mergeCell ref="A173:A174"/>
    <mergeCell ref="A175:A176"/>
    <mergeCell ref="A148:A149"/>
    <mergeCell ref="A150:A151"/>
    <mergeCell ref="A152:A153"/>
    <mergeCell ref="A164:O164"/>
    <mergeCell ref="A165:B166"/>
    <mergeCell ref="C165:H165"/>
    <mergeCell ref="I165:K165"/>
    <mergeCell ref="A169:A170"/>
    <mergeCell ref="A78:A79"/>
    <mergeCell ref="A80:A81"/>
    <mergeCell ref="A5:A8"/>
    <mergeCell ref="A9:A12"/>
    <mergeCell ref="A13:A16"/>
    <mergeCell ref="A17:A20"/>
    <mergeCell ref="A21:A24"/>
    <mergeCell ref="A76:A77"/>
    <mergeCell ref="A74:A75"/>
    <mergeCell ref="A51:A52"/>
    <mergeCell ref="A53:A54"/>
    <mergeCell ref="A55:A56"/>
    <mergeCell ref="A71:O71"/>
    <mergeCell ref="A72:B73"/>
    <mergeCell ref="C72:H72"/>
    <mergeCell ref="I72:K72"/>
    <mergeCell ref="O72:O73"/>
    <mergeCell ref="A57:A58"/>
    <mergeCell ref="A59:A60"/>
    <mergeCell ref="A61:A62"/>
    <mergeCell ref="A63:A64"/>
    <mergeCell ref="A33:A36"/>
    <mergeCell ref="A65:A66"/>
    <mergeCell ref="A29:A32"/>
    <mergeCell ref="A1:O1"/>
    <mergeCell ref="N2:O2"/>
    <mergeCell ref="O3:O4"/>
    <mergeCell ref="I3:K3"/>
    <mergeCell ref="A47:B48"/>
    <mergeCell ref="C47:H47"/>
    <mergeCell ref="I47:K47"/>
    <mergeCell ref="O47:O48"/>
    <mergeCell ref="A49:A50"/>
    <mergeCell ref="A3:B4"/>
    <mergeCell ref="C3:H3"/>
    <mergeCell ref="A46:O46"/>
    <mergeCell ref="A25:A28"/>
    <mergeCell ref="A37:A40"/>
    <mergeCell ref="A41:A44"/>
    <mergeCell ref="A82:A83"/>
    <mergeCell ref="A213:A214"/>
    <mergeCell ref="A215:A216"/>
    <mergeCell ref="A217:A218"/>
    <mergeCell ref="A190:A191"/>
    <mergeCell ref="A192:A193"/>
    <mergeCell ref="A194:A195"/>
    <mergeCell ref="A196:A197"/>
    <mergeCell ref="A198:A199"/>
    <mergeCell ref="A187:O187"/>
    <mergeCell ref="A188:B189"/>
    <mergeCell ref="C188:H188"/>
    <mergeCell ref="I188:K188"/>
    <mergeCell ref="O188:O189"/>
    <mergeCell ref="A98:A99"/>
    <mergeCell ref="A100:A101"/>
    <mergeCell ref="A102:A103"/>
    <mergeCell ref="A104:A105"/>
    <mergeCell ref="A106:A107"/>
    <mergeCell ref="O165:O166"/>
    <mergeCell ref="A167:A168"/>
    <mergeCell ref="A129:A130"/>
    <mergeCell ref="A141:O141"/>
    <mergeCell ref="A142:B143"/>
    <mergeCell ref="A146:A147"/>
    <mergeCell ref="A133:A134"/>
    <mergeCell ref="A118:O118"/>
    <mergeCell ref="A119:B120"/>
    <mergeCell ref="C119:H119"/>
    <mergeCell ref="I119:K119"/>
    <mergeCell ref="O119:O120"/>
    <mergeCell ref="A121:A122"/>
    <mergeCell ref="A123:A124"/>
    <mergeCell ref="A125:A126"/>
    <mergeCell ref="A127:A128"/>
    <mergeCell ref="A95:O95"/>
    <mergeCell ref="A96:B97"/>
    <mergeCell ref="C96:H96"/>
    <mergeCell ref="I96:K96"/>
    <mergeCell ref="O96:O97"/>
    <mergeCell ref="C142:H142"/>
    <mergeCell ref="I142:K142"/>
    <mergeCell ref="O142:O143"/>
    <mergeCell ref="A144:A145"/>
    <mergeCell ref="A259:A260"/>
    <mergeCell ref="A219:A220"/>
    <mergeCell ref="A221:A222"/>
    <mergeCell ref="A210:O210"/>
    <mergeCell ref="A211:B212"/>
    <mergeCell ref="C211:H211"/>
    <mergeCell ref="I211:K211"/>
    <mergeCell ref="O211:O212"/>
    <mergeCell ref="A236:A237"/>
    <mergeCell ref="A238:A239"/>
    <mergeCell ref="A256:O256"/>
    <mergeCell ref="A257:B258"/>
    <mergeCell ref="C257:H257"/>
    <mergeCell ref="I257:K257"/>
    <mergeCell ref="O257:O258"/>
    <mergeCell ref="A240:A241"/>
    <mergeCell ref="A242:A243"/>
    <mergeCell ref="A244:A245"/>
    <mergeCell ref="A233:O233"/>
    <mergeCell ref="A234:B235"/>
    <mergeCell ref="C234:H234"/>
    <mergeCell ref="I234:K234"/>
    <mergeCell ref="O234:O235"/>
    <mergeCell ref="A254:A255"/>
    <mergeCell ref="A294:A295"/>
    <mergeCell ref="A296:A297"/>
    <mergeCell ref="A279:O279"/>
    <mergeCell ref="A280:B281"/>
    <mergeCell ref="C280:H280"/>
    <mergeCell ref="I280:K280"/>
    <mergeCell ref="O280:O281"/>
    <mergeCell ref="A261:A262"/>
    <mergeCell ref="A263:A264"/>
    <mergeCell ref="A265:A266"/>
    <mergeCell ref="A267:A268"/>
    <mergeCell ref="A275:A276"/>
    <mergeCell ref="A277:A278"/>
    <mergeCell ref="A394:O394"/>
    <mergeCell ref="A411:A412"/>
    <mergeCell ref="A407:A408"/>
    <mergeCell ref="A311:A312"/>
    <mergeCell ref="A313:A314"/>
    <mergeCell ref="A315:A316"/>
    <mergeCell ref="A317:A318"/>
    <mergeCell ref="A319:A320"/>
    <mergeCell ref="A321:A322"/>
    <mergeCell ref="A369:A370"/>
    <mergeCell ref="A325:O325"/>
    <mergeCell ref="A326:B327"/>
    <mergeCell ref="C326:H326"/>
    <mergeCell ref="I326:K326"/>
    <mergeCell ref="O326:O327"/>
    <mergeCell ref="A330:A331"/>
    <mergeCell ref="A332:A333"/>
    <mergeCell ref="A334:A335"/>
    <mergeCell ref="A336:A337"/>
    <mergeCell ref="A338:A339"/>
    <mergeCell ref="A340:A341"/>
    <mergeCell ref="A342:A343"/>
    <mergeCell ref="A418:B419"/>
    <mergeCell ref="C418:H418"/>
    <mergeCell ref="I418:K418"/>
    <mergeCell ref="O418:O419"/>
    <mergeCell ref="A397:A398"/>
    <mergeCell ref="A399:A400"/>
    <mergeCell ref="A401:A402"/>
    <mergeCell ref="A403:A404"/>
    <mergeCell ref="A405:A406"/>
    <mergeCell ref="A415:A416"/>
    <mergeCell ref="A246:A247"/>
    <mergeCell ref="A269:A270"/>
    <mergeCell ref="A371:O371"/>
    <mergeCell ref="A372:B373"/>
    <mergeCell ref="C372:H372"/>
    <mergeCell ref="I372:K372"/>
    <mergeCell ref="O372:O373"/>
    <mergeCell ref="A351:A352"/>
    <mergeCell ref="A353:A354"/>
    <mergeCell ref="A355:A356"/>
    <mergeCell ref="A357:A358"/>
    <mergeCell ref="A359:A360"/>
    <mergeCell ref="A365:A366"/>
    <mergeCell ref="A302:O302"/>
    <mergeCell ref="A303:B304"/>
    <mergeCell ref="C303:H303"/>
    <mergeCell ref="I303:K303"/>
    <mergeCell ref="O303:O304"/>
    <mergeCell ref="A282:A283"/>
    <mergeCell ref="A284:A285"/>
    <mergeCell ref="A286:A287"/>
    <mergeCell ref="A288:A289"/>
    <mergeCell ref="A290:A291"/>
    <mergeCell ref="A292:A293"/>
    <mergeCell ref="A305:A306"/>
    <mergeCell ref="A307:A308"/>
    <mergeCell ref="A309:A310"/>
    <mergeCell ref="A430:A431"/>
    <mergeCell ref="A395:B396"/>
    <mergeCell ref="C395:H395"/>
    <mergeCell ref="I395:K395"/>
    <mergeCell ref="O395:O396"/>
    <mergeCell ref="A424:A425"/>
    <mergeCell ref="A426:A427"/>
    <mergeCell ref="A428:A429"/>
    <mergeCell ref="A374:A375"/>
    <mergeCell ref="A376:A377"/>
    <mergeCell ref="A378:A379"/>
    <mergeCell ref="A380:A381"/>
    <mergeCell ref="A382:A383"/>
    <mergeCell ref="A420:A421"/>
    <mergeCell ref="A422:A423"/>
    <mergeCell ref="A417:O417"/>
    <mergeCell ref="A349:B350"/>
    <mergeCell ref="C349:H349"/>
    <mergeCell ref="I349:K349"/>
    <mergeCell ref="O349:O350"/>
    <mergeCell ref="A328:A329"/>
    <mergeCell ref="A67:A68"/>
    <mergeCell ref="A90:A91"/>
    <mergeCell ref="A114:A115"/>
    <mergeCell ref="A137:A138"/>
    <mergeCell ref="A160:A161"/>
    <mergeCell ref="A183:A184"/>
    <mergeCell ref="A206:A207"/>
    <mergeCell ref="A229:A230"/>
    <mergeCell ref="A252:A253"/>
    <mergeCell ref="A88:A89"/>
    <mergeCell ref="A112:A113"/>
    <mergeCell ref="A135:A136"/>
    <mergeCell ref="A158:A159"/>
    <mergeCell ref="A181:A182"/>
    <mergeCell ref="A204:A205"/>
    <mergeCell ref="A227:A228"/>
    <mergeCell ref="A250:A251"/>
    <mergeCell ref="A84:A85"/>
    <mergeCell ref="A108:A109"/>
    <mergeCell ref="A131:A132"/>
    <mergeCell ref="A154:A155"/>
    <mergeCell ref="A177:A178"/>
    <mergeCell ref="A200:A201"/>
    <mergeCell ref="A223:A224"/>
    <mergeCell ref="A162:A163"/>
    <mergeCell ref="A392:A393"/>
    <mergeCell ref="A231:A232"/>
    <mergeCell ref="A69:A70"/>
    <mergeCell ref="A300:A301"/>
    <mergeCell ref="A323:A324"/>
    <mergeCell ref="A438:A439"/>
    <mergeCell ref="A346:A347"/>
    <mergeCell ref="A208:A209"/>
    <mergeCell ref="A185:A186"/>
    <mergeCell ref="A116:A117"/>
    <mergeCell ref="A139:A140"/>
    <mergeCell ref="A92:A93"/>
    <mergeCell ref="A344:A345"/>
    <mergeCell ref="A367:A368"/>
    <mergeCell ref="A390:A391"/>
    <mergeCell ref="A413:A414"/>
    <mergeCell ref="A436:A437"/>
    <mergeCell ref="A298:A299"/>
    <mergeCell ref="A388:A389"/>
    <mergeCell ref="A273:A274"/>
    <mergeCell ref="A361:A362"/>
    <mergeCell ref="A384:A385"/>
    <mergeCell ref="A348:O348"/>
  </mergeCells>
  <phoneticPr fontId="2" type="noConversion"/>
  <pageMargins left="0.25" right="0.25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2"/>
  <sheetViews>
    <sheetView view="pageBreakPreview" zoomScale="115" zoomScaleNormal="100" zoomScaleSheetLayoutView="115" workbookViewId="0">
      <pane ySplit="2" topLeftCell="A3" activePane="bottomLeft" state="frozen"/>
      <selection pane="bottomLeft" activeCell="H25" sqref="H25"/>
    </sheetView>
  </sheetViews>
  <sheetFormatPr defaultColWidth="9" defaultRowHeight="17.399999999999999"/>
  <cols>
    <col min="1" max="16384" width="9" style="182"/>
  </cols>
  <sheetData>
    <row r="1" spans="1:15">
      <c r="A1" s="179"/>
      <c r="B1" s="179"/>
      <c r="C1" s="386" t="s">
        <v>8</v>
      </c>
      <c r="D1" s="386"/>
      <c r="E1" s="386"/>
      <c r="F1" s="386"/>
      <c r="G1" s="386"/>
      <c r="H1" s="386"/>
      <c r="I1" s="386" t="s">
        <v>26</v>
      </c>
      <c r="J1" s="386"/>
      <c r="K1" s="386"/>
      <c r="L1" s="180" t="s">
        <v>9</v>
      </c>
      <c r="M1" s="181" t="s">
        <v>10</v>
      </c>
      <c r="N1" s="181" t="s">
        <v>11</v>
      </c>
      <c r="O1" s="387" t="s">
        <v>2</v>
      </c>
    </row>
    <row r="2" spans="1:15">
      <c r="A2" s="179"/>
      <c r="B2" s="179"/>
      <c r="C2" s="181" t="s">
        <v>12</v>
      </c>
      <c r="D2" s="181" t="s">
        <v>0</v>
      </c>
      <c r="E2" s="181" t="s">
        <v>13</v>
      </c>
      <c r="F2" s="181" t="s">
        <v>14</v>
      </c>
      <c r="G2" s="181" t="s">
        <v>15</v>
      </c>
      <c r="H2" s="181" t="s">
        <v>16</v>
      </c>
      <c r="I2" s="181" t="s">
        <v>24</v>
      </c>
      <c r="J2" s="181" t="s">
        <v>25</v>
      </c>
      <c r="K2" s="181" t="s">
        <v>23</v>
      </c>
      <c r="L2" s="181" t="s">
        <v>1</v>
      </c>
      <c r="M2" s="181" t="s">
        <v>17</v>
      </c>
      <c r="N2" s="181" t="s">
        <v>18</v>
      </c>
      <c r="O2" s="387"/>
    </row>
    <row r="3" spans="1:15" s="185" customFormat="1" ht="16.5" customHeight="1">
      <c r="A3" s="189" t="s">
        <v>60</v>
      </c>
      <c r="B3" s="172" t="s">
        <v>3</v>
      </c>
      <c r="C3" s="172">
        <f t="shared" ref="C3:C14" si="0">SUM(D3:H3)</f>
        <v>1782</v>
      </c>
      <c r="D3" s="172">
        <f>시도!D69</f>
        <v>463</v>
      </c>
      <c r="E3" s="172">
        <f>시도!E69</f>
        <v>1</v>
      </c>
      <c r="F3" s="172">
        <f>시도!F69</f>
        <v>0</v>
      </c>
      <c r="G3" s="172">
        <f>시도!G69</f>
        <v>184</v>
      </c>
      <c r="H3" s="172">
        <f>시도!H69</f>
        <v>1134</v>
      </c>
      <c r="I3" s="172">
        <f>시도!I69</f>
        <v>2192</v>
      </c>
      <c r="J3" s="172">
        <f>시도!J69</f>
        <v>2115</v>
      </c>
      <c r="K3" s="172">
        <f>시도!K69</f>
        <v>77</v>
      </c>
      <c r="L3" s="172">
        <f>시도!L69</f>
        <v>0</v>
      </c>
      <c r="M3" s="172">
        <f>시도!M69</f>
        <v>2</v>
      </c>
      <c r="N3" s="172">
        <f>시도!N69</f>
        <v>0</v>
      </c>
      <c r="O3" s="172">
        <f>시도!O69</f>
        <v>3976</v>
      </c>
    </row>
    <row r="4" spans="1:15" s="185" customFormat="1" ht="16.5" customHeight="1">
      <c r="A4" s="183" t="s">
        <v>61</v>
      </c>
      <c r="B4" s="169" t="s">
        <v>49</v>
      </c>
      <c r="C4" s="172">
        <f t="shared" si="0"/>
        <v>344</v>
      </c>
      <c r="D4" s="172">
        <f>시도!D92</f>
        <v>194</v>
      </c>
      <c r="E4" s="172">
        <f>시도!E92</f>
        <v>6</v>
      </c>
      <c r="F4" s="172">
        <f>시도!F92</f>
        <v>4</v>
      </c>
      <c r="G4" s="172">
        <f>시도!G92</f>
        <v>4</v>
      </c>
      <c r="H4" s="172">
        <f>시도!H92</f>
        <v>136</v>
      </c>
      <c r="I4" s="172">
        <f>시도!I92</f>
        <v>2135</v>
      </c>
      <c r="J4" s="172">
        <f>시도!J92</f>
        <v>1890</v>
      </c>
      <c r="K4" s="172">
        <f>시도!K92</f>
        <v>245</v>
      </c>
      <c r="L4" s="172">
        <f>시도!L92</f>
        <v>102</v>
      </c>
      <c r="M4" s="172">
        <f>시도!M92</f>
        <v>1</v>
      </c>
      <c r="N4" s="172">
        <f>시도!N92</f>
        <v>0</v>
      </c>
      <c r="O4" s="172">
        <f>시도!O92</f>
        <v>2582</v>
      </c>
    </row>
    <row r="5" spans="1:15" s="185" customFormat="1" ht="16.5" customHeight="1">
      <c r="A5" s="183" t="s">
        <v>62</v>
      </c>
      <c r="B5" s="169" t="s">
        <v>49</v>
      </c>
      <c r="C5" s="172">
        <f t="shared" si="0"/>
        <v>87</v>
      </c>
      <c r="D5" s="172">
        <f>시도!D116</f>
        <v>33</v>
      </c>
      <c r="E5" s="172">
        <f>시도!E116</f>
        <v>0</v>
      </c>
      <c r="F5" s="172">
        <f>시도!F116</f>
        <v>0</v>
      </c>
      <c r="G5" s="172">
        <f>시도!G116</f>
        <v>24</v>
      </c>
      <c r="H5" s="172">
        <f>시도!H116</f>
        <v>30</v>
      </c>
      <c r="I5" s="172">
        <f>시도!I116</f>
        <v>725</v>
      </c>
      <c r="J5" s="172">
        <f>시도!J116</f>
        <v>719</v>
      </c>
      <c r="K5" s="172">
        <f>시도!K116</f>
        <v>6</v>
      </c>
      <c r="L5" s="172">
        <f>시도!L116</f>
        <v>5</v>
      </c>
      <c r="M5" s="172">
        <f>시도!M116</f>
        <v>2</v>
      </c>
      <c r="N5" s="172">
        <f>시도!N116</f>
        <v>0</v>
      </c>
      <c r="O5" s="172">
        <f>시도!O116</f>
        <v>819</v>
      </c>
    </row>
    <row r="6" spans="1:15" s="185" customFormat="1" ht="16.5" customHeight="1">
      <c r="A6" s="183" t="s">
        <v>63</v>
      </c>
      <c r="B6" s="169" t="s">
        <v>49</v>
      </c>
      <c r="C6" s="172">
        <f t="shared" si="0"/>
        <v>200</v>
      </c>
      <c r="D6" s="172">
        <f>시도!D139</f>
        <v>91</v>
      </c>
      <c r="E6" s="172">
        <f>시도!E139</f>
        <v>2</v>
      </c>
      <c r="F6" s="172">
        <f>시도!F139</f>
        <v>21</v>
      </c>
      <c r="G6" s="172">
        <f>시도!G139</f>
        <v>12</v>
      </c>
      <c r="H6" s="172">
        <f>시도!H139</f>
        <v>74</v>
      </c>
      <c r="I6" s="172">
        <f>시도!I139</f>
        <v>1233</v>
      </c>
      <c r="J6" s="172">
        <f>시도!J139</f>
        <v>955</v>
      </c>
      <c r="K6" s="172">
        <f>시도!K139</f>
        <v>278</v>
      </c>
      <c r="L6" s="172">
        <f>시도!L139</f>
        <v>1202</v>
      </c>
      <c r="M6" s="172">
        <f>시도!M139</f>
        <v>2</v>
      </c>
      <c r="N6" s="172">
        <f>시도!N139</f>
        <v>0</v>
      </c>
      <c r="O6" s="172">
        <f>시도!O139</f>
        <v>2637</v>
      </c>
    </row>
    <row r="7" spans="1:15" s="185" customFormat="1" ht="16.5" customHeight="1">
      <c r="A7" s="189" t="s">
        <v>64</v>
      </c>
      <c r="B7" s="169" t="s">
        <v>49</v>
      </c>
      <c r="C7" s="172">
        <f t="shared" si="0"/>
        <v>47</v>
      </c>
      <c r="D7" s="172">
        <f>시도!D162</f>
        <v>14</v>
      </c>
      <c r="E7" s="172">
        <f>시도!E162</f>
        <v>0</v>
      </c>
      <c r="F7" s="172">
        <f>시도!F162</f>
        <v>0</v>
      </c>
      <c r="G7" s="172">
        <f>시도!G162</f>
        <v>9</v>
      </c>
      <c r="H7" s="172">
        <f>시도!H162</f>
        <v>24</v>
      </c>
      <c r="I7" s="172">
        <f>시도!I162</f>
        <v>657</v>
      </c>
      <c r="J7" s="172">
        <f>시도!J162</f>
        <v>627</v>
      </c>
      <c r="K7" s="172">
        <f>시도!K162</f>
        <v>30</v>
      </c>
      <c r="L7" s="172">
        <f>시도!L162</f>
        <v>3</v>
      </c>
      <c r="M7" s="172">
        <f>시도!M162</f>
        <v>0</v>
      </c>
      <c r="N7" s="172">
        <f>시도!N162</f>
        <v>0</v>
      </c>
      <c r="O7" s="172">
        <f>시도!O162</f>
        <v>707</v>
      </c>
    </row>
    <row r="8" spans="1:15" s="185" customFormat="1" ht="16.5" customHeight="1">
      <c r="A8" s="183" t="s">
        <v>65</v>
      </c>
      <c r="B8" s="169" t="s">
        <v>49</v>
      </c>
      <c r="C8" s="172">
        <f t="shared" si="0"/>
        <v>25</v>
      </c>
      <c r="D8" s="172">
        <f>시도!D185</f>
        <v>20</v>
      </c>
      <c r="E8" s="172">
        <f>시도!E185</f>
        <v>0</v>
      </c>
      <c r="F8" s="172">
        <f>시도!F185</f>
        <v>0</v>
      </c>
      <c r="G8" s="172">
        <f>시도!G185</f>
        <v>0</v>
      </c>
      <c r="H8" s="172">
        <f>시도!H185</f>
        <v>5</v>
      </c>
      <c r="I8" s="172">
        <f>시도!I185</f>
        <v>426</v>
      </c>
      <c r="J8" s="172">
        <f>시도!J185</f>
        <v>411</v>
      </c>
      <c r="K8" s="172">
        <f>시도!K185</f>
        <v>15</v>
      </c>
      <c r="L8" s="172">
        <f>시도!L185</f>
        <v>14</v>
      </c>
      <c r="M8" s="172">
        <f>시도!M185</f>
        <v>0</v>
      </c>
      <c r="N8" s="172">
        <f>시도!N185</f>
        <v>0</v>
      </c>
      <c r="O8" s="172">
        <f>시도!O185</f>
        <v>465</v>
      </c>
    </row>
    <row r="9" spans="1:15" s="185" customFormat="1" ht="16.5" customHeight="1">
      <c r="A9" s="183" t="s">
        <v>66</v>
      </c>
      <c r="B9" s="169" t="s">
        <v>49</v>
      </c>
      <c r="C9" s="172">
        <f t="shared" si="0"/>
        <v>24</v>
      </c>
      <c r="D9" s="172">
        <v>20</v>
      </c>
      <c r="E9" s="172">
        <f>시도!E208</f>
        <v>0</v>
      </c>
      <c r="F9" s="172">
        <f>시도!F208</f>
        <v>0</v>
      </c>
      <c r="G9" s="172">
        <f>시도!G208</f>
        <v>0</v>
      </c>
      <c r="H9" s="172">
        <f>시도!H208</f>
        <v>4</v>
      </c>
      <c r="I9" s="172">
        <f>시도!I208</f>
        <v>6875</v>
      </c>
      <c r="J9" s="172">
        <f>시도!J208</f>
        <v>6863</v>
      </c>
      <c r="K9" s="172">
        <f>시도!K208</f>
        <v>12</v>
      </c>
      <c r="L9" s="172">
        <f>시도!L208</f>
        <v>69</v>
      </c>
      <c r="M9" s="172">
        <f>시도!M208</f>
        <v>0</v>
      </c>
      <c r="N9" s="172">
        <f>시도!N208</f>
        <v>0</v>
      </c>
      <c r="O9" s="172">
        <f>시도!O208</f>
        <v>6948</v>
      </c>
    </row>
    <row r="10" spans="1:15" s="185" customFormat="1" ht="16.5" customHeight="1">
      <c r="A10" s="183" t="s">
        <v>67</v>
      </c>
      <c r="B10" s="169" t="s">
        <v>49</v>
      </c>
      <c r="C10" s="172">
        <f t="shared" si="0"/>
        <v>7</v>
      </c>
      <c r="D10" s="172">
        <f>시도!D231</f>
        <v>0</v>
      </c>
      <c r="E10" s="172">
        <f>시도!E231</f>
        <v>0</v>
      </c>
      <c r="F10" s="172">
        <f>시도!F231</f>
        <v>0</v>
      </c>
      <c r="G10" s="172">
        <f>시도!G231</f>
        <v>5</v>
      </c>
      <c r="H10" s="172">
        <f>시도!H231</f>
        <v>2</v>
      </c>
      <c r="I10" s="172">
        <f>시도!I231</f>
        <v>79</v>
      </c>
      <c r="J10" s="172">
        <f>시도!J231</f>
        <v>77</v>
      </c>
      <c r="K10" s="172">
        <f>시도!K231</f>
        <v>2</v>
      </c>
      <c r="L10" s="172">
        <f>시도!L231</f>
        <v>12</v>
      </c>
      <c r="M10" s="172">
        <f>시도!M231</f>
        <v>0</v>
      </c>
      <c r="N10" s="172">
        <f>시도!N231</f>
        <v>0</v>
      </c>
      <c r="O10" s="172">
        <f>시도!O231</f>
        <v>98</v>
      </c>
    </row>
    <row r="11" spans="1:15" s="185" customFormat="1" ht="15.75" customHeight="1">
      <c r="A11" s="183" t="s">
        <v>68</v>
      </c>
      <c r="B11" s="169" t="s">
        <v>3</v>
      </c>
      <c r="C11" s="172">
        <f t="shared" si="0"/>
        <v>380</v>
      </c>
      <c r="D11" s="172">
        <f>시도!D254</f>
        <v>171</v>
      </c>
      <c r="E11" s="172">
        <f>시도!E254</f>
        <v>19</v>
      </c>
      <c r="F11" s="172">
        <f>시도!F254</f>
        <v>77</v>
      </c>
      <c r="G11" s="172">
        <f>시도!G254</f>
        <v>55</v>
      </c>
      <c r="H11" s="172">
        <f>시도!H254</f>
        <v>58</v>
      </c>
      <c r="I11" s="172">
        <f>시도!I254</f>
        <v>3909</v>
      </c>
      <c r="J11" s="172">
        <f>시도!J254</f>
        <v>3324</v>
      </c>
      <c r="K11" s="172">
        <f>시도!K254</f>
        <v>585</v>
      </c>
      <c r="L11" s="172">
        <f>시도!L254</f>
        <v>3147</v>
      </c>
      <c r="M11" s="172">
        <f>시도!M254</f>
        <v>6</v>
      </c>
      <c r="N11" s="172">
        <f>시도!N254</f>
        <v>0</v>
      </c>
      <c r="O11" s="172">
        <f>시도!O254</f>
        <v>7442</v>
      </c>
    </row>
    <row r="12" spans="1:15" s="185" customFormat="1" ht="16.5" customHeight="1">
      <c r="A12" s="183" t="s">
        <v>69</v>
      </c>
      <c r="B12" s="169" t="s">
        <v>3</v>
      </c>
      <c r="C12" s="172">
        <f t="shared" si="0"/>
        <v>394</v>
      </c>
      <c r="D12" s="172">
        <f>시도!D277</f>
        <v>104</v>
      </c>
      <c r="E12" s="172">
        <f>시도!E277</f>
        <v>78</v>
      </c>
      <c r="F12" s="172">
        <f>시도!F277</f>
        <v>92</v>
      </c>
      <c r="G12" s="172">
        <f>시도!G277</f>
        <v>40</v>
      </c>
      <c r="H12" s="172">
        <f>시도!H277</f>
        <v>80</v>
      </c>
      <c r="I12" s="172">
        <f>시도!I277</f>
        <v>2498</v>
      </c>
      <c r="J12" s="172">
        <f>시도!J277</f>
        <v>1796</v>
      </c>
      <c r="K12" s="172">
        <f>시도!K277</f>
        <v>702</v>
      </c>
      <c r="L12" s="172">
        <f>시도!L277</f>
        <v>5607</v>
      </c>
      <c r="M12" s="172">
        <f>시도!M277</f>
        <v>8</v>
      </c>
      <c r="N12" s="172">
        <f>시도!N277</f>
        <v>0</v>
      </c>
      <c r="O12" s="172">
        <f>시도!O277</f>
        <v>8507</v>
      </c>
    </row>
    <row r="13" spans="1:15" s="185" customFormat="1" ht="16.5" customHeight="1">
      <c r="A13" s="189" t="s">
        <v>70</v>
      </c>
      <c r="B13" s="169" t="s">
        <v>49</v>
      </c>
      <c r="C13" s="172">
        <f t="shared" si="0"/>
        <v>78</v>
      </c>
      <c r="D13" s="172">
        <f>시도!D300</f>
        <v>27</v>
      </c>
      <c r="E13" s="172">
        <f>시도!E300</f>
        <v>8</v>
      </c>
      <c r="F13" s="172">
        <f>시도!F300</f>
        <v>6</v>
      </c>
      <c r="G13" s="172">
        <f>시도!G300</f>
        <v>31</v>
      </c>
      <c r="H13" s="172">
        <f>시도!H300</f>
        <v>6</v>
      </c>
      <c r="I13" s="172">
        <f>시도!I300</f>
        <v>1072</v>
      </c>
      <c r="J13" s="172">
        <f>시도!J300</f>
        <v>1035</v>
      </c>
      <c r="K13" s="172">
        <f>시도!K300</f>
        <v>37</v>
      </c>
      <c r="L13" s="172">
        <f>시도!L300</f>
        <v>1328</v>
      </c>
      <c r="M13" s="172">
        <f>시도!M300</f>
        <v>5</v>
      </c>
      <c r="N13" s="172">
        <f>시도!N300</f>
        <v>0</v>
      </c>
      <c r="O13" s="172">
        <f>시도!O300</f>
        <v>2483</v>
      </c>
    </row>
    <row r="14" spans="1:15" s="185" customFormat="1" ht="16.5" customHeight="1">
      <c r="A14" s="189" t="s">
        <v>71</v>
      </c>
      <c r="B14" s="169" t="s">
        <v>3</v>
      </c>
      <c r="C14" s="172">
        <f t="shared" si="0"/>
        <v>197</v>
      </c>
      <c r="D14" s="172">
        <f>시도!D323</f>
        <v>22</v>
      </c>
      <c r="E14" s="172">
        <f>시도!E323</f>
        <v>15</v>
      </c>
      <c r="F14" s="172">
        <f>시도!F323</f>
        <v>98</v>
      </c>
      <c r="G14" s="172">
        <f>시도!G323</f>
        <v>54</v>
      </c>
      <c r="H14" s="172">
        <f>시도!H323</f>
        <v>8</v>
      </c>
      <c r="I14" s="172">
        <f>시도!I323</f>
        <v>1969</v>
      </c>
      <c r="J14" s="172">
        <f>시도!J323</f>
        <v>1396</v>
      </c>
      <c r="K14" s="172">
        <f>시도!K323</f>
        <v>573</v>
      </c>
      <c r="L14" s="172">
        <f>시도!L323</f>
        <v>1668</v>
      </c>
      <c r="M14" s="172">
        <f>시도!M323</f>
        <v>5</v>
      </c>
      <c r="N14" s="172">
        <f>시도!N323</f>
        <v>0</v>
      </c>
      <c r="O14" s="172">
        <f>시도!O323</f>
        <v>3839</v>
      </c>
    </row>
    <row r="15" spans="1:15" s="185" customFormat="1" ht="16.5" customHeight="1">
      <c r="A15" s="183" t="s">
        <v>72</v>
      </c>
      <c r="B15" s="169" t="s">
        <v>3</v>
      </c>
      <c r="C15" s="172">
        <f t="shared" ref="C15:C18" si="1">SUM(D15:H15)</f>
        <v>529</v>
      </c>
      <c r="D15" s="172">
        <f>시도!D346</f>
        <v>47</v>
      </c>
      <c r="E15" s="172">
        <f>시도!E346</f>
        <v>6</v>
      </c>
      <c r="F15" s="172">
        <f>시도!F346</f>
        <v>43</v>
      </c>
      <c r="G15" s="172">
        <f>시도!G346</f>
        <v>278</v>
      </c>
      <c r="H15" s="172">
        <f>시도!H346</f>
        <v>155</v>
      </c>
      <c r="I15" s="172">
        <f>시도!I346</f>
        <v>1561</v>
      </c>
      <c r="J15" s="172">
        <f>시도!J346</f>
        <v>1404</v>
      </c>
      <c r="K15" s="172">
        <f>시도!K346</f>
        <v>157</v>
      </c>
      <c r="L15" s="172">
        <f>시도!L346</f>
        <v>1138</v>
      </c>
      <c r="M15" s="172">
        <f>시도!M346</f>
        <v>6</v>
      </c>
      <c r="N15" s="172">
        <f>시도!N346</f>
        <v>0</v>
      </c>
      <c r="O15" s="172">
        <f>시도!O346</f>
        <v>3234</v>
      </c>
    </row>
    <row r="16" spans="1:15" s="185" customFormat="1" ht="16.5" customHeight="1">
      <c r="A16" s="189" t="s">
        <v>73</v>
      </c>
      <c r="B16" s="169" t="s">
        <v>3</v>
      </c>
      <c r="C16" s="172">
        <f t="shared" si="1"/>
        <v>772</v>
      </c>
      <c r="D16" s="172">
        <f>시도!D369</f>
        <v>330</v>
      </c>
      <c r="E16" s="172">
        <f>시도!E369</f>
        <v>12</v>
      </c>
      <c r="F16" s="172">
        <f>시도!F369</f>
        <v>94</v>
      </c>
      <c r="G16" s="172">
        <f>시도!G369</f>
        <v>300</v>
      </c>
      <c r="H16" s="172">
        <f>시도!H369</f>
        <v>36</v>
      </c>
      <c r="I16" s="172">
        <f>시도!I369</f>
        <v>1885</v>
      </c>
      <c r="J16" s="172">
        <f>시도!J369</f>
        <v>1565</v>
      </c>
      <c r="K16" s="172">
        <f>시도!K369</f>
        <v>320</v>
      </c>
      <c r="L16" s="172">
        <f>시도!L369</f>
        <v>3118</v>
      </c>
      <c r="M16" s="172">
        <f>시도!M369</f>
        <v>9</v>
      </c>
      <c r="N16" s="172">
        <f>시도!N369</f>
        <v>0</v>
      </c>
      <c r="O16" s="172">
        <f>시도!O369</f>
        <v>5784</v>
      </c>
    </row>
    <row r="17" spans="1:16" s="185" customFormat="1" ht="16.5" customHeight="1">
      <c r="A17" s="183" t="s">
        <v>74</v>
      </c>
      <c r="B17" s="169" t="s">
        <v>3</v>
      </c>
      <c r="C17" s="172">
        <f>SUM(D17:H17)</f>
        <v>672</v>
      </c>
      <c r="D17" s="172">
        <f>시도!D392</f>
        <v>82</v>
      </c>
      <c r="E17" s="172">
        <f>시도!E392</f>
        <v>14</v>
      </c>
      <c r="F17" s="172">
        <f>시도!F392</f>
        <v>70</v>
      </c>
      <c r="G17" s="172">
        <f>시도!G392</f>
        <v>442</v>
      </c>
      <c r="H17" s="172">
        <f>시도!H392</f>
        <v>64</v>
      </c>
      <c r="I17" s="172">
        <f>시도!I392</f>
        <v>2517</v>
      </c>
      <c r="J17" s="172">
        <f>시도!J392</f>
        <v>2281</v>
      </c>
      <c r="K17" s="172">
        <f>시도!K392</f>
        <v>236</v>
      </c>
      <c r="L17" s="172">
        <f>시도!L392</f>
        <v>2913</v>
      </c>
      <c r="M17" s="172">
        <f>시도!M392</f>
        <v>10</v>
      </c>
      <c r="N17" s="172">
        <f>시도!N392</f>
        <v>0</v>
      </c>
      <c r="O17" s="172">
        <f>시도!O392</f>
        <v>6112</v>
      </c>
    </row>
    <row r="18" spans="1:16" s="185" customFormat="1" ht="16.5" customHeight="1">
      <c r="A18" s="183" t="s">
        <v>75</v>
      </c>
      <c r="B18" s="169" t="s">
        <v>3</v>
      </c>
      <c r="C18" s="172">
        <f t="shared" si="1"/>
        <v>392</v>
      </c>
      <c r="D18" s="172">
        <f>시도!D415</f>
        <v>150</v>
      </c>
      <c r="E18" s="172">
        <f>시도!E415</f>
        <v>21</v>
      </c>
      <c r="F18" s="172">
        <f>시도!F415</f>
        <v>97</v>
      </c>
      <c r="G18" s="172">
        <f>시도!G415</f>
        <v>66</v>
      </c>
      <c r="H18" s="172">
        <f>시도!H415</f>
        <v>58</v>
      </c>
      <c r="I18" s="172">
        <f>시도!I415</f>
        <v>2927</v>
      </c>
      <c r="J18" s="172">
        <f>시도!J415</f>
        <v>2551</v>
      </c>
      <c r="K18" s="172">
        <f>시도!K415</f>
        <v>376</v>
      </c>
      <c r="L18" s="172">
        <f>시도!L415</f>
        <v>3626</v>
      </c>
      <c r="M18" s="172">
        <f>시도!M415</f>
        <v>9</v>
      </c>
      <c r="N18" s="172">
        <f>시도!N415</f>
        <v>0</v>
      </c>
      <c r="O18" s="172">
        <f>시도!O415</f>
        <v>6954</v>
      </c>
    </row>
    <row r="19" spans="1:16" s="185" customFormat="1" ht="16.5" customHeight="1">
      <c r="A19" s="183" t="s">
        <v>76</v>
      </c>
      <c r="B19" s="169" t="s">
        <v>3</v>
      </c>
      <c r="C19" s="172">
        <f>SUM(D19:H19)</f>
        <v>423</v>
      </c>
      <c r="D19" s="172">
        <f>시도!D438</f>
        <v>362</v>
      </c>
      <c r="E19" s="172">
        <f>시도!E438</f>
        <v>60</v>
      </c>
      <c r="F19" s="172">
        <f>시도!F438</f>
        <v>0</v>
      </c>
      <c r="G19" s="172">
        <f>시도!G438</f>
        <v>1</v>
      </c>
      <c r="H19" s="172">
        <f>시도!H438</f>
        <v>0</v>
      </c>
      <c r="I19" s="172">
        <f>시도!I438</f>
        <v>866</v>
      </c>
      <c r="J19" s="172">
        <f>시도!J438</f>
        <v>647</v>
      </c>
      <c r="K19" s="172">
        <f>시도!K438</f>
        <v>219</v>
      </c>
      <c r="L19" s="172">
        <f>시도!L438</f>
        <v>4750</v>
      </c>
      <c r="M19" s="172">
        <f>시도!M438</f>
        <v>17</v>
      </c>
      <c r="N19" s="172">
        <f>시도!N438</f>
        <v>110</v>
      </c>
      <c r="O19" s="172">
        <f>시도!O438</f>
        <v>6166</v>
      </c>
    </row>
    <row r="20" spans="1:16">
      <c r="A20" s="183" t="s">
        <v>12</v>
      </c>
      <c r="B20" s="169" t="s">
        <v>3</v>
      </c>
      <c r="C20" s="172">
        <f>SUM(C3:C19)</f>
        <v>6353</v>
      </c>
      <c r="D20" s="172">
        <f t="shared" ref="D20:N20" si="2">SUM(D3:D19)</f>
        <v>2130</v>
      </c>
      <c r="E20" s="172">
        <f t="shared" si="2"/>
        <v>242</v>
      </c>
      <c r="F20" s="172">
        <f t="shared" si="2"/>
        <v>602</v>
      </c>
      <c r="G20" s="172">
        <f t="shared" si="2"/>
        <v>1505</v>
      </c>
      <c r="H20" s="172">
        <f t="shared" si="2"/>
        <v>1874</v>
      </c>
      <c r="I20" s="172">
        <f t="shared" si="2"/>
        <v>33526</v>
      </c>
      <c r="J20" s="172">
        <f t="shared" si="2"/>
        <v>29656</v>
      </c>
      <c r="K20" s="172">
        <f t="shared" si="2"/>
        <v>3870</v>
      </c>
      <c r="L20" s="172">
        <f t="shared" si="2"/>
        <v>28702</v>
      </c>
      <c r="M20" s="172">
        <f t="shared" si="2"/>
        <v>82</v>
      </c>
      <c r="N20" s="172">
        <f t="shared" si="2"/>
        <v>110</v>
      </c>
      <c r="O20" s="172">
        <f>SUM(O3:O19)</f>
        <v>68753</v>
      </c>
      <c r="P20" s="184"/>
    </row>
    <row r="21" spans="1:16">
      <c r="I21" s="184"/>
      <c r="O21" s="184"/>
    </row>
    <row r="22" spans="1:16">
      <c r="A22" s="177" t="s">
        <v>92</v>
      </c>
      <c r="C22" s="184">
        <f>C20-시도!C41</f>
        <v>0</v>
      </c>
      <c r="D22" s="184">
        <f>D20-시도!D41</f>
        <v>0</v>
      </c>
      <c r="E22" s="184">
        <f>E20-시도!E41</f>
        <v>0</v>
      </c>
      <c r="F22" s="184">
        <f>F20-시도!F41</f>
        <v>0</v>
      </c>
      <c r="G22" s="184">
        <f>G20-시도!G41</f>
        <v>0</v>
      </c>
      <c r="H22" s="184">
        <f>H20-시도!H41</f>
        <v>0</v>
      </c>
      <c r="I22" s="184">
        <f>I20-시도!I41</f>
        <v>0</v>
      </c>
      <c r="J22" s="184">
        <f>J20-시도!J41</f>
        <v>0</v>
      </c>
      <c r="K22" s="184">
        <f>K20-시도!K41</f>
        <v>0</v>
      </c>
      <c r="L22" s="184">
        <f>L20-시도!L41</f>
        <v>0</v>
      </c>
      <c r="M22" s="184">
        <f>M20-시도!M41</f>
        <v>0</v>
      </c>
      <c r="N22" s="184">
        <f>N20-시도!N41</f>
        <v>0</v>
      </c>
      <c r="O22" s="184">
        <f>O20-시도!O41</f>
        <v>-20</v>
      </c>
    </row>
  </sheetData>
  <mergeCells count="3">
    <mergeCell ref="C1:H1"/>
    <mergeCell ref="I1:K1"/>
    <mergeCell ref="O1:O2"/>
  </mergeCells>
  <phoneticPr fontId="2" type="noConversion"/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2"/>
  <sheetViews>
    <sheetView zoomScaleNormal="100" workbookViewId="0">
      <pane ySplit="2" topLeftCell="A3" activePane="bottomLeft" state="frozen"/>
      <selection pane="bottomLeft" activeCell="O26" sqref="O26"/>
    </sheetView>
  </sheetViews>
  <sheetFormatPr defaultRowHeight="17.399999999999999"/>
  <cols>
    <col min="3" max="4" width="9.3984375" bestFit="1" customWidth="1"/>
    <col min="5" max="8" width="9.09765625" bestFit="1" customWidth="1"/>
    <col min="9" max="10" width="9.3984375" bestFit="1" customWidth="1"/>
    <col min="11" max="14" width="9.09765625" bestFit="1" customWidth="1"/>
    <col min="15" max="15" width="12.8984375" customWidth="1"/>
    <col min="16" max="16" width="11.59765625" customWidth="1"/>
  </cols>
  <sheetData>
    <row r="1" spans="1:15">
      <c r="A1" s="179"/>
      <c r="B1" s="179"/>
      <c r="C1" s="386" t="s">
        <v>8</v>
      </c>
      <c r="D1" s="386"/>
      <c r="E1" s="386"/>
      <c r="F1" s="386"/>
      <c r="G1" s="386"/>
      <c r="H1" s="386"/>
      <c r="I1" s="386" t="s">
        <v>26</v>
      </c>
      <c r="J1" s="386"/>
      <c r="K1" s="386"/>
      <c r="L1" s="180" t="s">
        <v>9</v>
      </c>
      <c r="M1" s="181" t="s">
        <v>10</v>
      </c>
      <c r="N1" s="181" t="s">
        <v>11</v>
      </c>
      <c r="O1" s="387" t="s">
        <v>2</v>
      </c>
    </row>
    <row r="2" spans="1:15">
      <c r="A2" s="179"/>
      <c r="B2" s="179"/>
      <c r="C2" s="181" t="s">
        <v>12</v>
      </c>
      <c r="D2" s="181" t="s">
        <v>0</v>
      </c>
      <c r="E2" s="181" t="s">
        <v>13</v>
      </c>
      <c r="F2" s="181" t="s">
        <v>14</v>
      </c>
      <c r="G2" s="181" t="s">
        <v>15</v>
      </c>
      <c r="H2" s="181" t="s">
        <v>16</v>
      </c>
      <c r="I2" s="181" t="s">
        <v>24</v>
      </c>
      <c r="J2" s="181" t="s">
        <v>25</v>
      </c>
      <c r="K2" s="181" t="s">
        <v>23</v>
      </c>
      <c r="L2" s="181" t="s">
        <v>1</v>
      </c>
      <c r="M2" s="181" t="s">
        <v>17</v>
      </c>
      <c r="N2" s="181" t="s">
        <v>18</v>
      </c>
      <c r="O2" s="387"/>
    </row>
    <row r="3" spans="1:15" s="185" customFormat="1">
      <c r="A3" s="213" t="s">
        <v>60</v>
      </c>
      <c r="B3" s="172" t="s">
        <v>4</v>
      </c>
      <c r="C3" s="172">
        <f>SUM(D3:H3)</f>
        <v>65327</v>
      </c>
      <c r="D3" s="172">
        <f>시도!D70</f>
        <v>61483</v>
      </c>
      <c r="E3" s="172">
        <f>시도!E70</f>
        <v>334</v>
      </c>
      <c r="F3" s="172">
        <f>시도!F70</f>
        <v>0</v>
      </c>
      <c r="G3" s="172">
        <f>시도!G70</f>
        <v>546</v>
      </c>
      <c r="H3" s="172">
        <f>시도!H70</f>
        <v>2964</v>
      </c>
      <c r="I3" s="172">
        <f t="shared" ref="I3:I8" si="0">SUM(J3:K3)</f>
        <v>49961</v>
      </c>
      <c r="J3" s="172">
        <f>시도!J70</f>
        <v>44973</v>
      </c>
      <c r="K3" s="172">
        <f>시도!K70</f>
        <v>4988</v>
      </c>
      <c r="L3" s="172">
        <f>시도!L70</f>
        <v>0</v>
      </c>
      <c r="M3" s="172">
        <f>시도!M70</f>
        <v>145</v>
      </c>
      <c r="N3" s="172">
        <f>시도!N70</f>
        <v>0</v>
      </c>
      <c r="O3" s="172">
        <f>SUM(L3:N3,I3,C3)</f>
        <v>115433</v>
      </c>
    </row>
    <row r="4" spans="1:15" s="185" customFormat="1">
      <c r="A4" s="213" t="s">
        <v>61</v>
      </c>
      <c r="B4" s="172" t="s">
        <v>50</v>
      </c>
      <c r="C4" s="172">
        <f t="shared" ref="C4:C19" si="1">SUM(D4:H4)</f>
        <v>15395</v>
      </c>
      <c r="D4" s="172">
        <f>시도!D93</f>
        <v>13453</v>
      </c>
      <c r="E4" s="172">
        <f>시도!E93</f>
        <v>1678</v>
      </c>
      <c r="F4" s="172">
        <f>시도!F93</f>
        <v>11</v>
      </c>
      <c r="G4" s="172">
        <f>시도!G93</f>
        <v>8</v>
      </c>
      <c r="H4" s="172">
        <f>시도!H93</f>
        <v>245</v>
      </c>
      <c r="I4" s="172">
        <f t="shared" si="0"/>
        <v>64188</v>
      </c>
      <c r="J4" s="172">
        <f>시도!J93</f>
        <v>56837</v>
      </c>
      <c r="K4" s="172">
        <f>시도!K93</f>
        <v>7351</v>
      </c>
      <c r="L4" s="172">
        <f>시도!L93</f>
        <v>293</v>
      </c>
      <c r="M4" s="172">
        <f>시도!M93</f>
        <v>110</v>
      </c>
      <c r="N4" s="172">
        <f>시도!N93</f>
        <v>0</v>
      </c>
      <c r="O4" s="172">
        <f t="shared" ref="O4:O19" si="2">SUM(L4:N4,I4,C4)</f>
        <v>79986</v>
      </c>
    </row>
    <row r="5" spans="1:15" s="185" customFormat="1">
      <c r="A5" s="213" t="s">
        <v>62</v>
      </c>
      <c r="B5" s="172" t="s">
        <v>50</v>
      </c>
      <c r="C5" s="172">
        <f t="shared" si="1"/>
        <v>2872</v>
      </c>
      <c r="D5" s="172">
        <f>시도!D117</f>
        <v>2689</v>
      </c>
      <c r="E5" s="172">
        <f>시도!E117</f>
        <v>0</v>
      </c>
      <c r="F5" s="172">
        <f>시도!F117</f>
        <v>0</v>
      </c>
      <c r="G5" s="172">
        <f>시도!G117</f>
        <v>90</v>
      </c>
      <c r="H5" s="172">
        <f>시도!H117</f>
        <v>93</v>
      </c>
      <c r="I5" s="172">
        <f t="shared" si="0"/>
        <v>20453</v>
      </c>
      <c r="J5" s="172">
        <f>시도!J117</f>
        <v>20357</v>
      </c>
      <c r="K5" s="172">
        <f>시도!K117</f>
        <v>96</v>
      </c>
      <c r="L5" s="172">
        <f>시도!L117</f>
        <v>12</v>
      </c>
      <c r="M5" s="172">
        <f>시도!M117</f>
        <v>108</v>
      </c>
      <c r="N5" s="172">
        <f>시도!N117</f>
        <v>0</v>
      </c>
      <c r="O5" s="172">
        <f t="shared" si="2"/>
        <v>23445</v>
      </c>
    </row>
    <row r="6" spans="1:15" s="185" customFormat="1">
      <c r="A6" s="213" t="s">
        <v>63</v>
      </c>
      <c r="B6" s="172" t="s">
        <v>50</v>
      </c>
      <c r="C6" s="172">
        <f t="shared" si="1"/>
        <v>10653</v>
      </c>
      <c r="D6" s="172">
        <f>시도!D140</f>
        <v>9815</v>
      </c>
      <c r="E6" s="172">
        <f>시도!E140</f>
        <v>334</v>
      </c>
      <c r="F6" s="172">
        <f>시도!F140</f>
        <v>257</v>
      </c>
      <c r="G6" s="172">
        <f>시도!G140</f>
        <v>48</v>
      </c>
      <c r="H6" s="172">
        <f>시도!H140</f>
        <v>199</v>
      </c>
      <c r="I6" s="172">
        <f t="shared" si="0"/>
        <v>31436</v>
      </c>
      <c r="J6" s="172">
        <f>시도!J140</f>
        <v>27605</v>
      </c>
      <c r="K6" s="172">
        <f>시도!K140</f>
        <v>3831</v>
      </c>
      <c r="L6" s="172">
        <f>시도!L140</f>
        <v>4379</v>
      </c>
      <c r="M6" s="172">
        <f>시도!M140</f>
        <v>131</v>
      </c>
      <c r="N6" s="172">
        <f>시도!N140</f>
        <v>0</v>
      </c>
      <c r="O6" s="172">
        <f t="shared" si="2"/>
        <v>46599</v>
      </c>
    </row>
    <row r="7" spans="1:15" s="185" customFormat="1">
      <c r="A7" s="213" t="s">
        <v>64</v>
      </c>
      <c r="B7" s="172" t="s">
        <v>50</v>
      </c>
      <c r="C7" s="172">
        <f t="shared" si="1"/>
        <v>1251</v>
      </c>
      <c r="D7" s="172">
        <f>시도!D163</f>
        <v>1145</v>
      </c>
      <c r="E7" s="172">
        <f>시도!E163</f>
        <v>0</v>
      </c>
      <c r="F7" s="172">
        <f>시도!F163</f>
        <v>0</v>
      </c>
      <c r="G7" s="172">
        <f>시도!G163</f>
        <v>25</v>
      </c>
      <c r="H7" s="172">
        <f>시도!H163</f>
        <v>81</v>
      </c>
      <c r="I7" s="172">
        <f t="shared" si="0"/>
        <v>17512</v>
      </c>
      <c r="J7" s="172">
        <f>시도!J163</f>
        <v>16448</v>
      </c>
      <c r="K7" s="172">
        <f>시도!K163</f>
        <v>1064</v>
      </c>
      <c r="L7" s="172">
        <f>시도!L163</f>
        <v>7</v>
      </c>
      <c r="M7" s="172">
        <f>시도!M163</f>
        <v>0</v>
      </c>
      <c r="N7" s="172">
        <f>시도!N163</f>
        <v>0</v>
      </c>
      <c r="O7" s="172">
        <f t="shared" si="2"/>
        <v>18770</v>
      </c>
    </row>
    <row r="8" spans="1:15" s="185" customFormat="1">
      <c r="A8" s="213" t="s">
        <v>77</v>
      </c>
      <c r="B8" s="172" t="s">
        <v>50</v>
      </c>
      <c r="C8" s="172">
        <f t="shared" si="1"/>
        <v>2139</v>
      </c>
      <c r="D8" s="172">
        <f>시도!D186</f>
        <v>2132</v>
      </c>
      <c r="E8" s="172">
        <f>시도!E186</f>
        <v>0</v>
      </c>
      <c r="F8" s="172">
        <f>시도!F186</f>
        <v>0</v>
      </c>
      <c r="G8" s="172">
        <f>시도!G186</f>
        <v>0</v>
      </c>
      <c r="H8" s="172">
        <f>시도!H186</f>
        <v>7</v>
      </c>
      <c r="I8" s="172">
        <f t="shared" si="0"/>
        <v>12554</v>
      </c>
      <c r="J8" s="172">
        <f>시도!J186</f>
        <v>11101</v>
      </c>
      <c r="K8" s="172">
        <f>시도!K186</f>
        <v>1453</v>
      </c>
      <c r="L8" s="172">
        <f>시도!L186</f>
        <v>32</v>
      </c>
      <c r="M8" s="172">
        <f>시도!M186</f>
        <v>0</v>
      </c>
      <c r="N8" s="172">
        <f>시도!N186</f>
        <v>0</v>
      </c>
      <c r="O8" s="172">
        <f t="shared" si="2"/>
        <v>14725</v>
      </c>
    </row>
    <row r="9" spans="1:15" s="185" customFormat="1">
      <c r="A9" s="213" t="s">
        <v>78</v>
      </c>
      <c r="B9" s="172" t="s">
        <v>50</v>
      </c>
      <c r="C9" s="172">
        <f t="shared" si="1"/>
        <v>2645</v>
      </c>
      <c r="D9" s="172">
        <f>시도!D209</f>
        <v>2639</v>
      </c>
      <c r="E9" s="172">
        <f>시도!E209</f>
        <v>0</v>
      </c>
      <c r="F9" s="172">
        <f>시도!F209</f>
        <v>1</v>
      </c>
      <c r="G9" s="172">
        <f>시도!G209</f>
        <v>2</v>
      </c>
      <c r="H9" s="172">
        <f>시도!H209</f>
        <v>3</v>
      </c>
      <c r="I9" s="172">
        <f t="shared" ref="I9:I10" si="3">SUM(J9:K9)</f>
        <v>513</v>
      </c>
      <c r="J9" s="172">
        <f>시도!J209</f>
        <v>509</v>
      </c>
      <c r="K9" s="172">
        <f>시도!K209</f>
        <v>4</v>
      </c>
      <c r="L9" s="172">
        <f>시도!L209</f>
        <v>23</v>
      </c>
      <c r="M9" s="172">
        <f>시도!M209</f>
        <v>0</v>
      </c>
      <c r="N9" s="172">
        <f>시도!N209</f>
        <v>0</v>
      </c>
      <c r="O9" s="172">
        <f t="shared" si="2"/>
        <v>3181</v>
      </c>
    </row>
    <row r="10" spans="1:15" s="185" customFormat="1">
      <c r="A10" s="213" t="s">
        <v>67</v>
      </c>
      <c r="B10" s="172" t="s">
        <v>50</v>
      </c>
      <c r="C10" s="172">
        <f t="shared" si="1"/>
        <v>23</v>
      </c>
      <c r="D10" s="172">
        <f>시도!D232</f>
        <v>0</v>
      </c>
      <c r="E10" s="172">
        <f>시도!E232</f>
        <v>0</v>
      </c>
      <c r="F10" s="172">
        <f>시도!F232</f>
        <v>0</v>
      </c>
      <c r="G10" s="172">
        <f>시도!G232</f>
        <v>21</v>
      </c>
      <c r="H10" s="172">
        <f>시도!H232</f>
        <v>2</v>
      </c>
      <c r="I10" s="172">
        <f t="shared" si="3"/>
        <v>1683</v>
      </c>
      <c r="J10" s="172">
        <f>시도!J232</f>
        <v>1312</v>
      </c>
      <c r="K10" s="172">
        <f>시도!K232</f>
        <v>371</v>
      </c>
      <c r="L10" s="172">
        <f>시도!L232</f>
        <v>34</v>
      </c>
      <c r="M10" s="172">
        <f>시도!M232</f>
        <v>0</v>
      </c>
      <c r="N10" s="172">
        <f>시도!N232</f>
        <v>0</v>
      </c>
      <c r="O10" s="172">
        <f t="shared" si="2"/>
        <v>1740</v>
      </c>
    </row>
    <row r="11" spans="1:15" s="185" customFormat="1">
      <c r="A11" s="213" t="s">
        <v>68</v>
      </c>
      <c r="B11" s="172" t="s">
        <v>4</v>
      </c>
      <c r="C11" s="172">
        <f t="shared" si="1"/>
        <v>19112</v>
      </c>
      <c r="D11" s="172">
        <f>시도!D255</f>
        <v>14758</v>
      </c>
      <c r="E11" s="172">
        <f>시도!E255</f>
        <v>3418</v>
      </c>
      <c r="F11" s="172">
        <f>시도!F255</f>
        <v>610</v>
      </c>
      <c r="G11" s="172">
        <f>시도!G255</f>
        <v>224</v>
      </c>
      <c r="H11" s="172">
        <f>시도!H255</f>
        <v>102</v>
      </c>
      <c r="I11" s="172">
        <f t="shared" ref="I11:I19" si="4">SUM(J11:K11)</f>
        <v>98452</v>
      </c>
      <c r="J11" s="172">
        <f>시도!J255</f>
        <v>90516</v>
      </c>
      <c r="K11" s="172">
        <f>시도!K255</f>
        <v>7936</v>
      </c>
      <c r="L11" s="172">
        <f>시도!L255</f>
        <v>9853</v>
      </c>
      <c r="M11" s="172">
        <f>시도!M255</f>
        <v>117</v>
      </c>
      <c r="N11" s="172">
        <f>시도!N255</f>
        <v>0</v>
      </c>
      <c r="O11" s="172">
        <f t="shared" si="2"/>
        <v>127534</v>
      </c>
    </row>
    <row r="12" spans="1:15" s="185" customFormat="1">
      <c r="A12" s="213" t="s">
        <v>69</v>
      </c>
      <c r="B12" s="172" t="s">
        <v>4</v>
      </c>
      <c r="C12" s="172">
        <f t="shared" si="1"/>
        <v>29455</v>
      </c>
      <c r="D12" s="172">
        <f>시도!D278</f>
        <v>7455</v>
      </c>
      <c r="E12" s="172">
        <f>시도!E278</f>
        <v>21023</v>
      </c>
      <c r="F12" s="172">
        <f>시도!F278</f>
        <v>633</v>
      </c>
      <c r="G12" s="172">
        <f>시도!G278</f>
        <v>188</v>
      </c>
      <c r="H12" s="172">
        <f>시도!H278</f>
        <v>156</v>
      </c>
      <c r="I12" s="172">
        <f t="shared" si="4"/>
        <v>74329</v>
      </c>
      <c r="J12" s="172">
        <f>시도!J278</f>
        <v>56795</v>
      </c>
      <c r="K12" s="172">
        <f>시도!K278</f>
        <v>17534</v>
      </c>
      <c r="L12" s="172">
        <f>시도!L278</f>
        <v>19731</v>
      </c>
      <c r="M12" s="172">
        <f>시도!M278</f>
        <v>814</v>
      </c>
      <c r="N12" s="172">
        <f>시도!N278</f>
        <v>0</v>
      </c>
      <c r="O12" s="172">
        <f t="shared" si="2"/>
        <v>124329</v>
      </c>
    </row>
    <row r="13" spans="1:15" s="185" customFormat="1">
      <c r="A13" s="213" t="s">
        <v>70</v>
      </c>
      <c r="B13" s="172" t="s">
        <v>50</v>
      </c>
      <c r="C13" s="172">
        <f t="shared" si="1"/>
        <v>4126</v>
      </c>
      <c r="D13" s="172">
        <f>시도!D301</f>
        <v>1846</v>
      </c>
      <c r="E13" s="172">
        <f>시도!E301</f>
        <v>2096</v>
      </c>
      <c r="F13" s="172">
        <f>시도!F301</f>
        <v>28</v>
      </c>
      <c r="G13" s="172">
        <f>시도!G301</f>
        <v>142</v>
      </c>
      <c r="H13" s="172">
        <f>시도!H301</f>
        <v>14</v>
      </c>
      <c r="I13" s="172">
        <f t="shared" si="4"/>
        <v>29926</v>
      </c>
      <c r="J13" s="172">
        <f>시도!J301</f>
        <v>28157</v>
      </c>
      <c r="K13" s="172">
        <f>시도!K301</f>
        <v>1769</v>
      </c>
      <c r="L13" s="172">
        <f>시도!L301</f>
        <v>3987</v>
      </c>
      <c r="M13" s="172">
        <f>시도!M301</f>
        <v>165</v>
      </c>
      <c r="N13" s="172">
        <f>시도!N301</f>
        <v>0</v>
      </c>
      <c r="O13" s="172">
        <f t="shared" si="2"/>
        <v>38204</v>
      </c>
    </row>
    <row r="14" spans="1:15" s="185" customFormat="1">
      <c r="A14" s="213" t="s">
        <v>71</v>
      </c>
      <c r="B14" s="172" t="s">
        <v>4</v>
      </c>
      <c r="C14" s="172">
        <f t="shared" si="1"/>
        <v>5883</v>
      </c>
      <c r="D14" s="172">
        <f>시도!D324</f>
        <v>1666</v>
      </c>
      <c r="E14" s="172">
        <f>시도!E324</f>
        <v>2860</v>
      </c>
      <c r="F14" s="172">
        <f>시도!F324</f>
        <v>1050</v>
      </c>
      <c r="G14" s="172">
        <f>시도!G324</f>
        <v>283</v>
      </c>
      <c r="H14" s="172">
        <f>시도!H324</f>
        <v>24</v>
      </c>
      <c r="I14" s="172">
        <f t="shared" si="4"/>
        <v>42360</v>
      </c>
      <c r="J14" s="172">
        <f>시도!J324</f>
        <v>33701</v>
      </c>
      <c r="K14" s="172">
        <f>시도!K324</f>
        <v>8659</v>
      </c>
      <c r="L14" s="172">
        <f>시도!L324</f>
        <v>6345</v>
      </c>
      <c r="M14" s="172">
        <f>시도!M324</f>
        <v>375</v>
      </c>
      <c r="N14" s="172">
        <f>시도!N324</f>
        <v>0</v>
      </c>
      <c r="O14" s="172">
        <f t="shared" si="2"/>
        <v>54963</v>
      </c>
    </row>
    <row r="15" spans="1:15" s="185" customFormat="1">
      <c r="A15" s="213" t="s">
        <v>72</v>
      </c>
      <c r="B15" s="172" t="s">
        <v>4</v>
      </c>
      <c r="C15" s="172">
        <f t="shared" si="1"/>
        <v>7658</v>
      </c>
      <c r="D15" s="172">
        <f>시도!D347</f>
        <v>4587</v>
      </c>
      <c r="E15" s="172">
        <f>시도!E347</f>
        <v>714</v>
      </c>
      <c r="F15" s="172">
        <f>시도!F347</f>
        <v>528</v>
      </c>
      <c r="G15" s="172">
        <f>시도!G347</f>
        <v>1281</v>
      </c>
      <c r="H15" s="172">
        <f>시도!H347</f>
        <v>548</v>
      </c>
      <c r="I15" s="172">
        <f t="shared" si="4"/>
        <v>37748</v>
      </c>
      <c r="J15" s="172">
        <f>시도!J347</f>
        <v>35506</v>
      </c>
      <c r="K15" s="172">
        <f>시도!K347</f>
        <v>2242</v>
      </c>
      <c r="L15" s="172">
        <f>시도!L347</f>
        <v>3790</v>
      </c>
      <c r="M15" s="172">
        <f>시도!M347</f>
        <v>265</v>
      </c>
      <c r="N15" s="172">
        <f>시도!N347</f>
        <v>0</v>
      </c>
      <c r="O15" s="172">
        <f t="shared" si="2"/>
        <v>49461</v>
      </c>
    </row>
    <row r="16" spans="1:15" s="185" customFormat="1">
      <c r="A16" s="213" t="s">
        <v>73</v>
      </c>
      <c r="B16" s="172" t="s">
        <v>4</v>
      </c>
      <c r="C16" s="172">
        <f t="shared" si="1"/>
        <v>10680</v>
      </c>
      <c r="D16" s="172">
        <f>시도!D370</f>
        <v>7303</v>
      </c>
      <c r="E16" s="172">
        <f>시도!E370</f>
        <v>1651</v>
      </c>
      <c r="F16" s="172">
        <f>시도!F370</f>
        <v>657</v>
      </c>
      <c r="G16" s="172">
        <f>시도!G370</f>
        <v>930</v>
      </c>
      <c r="H16" s="172">
        <f>시도!H370</f>
        <v>139</v>
      </c>
      <c r="I16" s="172">
        <f t="shared" si="4"/>
        <v>47494</v>
      </c>
      <c r="J16" s="172">
        <f>시도!J370</f>
        <v>39557</v>
      </c>
      <c r="K16" s="172">
        <f>시도!K370</f>
        <v>7937</v>
      </c>
      <c r="L16" s="172">
        <f>시도!L370</f>
        <v>9594</v>
      </c>
      <c r="M16" s="172">
        <f>시도!M370</f>
        <v>595</v>
      </c>
      <c r="N16" s="172">
        <f>시도!N370</f>
        <v>0</v>
      </c>
      <c r="O16" s="172">
        <f t="shared" si="2"/>
        <v>68363</v>
      </c>
    </row>
    <row r="17" spans="1:17" s="177" customFormat="1">
      <c r="A17" s="213" t="s">
        <v>79</v>
      </c>
      <c r="B17" s="172" t="s">
        <v>4</v>
      </c>
      <c r="C17" s="172">
        <f t="shared" si="1"/>
        <v>10311</v>
      </c>
      <c r="D17" s="172">
        <f>시도!D393</f>
        <v>4338</v>
      </c>
      <c r="E17" s="172">
        <f>시도!E393</f>
        <v>3106</v>
      </c>
      <c r="F17" s="172">
        <f>시도!F393</f>
        <v>674</v>
      </c>
      <c r="G17" s="172">
        <f>시도!G393</f>
        <v>2029</v>
      </c>
      <c r="H17" s="172">
        <f>시도!H393</f>
        <v>164</v>
      </c>
      <c r="I17" s="172">
        <f t="shared" si="4"/>
        <v>54477</v>
      </c>
      <c r="J17" s="172">
        <f>시도!J393</f>
        <v>50610</v>
      </c>
      <c r="K17" s="172">
        <f>시도!K393</f>
        <v>3867</v>
      </c>
      <c r="L17" s="172">
        <f>시도!L393</f>
        <v>9136</v>
      </c>
      <c r="M17" s="172">
        <f>시도!M393</f>
        <v>559</v>
      </c>
      <c r="N17" s="172">
        <f>시도!N393</f>
        <v>0</v>
      </c>
      <c r="O17" s="172">
        <f t="shared" si="2"/>
        <v>74483</v>
      </c>
      <c r="Q17" s="178"/>
    </row>
    <row r="18" spans="1:17" s="185" customFormat="1">
      <c r="A18" s="213" t="s">
        <v>80</v>
      </c>
      <c r="B18" s="172" t="s">
        <v>4</v>
      </c>
      <c r="C18" s="172">
        <f t="shared" si="1"/>
        <v>12327</v>
      </c>
      <c r="D18" s="172">
        <f>시도!D416</f>
        <v>7867</v>
      </c>
      <c r="E18" s="172">
        <f>시도!E416</f>
        <v>3436</v>
      </c>
      <c r="F18" s="172">
        <f>시도!F416</f>
        <v>566</v>
      </c>
      <c r="G18" s="172">
        <f>시도!G416</f>
        <v>314</v>
      </c>
      <c r="H18" s="172">
        <f>시도!H416</f>
        <v>144</v>
      </c>
      <c r="I18" s="172">
        <f t="shared" si="4"/>
        <v>67443</v>
      </c>
      <c r="J18" s="172">
        <f>시도!J416</f>
        <v>58233</v>
      </c>
      <c r="K18" s="172">
        <f>시도!K416</f>
        <v>9210</v>
      </c>
      <c r="L18" s="172">
        <f>시도!L416</f>
        <v>10617</v>
      </c>
      <c r="M18" s="172">
        <f>시도!M416</f>
        <v>287</v>
      </c>
      <c r="N18" s="172">
        <f>시도!N416</f>
        <v>0</v>
      </c>
      <c r="O18" s="172">
        <f t="shared" si="2"/>
        <v>90674</v>
      </c>
    </row>
    <row r="19" spans="1:17" s="185" customFormat="1">
      <c r="A19" s="213" t="s">
        <v>76</v>
      </c>
      <c r="B19" s="172" t="s">
        <v>4</v>
      </c>
      <c r="C19" s="172">
        <f t="shared" si="1"/>
        <v>33665</v>
      </c>
      <c r="D19" s="172">
        <f>시도!D439</f>
        <v>24573</v>
      </c>
      <c r="E19" s="172">
        <f>시도!E439</f>
        <v>9089</v>
      </c>
      <c r="F19" s="172">
        <f>시도!F439</f>
        <v>0</v>
      </c>
      <c r="G19" s="172">
        <f>시도!G439</f>
        <v>3</v>
      </c>
      <c r="H19" s="172">
        <f>시도!H439</f>
        <v>0</v>
      </c>
      <c r="I19" s="172">
        <f t="shared" si="4"/>
        <v>29165</v>
      </c>
      <c r="J19" s="172">
        <f>시도!J439</f>
        <v>21663</v>
      </c>
      <c r="K19" s="172">
        <f>시도!K439</f>
        <v>7502</v>
      </c>
      <c r="L19" s="172">
        <f>시도!L439</f>
        <v>12957</v>
      </c>
      <c r="M19" s="172">
        <f>시도!M439</f>
        <v>804</v>
      </c>
      <c r="N19" s="172">
        <v>942</v>
      </c>
      <c r="O19" s="172">
        <f t="shared" si="2"/>
        <v>77533</v>
      </c>
    </row>
    <row r="20" spans="1:17">
      <c r="A20" s="213" t="s">
        <v>12</v>
      </c>
      <c r="B20" s="172" t="s">
        <v>4</v>
      </c>
      <c r="C20" s="214">
        <f>SUM(C3:C19)</f>
        <v>233522</v>
      </c>
      <c r="D20" s="214">
        <f t="shared" ref="D20:N20" si="5">SUM(D3:D19)</f>
        <v>167749</v>
      </c>
      <c r="E20" s="214">
        <f t="shared" si="5"/>
        <v>49739</v>
      </c>
      <c r="F20" s="214">
        <f t="shared" si="5"/>
        <v>5015</v>
      </c>
      <c r="G20" s="214">
        <f t="shared" si="5"/>
        <v>6134</v>
      </c>
      <c r="H20" s="214">
        <f t="shared" si="5"/>
        <v>4885</v>
      </c>
      <c r="I20" s="214">
        <f t="shared" si="5"/>
        <v>679694</v>
      </c>
      <c r="J20" s="214">
        <f t="shared" si="5"/>
        <v>593880</v>
      </c>
      <c r="K20" s="214">
        <f t="shared" si="5"/>
        <v>85814</v>
      </c>
      <c r="L20" s="214">
        <f t="shared" si="5"/>
        <v>90790</v>
      </c>
      <c r="M20" s="214">
        <f t="shared" si="5"/>
        <v>4475</v>
      </c>
      <c r="N20" s="214">
        <f t="shared" si="5"/>
        <v>942</v>
      </c>
      <c r="O20" s="214">
        <f>SUM(O3:O19)</f>
        <v>1009423</v>
      </c>
      <c r="P20" s="166">
        <f>SUM(L20:N20,I20,C20)</f>
        <v>1009423</v>
      </c>
    </row>
    <row r="21" spans="1:17">
      <c r="C21" s="166"/>
      <c r="I21" s="166"/>
    </row>
    <row r="22" spans="1:17">
      <c r="A22" s="302" t="s">
        <v>92</v>
      </c>
      <c r="C22" s="166">
        <f>C20-시도!C43</f>
        <v>0</v>
      </c>
      <c r="D22" s="166">
        <f>D20-시도!D43</f>
        <v>0</v>
      </c>
      <c r="E22" s="166">
        <f>E20-시도!E43</f>
        <v>0</v>
      </c>
      <c r="F22" s="166">
        <f>F20-시도!F43</f>
        <v>0</v>
      </c>
      <c r="G22" s="166">
        <f>G20-시도!G43</f>
        <v>0</v>
      </c>
      <c r="H22" s="166">
        <f>H20-시도!H43</f>
        <v>0</v>
      </c>
      <c r="I22" s="166">
        <f>I20-시도!I43</f>
        <v>0</v>
      </c>
      <c r="J22" s="166">
        <f>J20-시도!J43</f>
        <v>0</v>
      </c>
      <c r="K22" s="166">
        <f>K20-시도!K43</f>
        <v>0</v>
      </c>
      <c r="L22" s="166">
        <f>L20-시도!L43</f>
        <v>0</v>
      </c>
      <c r="M22" s="166">
        <f>M20-시도!M43</f>
        <v>0</v>
      </c>
      <c r="N22" s="166">
        <f>N20-시도!N43</f>
        <v>0</v>
      </c>
      <c r="O22" s="166">
        <f>O20-시도!O43</f>
        <v>0</v>
      </c>
    </row>
  </sheetData>
  <mergeCells count="3">
    <mergeCell ref="O1:O2"/>
    <mergeCell ref="C1:H1"/>
    <mergeCell ref="I1:K1"/>
  </mergeCells>
  <phoneticPr fontId="2" type="noConversion"/>
  <pageMargins left="0.7" right="0.7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시도</vt:lpstr>
      <vt:lpstr>업체수</vt:lpstr>
      <vt:lpstr>객실수</vt:lpstr>
      <vt:lpstr>객실수!Print_Area</vt:lpstr>
      <vt:lpstr>시도!Print_Area</vt:lpstr>
      <vt:lpstr>업체수!Print_Area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ahasu</cp:lastModifiedBy>
  <cp:lastPrinted>2022-02-24T05:12:03Z</cp:lastPrinted>
  <dcterms:created xsi:type="dcterms:W3CDTF">2016-04-22T07:07:22Z</dcterms:created>
  <dcterms:modified xsi:type="dcterms:W3CDTF">2022-07-19T12:20:47Z</dcterms:modified>
</cp:coreProperties>
</file>