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vbaProject.bin" ContentType="application/vnd.ms-office.vbaProject"/>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trlProps/ctrlProp3.xml" ContentType="application/vnd.ms-excel.controlproperties+xml"/>
  <Override PartName="/xl/comments2.xml" ContentType="application/vnd.openxmlformats-officedocument.spreadsheetml.comment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ables/table1.xml" ContentType="application/vnd.openxmlformats-officedocument.spreadsheetml.table+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Main\Project Files\VTAP\2020 Benefits\Legacy\Run_20200827\"/>
    </mc:Choice>
  </mc:AlternateContent>
  <xr:revisionPtr revIDLastSave="0" documentId="13_ncr:1_{FEE3DA8D-D0F3-4A9E-90D3-6CE34634631C}" xr6:coauthVersionLast="45" xr6:coauthVersionMax="45" xr10:uidLastSave="{00000000-0000-0000-0000-000000000000}"/>
  <bookViews>
    <workbookView xWindow="-120" yWindow="-120" windowWidth="29040" windowHeight="15840" tabRatio="926" firstSheet="2" activeTab="2"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0" i="4"/>
  <c r="AF29" i="4" s="1"/>
  <c r="AG74" i="4"/>
  <c r="AF23" i="4" s="1"/>
  <c r="AG70" i="4"/>
  <c r="AF19" i="4" s="1"/>
  <c r="AG69" i="4"/>
  <c r="AF18" i="4" s="1"/>
  <c r="K68" i="4"/>
  <c r="K67" i="4" s="1"/>
  <c r="K66" i="4" s="1"/>
  <c r="K65" i="4" s="1"/>
  <c r="K64" i="4" s="1"/>
  <c r="K63" i="4" s="1"/>
  <c r="K62" i="4" s="1"/>
  <c r="AG62" i="4" s="1"/>
  <c r="K69" i="4"/>
  <c r="J18" i="4" s="1"/>
  <c r="K81" i="4"/>
  <c r="K82" i="4" s="1"/>
  <c r="K75" i="4"/>
  <c r="J24" i="4" s="1"/>
  <c r="K71" i="4" l="1"/>
  <c r="J20" i="4" s="1"/>
  <c r="AG75" i="4"/>
  <c r="AF24" i="4" s="1"/>
  <c r="AG81" i="4"/>
  <c r="AF30" i="4" s="1"/>
  <c r="J30" i="4"/>
  <c r="AG82" i="4"/>
  <c r="AF31" i="4" s="1"/>
  <c r="K83" i="4"/>
  <c r="J31" i="4"/>
  <c r="AG67" i="4"/>
  <c r="AF16" i="4" s="1"/>
  <c r="J14" i="4"/>
  <c r="J15" i="4"/>
  <c r="K76" i="4"/>
  <c r="J16" i="4"/>
  <c r="K72" i="4"/>
  <c r="AG63" i="4"/>
  <c r="AG71" i="4"/>
  <c r="AF20" i="4" s="1"/>
  <c r="J17" i="4"/>
  <c r="AG68" i="4"/>
  <c r="AF17" i="4" s="1"/>
  <c r="AG64" i="4"/>
  <c r="AF13" i="4" s="1"/>
  <c r="AG65" i="4"/>
  <c r="AF14" i="4" s="1"/>
  <c r="AG66" i="4"/>
  <c r="AF15"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K77" i="4" l="1"/>
  <c r="J25" i="4"/>
  <c r="AG76" i="4"/>
  <c r="AF25" i="4" s="1"/>
  <c r="K84" i="4"/>
  <c r="AG83" i="4"/>
  <c r="AF32" i="4" s="1"/>
  <c r="J32" i="4"/>
  <c r="AG72" i="4"/>
  <c r="AF21" i="4" s="1"/>
  <c r="K73" i="4"/>
  <c r="J21"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73" i="4" l="1"/>
  <c r="AF22" i="4" s="1"/>
  <c r="J22" i="4"/>
  <c r="K85" i="4"/>
  <c r="J33" i="4"/>
  <c r="AG84" i="4"/>
  <c r="AF33" i="4" s="1"/>
  <c r="K78" i="4"/>
  <c r="J26" i="4"/>
  <c r="AG77" i="4"/>
  <c r="AF26" i="4" s="1"/>
  <c r="B10" i="9"/>
  <c r="K86" i="4" l="1"/>
  <c r="J34" i="4"/>
  <c r="AG85" i="4"/>
  <c r="AF34" i="4" s="1"/>
  <c r="K79" i="4"/>
  <c r="J27" i="4"/>
  <c r="AG78" i="4"/>
  <c r="AF27" i="4" s="1"/>
  <c r="J28" i="4" l="1"/>
  <c r="AG79" i="4"/>
  <c r="AF28" i="4" s="1"/>
  <c r="K87" i="4"/>
  <c r="J35" i="4"/>
  <c r="AG86" i="4"/>
  <c r="AF35"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AG88" i="4"/>
  <c r="AF37" i="4" s="1"/>
  <c r="J37" i="4"/>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AG89" i="4"/>
  <c r="AF38" i="4" s="1"/>
  <c r="J38" i="4"/>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AG91" i="4"/>
  <c r="AF40" i="4" s="1"/>
  <c r="J40" i="4"/>
  <c r="S38" i="4"/>
  <c r="AO38" i="4"/>
  <c r="Y31" i="23"/>
  <c r="G21" i="1"/>
  <c r="K93" i="4" l="1"/>
  <c r="J41" i="4"/>
  <c r="AG92" i="4"/>
  <c r="AF41" i="4" s="1"/>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AG96" i="4"/>
  <c r="AF45" i="4" s="1"/>
  <c r="AP45" i="4" s="1"/>
  <c r="J45" i="4"/>
  <c r="T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AG97" i="4"/>
  <c r="AF46" i="4" s="1"/>
  <c r="AP46" i="4" s="1"/>
  <c r="J46" i="4"/>
  <c r="T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J49" i="4"/>
  <c r="T49" i="4" s="1"/>
  <c r="AG100" i="4"/>
  <c r="AF49" i="4" s="1"/>
  <c r="AP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AG104" i="4" l="1"/>
  <c r="AF53" i="4" s="1"/>
  <c r="AP53" i="4" s="1"/>
  <c r="J53" i="4"/>
  <c r="T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U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50" i="21" a="1"/>
  <c r="AA53" i="21" a="1"/>
  <c r="AA56" i="21" a="1"/>
  <c r="AA51" i="21" a="1"/>
  <c r="AA38" i="21" a="1"/>
  <c r="AA45" i="21" a="1"/>
  <c r="AA52" i="21" a="1"/>
  <c r="AA44" i="21" a="1"/>
  <c r="AA42" i="21" a="1"/>
  <c r="AA40" i="21" a="1"/>
  <c r="AA48" i="21" a="1"/>
  <c r="AA46" i="21" a="1"/>
  <c r="AA54" i="21" a="1"/>
  <c r="AA41" i="21" a="1"/>
  <c r="AA57" i="21" a="1"/>
  <c r="AA39" i="21" a="1"/>
  <c r="AA49" i="21" a="1"/>
  <c r="AA47" i="21" a="1"/>
  <c r="AA43" i="21" a="1"/>
  <c r="AA55" i="21" a="1"/>
  <c r="AA42" i="11"/>
  <c r="AA41" i="11"/>
  <c r="AA46" i="11"/>
  <c r="AA47" i="11"/>
  <c r="AA38" i="11"/>
  <c r="AA49" i="11"/>
  <c r="AA48" i="11"/>
  <c r="AA43" i="11"/>
  <c r="AA50" i="11"/>
  <c r="AA40" i="11"/>
  <c r="AA44" i="11"/>
  <c r="AA39" i="11"/>
  <c r="AA45" i="11"/>
  <c r="Z32" i="21" a="1"/>
  <c r="Y46" i="21" a="1"/>
  <c r="AC53" i="11"/>
  <c r="AB32" i="21" a="1"/>
  <c r="AC45" i="21" a="1"/>
  <c r="AB38" i="21" a="1"/>
  <c r="AC57" i="21" a="1"/>
  <c r="Z52" i="21" a="1"/>
  <c r="Y54" i="21" a="1"/>
  <c r="AB38" i="11"/>
  <c r="AC37" i="21" a="1"/>
  <c r="AB39" i="21" a="1"/>
  <c r="AC55" i="11"/>
  <c r="AC40" i="11"/>
  <c r="Y35" i="21" a="1"/>
  <c r="AC55" i="21" a="1"/>
  <c r="Y45" i="21" a="1"/>
  <c r="AC36" i="11"/>
  <c r="AC43" i="11"/>
  <c r="Z44" i="21" a="1"/>
  <c r="AB36" i="11"/>
  <c r="AB46" i="21" a="1"/>
  <c r="AC48" i="11"/>
  <c r="AC51" i="21" a="1"/>
  <c r="AC30" i="11"/>
  <c r="AC27" i="21" a="1"/>
  <c r="AC34" i="21" a="1"/>
  <c r="Y42" i="21" a="1"/>
  <c r="AC52" i="11"/>
  <c r="AC43" i="21" a="1"/>
  <c r="Y48" i="21" a="1"/>
  <c r="AC26" i="11"/>
  <c r="AC50" i="11"/>
  <c r="AC34" i="11"/>
  <c r="Z25" i="21" a="1"/>
  <c r="Z57" i="21" a="1"/>
  <c r="AB33" i="11"/>
  <c r="AC56" i="21" a="1"/>
  <c r="Y40" i="21" a="1"/>
  <c r="Z36" i="21" a="1"/>
  <c r="Y31" i="21" a="1"/>
  <c r="AC44" i="11"/>
  <c r="Y30" i="21" a="1"/>
  <c r="Y53" i="21" a="1"/>
  <c r="AB26" i="21" a="1"/>
  <c r="Y52" i="21" a="1"/>
  <c r="AC52" i="21" a="1"/>
  <c r="AB50" i="21" a="1"/>
  <c r="AC36" i="21" a="1"/>
  <c r="AC41" i="11"/>
  <c r="AB28" i="21" a="1"/>
  <c r="AC30" i="21" a="1"/>
  <c r="Y49" i="21" a="1"/>
  <c r="AC46" i="11"/>
  <c r="Z45" i="21" a="1"/>
  <c r="AC33" i="21" a="1"/>
  <c r="AC42" i="11"/>
  <c r="AC48" i="21" a="1"/>
  <c r="AB27" i="11"/>
  <c r="Y28" i="21" a="1"/>
  <c r="AB25" i="11"/>
  <c r="AC33" i="11"/>
  <c r="AC40" i="21" a="1"/>
  <c r="Z35" i="21" a="1"/>
  <c r="Z56" i="21" a="1"/>
  <c r="AB48" i="21" a="1"/>
  <c r="AB49" i="21" a="1"/>
  <c r="AB51" i="21" a="1"/>
  <c r="AC54" i="11"/>
  <c r="Z28" i="21" a="1"/>
  <c r="Y29" i="21" a="1"/>
  <c r="Y56" i="21" a="1"/>
  <c r="AB31" i="11"/>
  <c r="Z29" i="21" a="1"/>
  <c r="AB36" i="21" a="1"/>
  <c r="Z40" i="21" a="1"/>
  <c r="AB44" i="21" a="1"/>
  <c r="AB27" i="21" a="1"/>
  <c r="AC29" i="21" a="1"/>
  <c r="Y41" i="21" a="1"/>
  <c r="Z42" i="21" a="1"/>
  <c r="AC44" i="21" a="1"/>
  <c r="AB24" i="21" a="1"/>
  <c r="AC25" i="11"/>
  <c r="AC35" i="21" a="1"/>
  <c r="Z37" i="21" a="1"/>
  <c r="AB29" i="21" a="1"/>
  <c r="Z55" i="21" a="1"/>
  <c r="Y37" i="21" a="1"/>
  <c r="AB42" i="21" a="1"/>
  <c r="Z43" i="21" a="1"/>
  <c r="Z33" i="21" a="1"/>
  <c r="Z31" i="21" a="1"/>
  <c r="AC35" i="11"/>
  <c r="AB24" i="11"/>
  <c r="Y25" i="21" a="1"/>
  <c r="Z47" i="21" a="1"/>
  <c r="AC47" i="11"/>
  <c r="Y55" i="21" a="1"/>
  <c r="AC31" i="11"/>
  <c r="Y57" i="21" a="1"/>
  <c r="AC38" i="21" a="1"/>
  <c r="AC26" i="21" a="1"/>
  <c r="Y51" i="21" a="1"/>
  <c r="Y27" i="21" a="1"/>
  <c r="AB40" i="21" a="1"/>
  <c r="AC46" i="21" a="1"/>
  <c r="AC39" i="11"/>
  <c r="AB28" i="11"/>
  <c r="Y39" i="21" a="1"/>
  <c r="AC32" i="11"/>
  <c r="Y36" i="21" a="1"/>
  <c r="AB33" i="21" a="1"/>
  <c r="AC24" i="21" a="1"/>
  <c r="AB41" i="21" a="1"/>
  <c r="AB35" i="11"/>
  <c r="Z39" i="21" a="1"/>
  <c r="Y44" i="21" a="1"/>
  <c r="AC28" i="11"/>
  <c r="Z49" i="21" a="1"/>
  <c r="AB39" i="11"/>
  <c r="AB37" i="11"/>
  <c r="AB31" i="21" a="1"/>
  <c r="AC45" i="11"/>
  <c r="Y50" i="21" a="1"/>
  <c r="AB26" i="11"/>
  <c r="Y33" i="21" a="1"/>
  <c r="AC56" i="11"/>
  <c r="AC37" i="11"/>
  <c r="AC51" i="11"/>
  <c r="AC39" i="21" a="1"/>
  <c r="AC38" i="11"/>
  <c r="AB25" i="21" a="1"/>
  <c r="Y32" i="21" a="1"/>
  <c r="AC54" i="21" a="1"/>
  <c r="AC57" i="11"/>
  <c r="AC25" i="21" a="1"/>
  <c r="Z41" i="21" a="1"/>
  <c r="Y26" i="21" a="1"/>
  <c r="AC47" i="21" a="1"/>
  <c r="AB34" i="11"/>
  <c r="Y43" i="21" a="1"/>
  <c r="Z48" i="21" a="1"/>
  <c r="AC31" i="21" a="1"/>
  <c r="AB34" i="21" a="1"/>
  <c r="Z53" i="21" a="1"/>
  <c r="AC28" i="21" a="1"/>
  <c r="Z38" i="21" a="1"/>
  <c r="Z46" i="21" a="1"/>
  <c r="Z24" i="21" a="1"/>
  <c r="Z34" i="21" a="1"/>
  <c r="AB30" i="11"/>
  <c r="AC53" i="21" a="1"/>
  <c r="AB30" i="21" a="1"/>
  <c r="AB32" i="11"/>
  <c r="AC49" i="21" a="1"/>
  <c r="Z51" i="21" a="1"/>
  <c r="AB37" i="21" a="1"/>
  <c r="AC32" i="21" a="1"/>
  <c r="Z54" i="21" a="1"/>
  <c r="AC49" i="11"/>
  <c r="AC27" i="11"/>
  <c r="Y38" i="21" a="1"/>
  <c r="Y34" i="21" a="1"/>
  <c r="Z30" i="21" a="1"/>
  <c r="AB45" i="21" a="1"/>
  <c r="AB35" i="21" a="1"/>
  <c r="AB29" i="11"/>
  <c r="Y47" i="21" a="1"/>
  <c r="AC42" i="21" a="1"/>
  <c r="AC50" i="21" a="1"/>
  <c r="AC24" i="11"/>
  <c r="AB47" i="21" a="1"/>
  <c r="AC29" i="11"/>
  <c r="Y24" i="21" a="1"/>
  <c r="Z27" i="21" a="1"/>
  <c r="Z26" i="21" a="1"/>
  <c r="AC41" i="21" a="1"/>
  <c r="Z50" i="21" a="1"/>
  <c r="AB43" i="21" a="1"/>
  <c r="Z32" i="21" l="1"/>
  <c r="AT32" i="21" s="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9" i="21" a="1"/>
  <c r="AA58" i="21" a="1"/>
  <c r="AC58" i="21" a="1"/>
  <c r="Z59" i="21" a="1"/>
  <c r="Y59" i="21" a="1"/>
  <c r="AC59" i="21" a="1"/>
  <c r="Y58" i="21" a="1"/>
  <c r="AC58" i="11"/>
  <c r="AC59" i="11"/>
  <c r="Z58" i="21" a="1"/>
  <c r="AB52"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2" i="11"/>
  <c r="AA51" i="11"/>
  <c r="AC60" i="21" a="1"/>
  <c r="AB53" i="21" a="1"/>
  <c r="AB41" i="11"/>
  <c r="Y60" i="21" a="1"/>
  <c r="Z60" i="21" a="1"/>
  <c r="AC60" i="11"/>
  <c r="AB40" i="1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AB42" i="11"/>
  <c r="Y61" i="21" a="1"/>
  <c r="AC61" i="11"/>
  <c r="AC61" i="21" a="1"/>
  <c r="Z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55" i="21" a="1"/>
  <c r="Z62" i="21" a="1"/>
  <c r="AB43" i="11"/>
  <c r="AC62" i="21" a="1"/>
  <c r="Y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C63" i="11"/>
  <c r="AB56" i="21" a="1"/>
  <c r="Z63" i="21" a="1"/>
  <c r="AB44" i="11"/>
  <c r="Y63" i="21" a="1"/>
  <c r="AC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21" a="1"/>
  <c r="Z64" i="21" a="1"/>
  <c r="AB57" i="21" a="1"/>
  <c r="AC64" i="11"/>
  <c r="AB45" i="11"/>
  <c r="Y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Z65" i="21" a="1"/>
  <c r="AB46" i="11"/>
  <c r="AC65" i="21" a="1"/>
  <c r="Y65" i="21" a="1"/>
  <c r="AB58" i="21" a="1"/>
  <c r="AC65"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11"/>
  <c r="Y66" i="21" a="1"/>
  <c r="AC67" i="11"/>
  <c r="AB59" i="21" a="1"/>
  <c r="AB47" i="11"/>
  <c r="Z67" i="21" a="1"/>
  <c r="Y67" i="21" a="1"/>
  <c r="Z66" i="21" a="1"/>
  <c r="AC66" i="21" a="1"/>
  <c r="AC67"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a="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8" i="13"/>
  <c r="AA42" i="13"/>
  <c r="AA39" i="13"/>
  <c r="AA45" i="13"/>
  <c r="AA54" i="13"/>
  <c r="AA53" i="13"/>
  <c r="AA59" i="13"/>
  <c r="AA40" i="13"/>
  <c r="AA48" i="13"/>
  <c r="AA57" i="13"/>
  <c r="AA65" i="13"/>
  <c r="AA64" i="13"/>
  <c r="AA44" i="13"/>
  <c r="AA41" i="13"/>
  <c r="AA56" i="13"/>
  <c r="AA66" i="13"/>
  <c r="AA43" i="13"/>
  <c r="AA61" i="13"/>
  <c r="AA51" i="13"/>
  <c r="AA55" i="13"/>
  <c r="AA52" i="13"/>
  <c r="AA63" i="13"/>
  <c r="AA38" i="13"/>
  <c r="AA60" i="13"/>
  <c r="AA49" i="13"/>
  <c r="AA67" i="13"/>
  <c r="AA46" i="13"/>
  <c r="AA47" i="13"/>
  <c r="AA62" i="13"/>
  <c r="AA50" i="13"/>
  <c r="AA60" i="11"/>
  <c r="AB36" i="13"/>
  <c r="Y24" i="13"/>
  <c r="AB37" i="13"/>
  <c r="Z25" i="13"/>
  <c r="Y50" i="13"/>
  <c r="Z61" i="13"/>
  <c r="AC61" i="13"/>
  <c r="AC66" i="13"/>
  <c r="AC35" i="13"/>
  <c r="AC57" i="13"/>
  <c r="Z46" i="13"/>
  <c r="AC52" i="13"/>
  <c r="AB39" i="13"/>
  <c r="AB45" i="13"/>
  <c r="Z41" i="13"/>
  <c r="AC45" i="13"/>
  <c r="AC64" i="13"/>
  <c r="Y63" i="13"/>
  <c r="AC46" i="13"/>
  <c r="Z59" i="13"/>
  <c r="AC41" i="13"/>
  <c r="AC54" i="13"/>
  <c r="Z37" i="13"/>
  <c r="Z53" i="13"/>
  <c r="Z39" i="13"/>
  <c r="Y32" i="13"/>
  <c r="Z63" i="13"/>
  <c r="AC27" i="13"/>
  <c r="AB61" i="21" a="1"/>
  <c r="Y45" i="13"/>
  <c r="Y58" i="13"/>
  <c r="AC53" i="13"/>
  <c r="Y64" i="13"/>
  <c r="Y48" i="13"/>
  <c r="Z54" i="13"/>
  <c r="AB32" i="13"/>
  <c r="Y65" i="13"/>
  <c r="AC62" i="13"/>
  <c r="Y62" i="13"/>
  <c r="Y27" i="13"/>
  <c r="Y55" i="13"/>
  <c r="Z67" i="13"/>
  <c r="AC24" i="13"/>
  <c r="Z24" i="13"/>
  <c r="AC28" i="13"/>
  <c r="Z26" i="13"/>
  <c r="Z57" i="13"/>
  <c r="AC49" i="13"/>
  <c r="Z58" i="13"/>
  <c r="AC56" i="13"/>
  <c r="AB35" i="13"/>
  <c r="Y67" i="13"/>
  <c r="AB25" i="13"/>
  <c r="Z32" i="13"/>
  <c r="AB27" i="13"/>
  <c r="Z27" i="13"/>
  <c r="Y30" i="13"/>
  <c r="Y49" i="13"/>
  <c r="Y51" i="13"/>
  <c r="AC36" i="13"/>
  <c r="Z36" i="13"/>
  <c r="Y44" i="13"/>
  <c r="Z34" i="13"/>
  <c r="Y54" i="13"/>
  <c r="AC29" i="13"/>
  <c r="AC42" i="13"/>
  <c r="AB40" i="13"/>
  <c r="Z33" i="13"/>
  <c r="Z44" i="13"/>
  <c r="Z64" i="13"/>
  <c r="Y46" i="13"/>
  <c r="AC48" i="13"/>
  <c r="Z38" i="13"/>
  <c r="Y47" i="13"/>
  <c r="AC55" i="13"/>
  <c r="Z31" i="13"/>
  <c r="AC26" i="13"/>
  <c r="Y42" i="13"/>
  <c r="Y39" i="13"/>
  <c r="Z55" i="13"/>
  <c r="Y26" i="13"/>
  <c r="Z47" i="13"/>
  <c r="Z62" i="13"/>
  <c r="AB26" i="13"/>
  <c r="Y35" i="13"/>
  <c r="AC32" i="13"/>
  <c r="AB34" i="13"/>
  <c r="AC34" i="13"/>
  <c r="AC38" i="13"/>
  <c r="Y28" i="13"/>
  <c r="Y59" i="13"/>
  <c r="AC50" i="13"/>
  <c r="AB42" i="13"/>
  <c r="AC44" i="13"/>
  <c r="Z60" i="13"/>
  <c r="AC63" i="13"/>
  <c r="Z45" i="13"/>
  <c r="AC47" i="13"/>
  <c r="Z29" i="13"/>
  <c r="AC67" i="13"/>
  <c r="Y43" i="13"/>
  <c r="AB44" i="13"/>
  <c r="Z65" i="13"/>
  <c r="Y57" i="13"/>
  <c r="AC30" i="13"/>
  <c r="Y53" i="13"/>
  <c r="Z49" i="13"/>
  <c r="Y38" i="13"/>
  <c r="Y37" i="13"/>
  <c r="Z52" i="13"/>
  <c r="AB28" i="13"/>
  <c r="Y25" i="13"/>
  <c r="AC25" i="13"/>
  <c r="Z48" i="13"/>
  <c r="AC33" i="13"/>
  <c r="Y36" i="13"/>
  <c r="Z51" i="13"/>
  <c r="AC51" i="13"/>
  <c r="AB30" i="13"/>
  <c r="AB33" i="13"/>
  <c r="Z66" i="13"/>
  <c r="Y31" i="13"/>
  <c r="Y52" i="13"/>
  <c r="Z42" i="13"/>
  <c r="AC31" i="13"/>
  <c r="AC39" i="13"/>
  <c r="Y40" i="13"/>
  <c r="Z40" i="13"/>
  <c r="AC59" i="13"/>
  <c r="AB41" i="13"/>
  <c r="Y60" i="13"/>
  <c r="AC65" i="13"/>
  <c r="AB31" i="13"/>
  <c r="AC58" i="13"/>
  <c r="Y34" i="13"/>
  <c r="Z35" i="13"/>
  <c r="Z56" i="13"/>
  <c r="Z30" i="13"/>
  <c r="AC60" i="13"/>
  <c r="Y29" i="13"/>
  <c r="Y61" i="13"/>
  <c r="AC43" i="13"/>
  <c r="AC40" i="13"/>
  <c r="Y41" i="13"/>
  <c r="AC37" i="13"/>
  <c r="Y33" i="13"/>
  <c r="AB24" i="13"/>
  <c r="Z28" i="13"/>
  <c r="Y56" i="13"/>
  <c r="AB43" i="13"/>
  <c r="Z43" i="13"/>
  <c r="AB38" i="13"/>
  <c r="AB49" i="11"/>
  <c r="AB29" i="13"/>
  <c r="AB46" i="13"/>
  <c r="Y66" i="13"/>
  <c r="Z50"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5" i="11"/>
  <c r="Y31" i="11"/>
  <c r="Y35" i="11"/>
  <c r="Z31" i="11"/>
  <c r="Y36" i="11"/>
  <c r="Y63" i="11"/>
  <c r="Y43" i="11"/>
  <c r="Z40" i="11"/>
  <c r="Z34" i="11"/>
  <c r="Z37" i="11"/>
  <c r="AB47" i="13"/>
  <c r="Z32" i="11"/>
  <c r="Y46" i="11"/>
  <c r="Z45" i="11"/>
  <c r="Y29" i="11"/>
  <c r="Y34" i="11"/>
  <c r="Z66" i="11"/>
  <c r="Y66" i="11"/>
  <c r="Z67" i="11"/>
  <c r="Y52" i="11"/>
  <c r="Z48" i="11"/>
  <c r="Y56" i="11"/>
  <c r="Z60" i="11"/>
  <c r="Z27" i="11"/>
  <c r="Z63" i="11"/>
  <c r="Z59" i="11"/>
  <c r="Z41" i="11"/>
  <c r="Z36" i="11"/>
  <c r="Y39" i="11"/>
  <c r="Z55" i="11"/>
  <c r="Y65" i="11"/>
  <c r="Z42" i="11"/>
  <c r="Y55" i="11"/>
  <c r="Y64" i="11"/>
  <c r="Y58" i="11"/>
  <c r="Y60" i="11"/>
  <c r="Y30" i="11"/>
  <c r="Z30" i="11"/>
  <c r="Z24" i="11"/>
  <c r="Y42" i="11"/>
  <c r="Y40" i="11"/>
  <c r="Y48" i="11"/>
  <c r="Y50" i="11"/>
  <c r="Y37" i="11"/>
  <c r="Z25" i="11"/>
  <c r="AB50" i="11"/>
  <c r="Z62" i="11"/>
  <c r="Y67" i="11"/>
  <c r="Z43" i="11"/>
  <c r="Y51" i="11"/>
  <c r="Z26" i="11"/>
  <c r="Z47" i="11"/>
  <c r="Z28" i="11"/>
  <c r="AB62" i="21" a="1"/>
  <c r="Y57" i="11"/>
  <c r="Y54" i="11"/>
  <c r="Z53" i="11"/>
  <c r="Z46" i="11"/>
  <c r="Y59" i="11"/>
  <c r="Z39" i="11"/>
  <c r="Y32" i="11"/>
  <c r="Y49" i="11"/>
  <c r="Y47" i="11"/>
  <c r="Z51" i="11"/>
  <c r="Y27" i="11"/>
  <c r="Z54" i="11"/>
  <c r="Z35" i="11"/>
  <c r="Y45" i="11"/>
  <c r="Y44" i="11"/>
  <c r="Y53" i="11"/>
  <c r="Y62" i="11"/>
  <c r="Y26" i="11"/>
  <c r="Z44" i="11"/>
  <c r="Y25" i="11"/>
  <c r="Z57" i="11"/>
  <c r="Z29" i="11"/>
  <c r="Y38" i="11"/>
  <c r="Z38" i="11"/>
  <c r="Y33" i="11"/>
  <c r="Z64" i="11"/>
  <c r="Z52" i="11"/>
  <c r="Y61" i="11"/>
  <c r="Y24" i="11"/>
  <c r="Z61" i="11"/>
  <c r="Z33" i="11"/>
  <c r="Z50" i="11"/>
  <c r="Z56" i="11"/>
  <c r="Y28" i="11"/>
  <c r="Y41" i="11"/>
  <c r="Z58" i="11"/>
  <c r="Z49"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52" i="11"/>
  <c r="AB64" i="21" a="1"/>
  <c r="AB49" i="13"/>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67" i="21" a="1"/>
  <c r="AB54" i="1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<sst xmlns="http://schemas.openxmlformats.org/spreadsheetml/2006/main" count="2120" uniqueCount="453">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</sst>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0</c:v>
                </c:pt>
                <c:pt idx="1">
                  <c:v>23.830102902613042</c:v>
                </c:pt>
                <c:pt idx="2">
                  <c:v>46.992740332206807</c:v>
                </c:pt>
                <c:pt idx="3">
                  <c:v>81.362200252066472</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6764</c:v>
                </c:pt>
                <c:pt idx="1">
                  <c:v>6574.8338647614382</c:v>
                </c:pt>
                <c:pt idx="2">
                  <c:v>6390.9661482687898</c:v>
                </c:pt>
                <c:pt idx="3">
                  <c:v>6118.1373682233771</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322656</c:v>
                </c:pt>
                <c:pt idx="1">
                  <c:v>305056.53931182483</c:v>
                </c:pt>
                <c:pt idx="2">
                  <c:v>287950.02791560767</c:v>
                </c:pt>
                <c:pt idx="3">
                  <c:v>262566.84089348803</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110885</c:v>
                </c:pt>
                <c:pt idx="1">
                  <c:v>105267.69975247007</c:v>
                </c:pt>
                <c:pt idx="2">
                  <c:v>99807.736381836206</c:v>
                </c:pt>
                <c:pt idx="3">
                  <c:v>91706.068650719186</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6.3438804932677693</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85725</xdr:colOff>
          <xdr:row>8</xdr:row>
          <xdr:rowOff>0</xdr:rowOff>
        </xdr:from>
        <xdr:to>
          <xdr:col>18</xdr:col>
          <xdr:colOff>438150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8</xdr:row>
          <xdr:rowOff>123825</xdr:rowOff>
        </xdr:from>
        <xdr:to>
          <xdr:col>19</xdr:col>
          <xdr:colOff>476250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defaultRowHeight="12.75" x14ac:dyDescent="0.2"/>
  <cols>
    <col min="1" max="1" width="9.140625" style="1339"/>
    <col min="2" max="2" width="10.140625" style="1339" bestFit="1" customWidth="1"/>
    <col min="3" max="3" width="15.28515625" style="1339" bestFit="1" customWidth="1"/>
    <col min="4" max="4" width="72.7109375" style="1341" customWidth="1"/>
    <col min="5" max="16384" width="9.140625" style="1339"/>
  </cols>
  <sheetData>
    <row r="2" spans="2:4" x14ac:dyDescent="0.2">
      <c r="B2" s="1337" t="s">
        <v>385</v>
      </c>
    </row>
    <row r="4" spans="2:4" x14ac:dyDescent="0.2">
      <c r="B4" s="1337" t="s">
        <v>376</v>
      </c>
      <c r="C4" s="1337" t="s">
        <v>377</v>
      </c>
      <c r="D4" s="1338" t="s">
        <v>378</v>
      </c>
    </row>
    <row r="5" spans="2:4" x14ac:dyDescent="0.2">
      <c r="B5" s="1340">
        <v>43763</v>
      </c>
      <c r="C5" s="1337" t="s">
        <v>379</v>
      </c>
      <c r="D5" s="1338" t="s">
        <v>406</v>
      </c>
    </row>
    <row r="6" spans="2:4" x14ac:dyDescent="0.2">
      <c r="B6" s="1340">
        <v>43763</v>
      </c>
      <c r="C6" s="1337" t="s">
        <v>380</v>
      </c>
      <c r="D6" s="1338" t="s">
        <v>381</v>
      </c>
    </row>
    <row r="7" spans="2:4" ht="38.25" x14ac:dyDescent="0.2">
      <c r="B7" s="1340">
        <v>43763</v>
      </c>
      <c r="C7" s="1337" t="s">
        <v>382</v>
      </c>
      <c r="D7" s="1338" t="s">
        <v>383</v>
      </c>
    </row>
    <row r="8" spans="2:4" ht="38.25" x14ac:dyDescent="0.2">
      <c r="B8" s="1340">
        <v>43763</v>
      </c>
      <c r="C8" s="1337" t="s">
        <v>372</v>
      </c>
      <c r="D8" s="1338" t="s">
        <v>383</v>
      </c>
    </row>
    <row r="9" spans="2:4" ht="38.25" x14ac:dyDescent="0.2">
      <c r="B9" s="1340">
        <v>43763</v>
      </c>
      <c r="C9" s="1337" t="s">
        <v>384</v>
      </c>
      <c r="D9" s="1338" t="s">
        <v>383</v>
      </c>
    </row>
    <row r="10" spans="2:4" ht="38.25" x14ac:dyDescent="0.2">
      <c r="B10" s="1340">
        <v>43763</v>
      </c>
      <c r="C10" s="1337" t="s">
        <v>386</v>
      </c>
      <c r="D10" s="1338" t="s">
        <v>387</v>
      </c>
    </row>
    <row r="11" spans="2:4" ht="25.5" x14ac:dyDescent="0.2">
      <c r="B11" s="1340">
        <v>43763</v>
      </c>
      <c r="C11" s="1337" t="s">
        <v>382</v>
      </c>
      <c r="D11" s="1338" t="s">
        <v>388</v>
      </c>
    </row>
    <row r="12" spans="2:4" ht="25.5" x14ac:dyDescent="0.2">
      <c r="B12" s="1340">
        <v>43763</v>
      </c>
      <c r="C12" s="1337" t="s">
        <v>372</v>
      </c>
      <c r="D12" s="1338" t="s">
        <v>388</v>
      </c>
    </row>
    <row r="13" spans="2:4" ht="25.5" x14ac:dyDescent="0.2">
      <c r="B13" s="1340">
        <v>43763</v>
      </c>
      <c r="C13" s="1337" t="s">
        <v>384</v>
      </c>
      <c r="D13" s="1338" t="s">
        <v>388</v>
      </c>
    </row>
    <row r="14" spans="2:4" ht="38.25" x14ac:dyDescent="0.2">
      <c r="B14" s="1340">
        <v>43763</v>
      </c>
      <c r="C14" s="1337" t="s">
        <v>379</v>
      </c>
      <c r="D14" s="1338" t="s">
        <v>389</v>
      </c>
    </row>
    <row r="15" spans="2:4" ht="25.5" x14ac:dyDescent="0.2">
      <c r="B15" s="1340">
        <v>43768</v>
      </c>
      <c r="C15" s="1337" t="s">
        <v>397</v>
      </c>
      <c r="D15" s="1338" t="s">
        <v>400</v>
      </c>
    </row>
    <row r="16" spans="2:4" x14ac:dyDescent="0.2">
      <c r="B16" s="1337" t="s">
        <v>399</v>
      </c>
      <c r="C16" s="1337" t="s">
        <v>401</v>
      </c>
      <c r="D16" s="1338" t="s">
        <v>402</v>
      </c>
    </row>
    <row r="17" spans="2:4" x14ac:dyDescent="0.2">
      <c r="B17" s="1340">
        <v>43770</v>
      </c>
      <c r="C17" s="1337" t="s">
        <v>401</v>
      </c>
      <c r="D17" s="1338" t="s">
        <v>403</v>
      </c>
    </row>
    <row r="18" spans="2:4" ht="25.5" x14ac:dyDescent="0.2">
      <c r="B18" s="1493">
        <v>43770</v>
      </c>
      <c r="C18" s="1337" t="s">
        <v>404</v>
      </c>
      <c r="D18" s="1338" t="s">
        <v>405</v>
      </c>
    </row>
    <row r="19" spans="2:4" x14ac:dyDescent="0.2">
      <c r="B19" s="1340">
        <v>43775</v>
      </c>
      <c r="C19" s="1337" t="s">
        <v>397</v>
      </c>
      <c r="D19" s="1338" t="s">
        <v>408</v>
      </c>
    </row>
    <row r="20" spans="2:4" ht="25.5" x14ac:dyDescent="0.2">
      <c r="B20" s="1340">
        <v>43775</v>
      </c>
      <c r="C20" s="1337" t="s">
        <v>404</v>
      </c>
      <c r="D20" s="1338" t="s">
        <v>409</v>
      </c>
    </row>
    <row r="21" spans="2:4" ht="25.5" x14ac:dyDescent="0.2">
      <c r="B21" s="1340">
        <v>43775</v>
      </c>
      <c r="C21" s="1337" t="s">
        <v>386</v>
      </c>
      <c r="D21" s="1338" t="s">
        <v>410</v>
      </c>
    </row>
    <row r="22" spans="2:4" ht="51" x14ac:dyDescent="0.2">
      <c r="B22" s="1340">
        <v>43775</v>
      </c>
      <c r="C22" s="1337" t="s">
        <v>404</v>
      </c>
      <c r="D22" s="1338" t="s">
        <v>411</v>
      </c>
    </row>
    <row r="23" spans="2:4" x14ac:dyDescent="0.2">
      <c r="B23" s="1340">
        <v>43775</v>
      </c>
      <c r="C23" s="1337" t="s">
        <v>414</v>
      </c>
      <c r="D23" s="1338" t="s">
        <v>413</v>
      </c>
    </row>
    <row r="24" spans="2:4" ht="25.5" x14ac:dyDescent="0.2">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defaultColWidth="9.140625" defaultRowHeight="12.75" x14ac:dyDescent="0.2"/>
  <cols>
    <col min="1" max="1" width="3" style="353" customWidth="1"/>
    <col min="2" max="2" width="120" style="367" customWidth="1"/>
    <col min="3" max="16384" width="9.140625" style="353"/>
  </cols>
  <sheetData>
    <row r="1" spans="1:3" ht="15.75" x14ac:dyDescent="0.25">
      <c r="A1" s="1507" t="s">
        <v>435</v>
      </c>
      <c r="B1" s="1507"/>
    </row>
    <row r="2" spans="1:3" x14ac:dyDescent="0.2">
      <c r="A2" s="1508" t="s">
        <v>369</v>
      </c>
      <c r="B2" s="1509"/>
    </row>
    <row r="3" spans="1:3" x14ac:dyDescent="0.2">
      <c r="A3" s="354"/>
      <c r="B3" s="355"/>
    </row>
    <row r="4" spans="1:3" ht="15" x14ac:dyDescent="0.25">
      <c r="A4" s="356" t="s">
        <v>130</v>
      </c>
      <c r="B4" s="357"/>
    </row>
    <row r="5" spans="1:3" ht="38.25" x14ac:dyDescent="0.2">
      <c r="A5" s="358">
        <v>1</v>
      </c>
      <c r="B5" s="1313" t="s">
        <v>437</v>
      </c>
      <c r="C5" s="376"/>
    </row>
    <row r="6" spans="1:3" x14ac:dyDescent="0.2">
      <c r="A6" s="359">
        <v>2</v>
      </c>
      <c r="B6" s="1314" t="s">
        <v>438</v>
      </c>
    </row>
    <row r="7" spans="1:3" x14ac:dyDescent="0.2">
      <c r="A7" s="359">
        <v>3</v>
      </c>
      <c r="B7" s="1315" t="s">
        <v>131</v>
      </c>
    </row>
    <row r="8" spans="1:3" ht="25.5" x14ac:dyDescent="0.2">
      <c r="A8" s="361"/>
      <c r="B8" s="1314" t="s">
        <v>132</v>
      </c>
    </row>
    <row r="9" spans="1:3" ht="38.25" x14ac:dyDescent="0.2">
      <c r="A9" s="363">
        <v>4</v>
      </c>
      <c r="B9" s="1316" t="s">
        <v>170</v>
      </c>
    </row>
    <row r="10" spans="1:3" x14ac:dyDescent="0.2">
      <c r="A10" s="363">
        <v>5</v>
      </c>
      <c r="B10" s="1316" t="s">
        <v>134</v>
      </c>
    </row>
    <row r="11" spans="1:3" ht="25.5" x14ac:dyDescent="0.2">
      <c r="A11" s="363">
        <v>6</v>
      </c>
      <c r="B11" s="1316" t="s">
        <v>171</v>
      </c>
    </row>
    <row r="12" spans="1:3" ht="25.5" x14ac:dyDescent="0.2">
      <c r="A12" s="363">
        <v>7</v>
      </c>
      <c r="B12" s="1316" t="s">
        <v>148</v>
      </c>
    </row>
    <row r="13" spans="1:3" ht="25.5" x14ac:dyDescent="0.2">
      <c r="A13" s="360">
        <v>8</v>
      </c>
      <c r="B13" s="1317" t="s">
        <v>439</v>
      </c>
    </row>
    <row r="14" spans="1:3" ht="16.5" customHeight="1" x14ac:dyDescent="0.2">
      <c r="A14" s="360"/>
      <c r="B14" s="1317" t="s">
        <v>440</v>
      </c>
    </row>
    <row r="15" spans="1:3" x14ac:dyDescent="0.2">
      <c r="A15" s="360"/>
      <c r="B15" s="1317" t="s">
        <v>442</v>
      </c>
    </row>
    <row r="16" spans="1:3" x14ac:dyDescent="0.2">
      <c r="A16" s="360"/>
      <c r="B16" s="1317" t="s">
        <v>443</v>
      </c>
    </row>
    <row r="17" spans="1:3" x14ac:dyDescent="0.2">
      <c r="A17" s="360"/>
      <c r="B17" s="1317"/>
    </row>
    <row r="18" spans="1:3" x14ac:dyDescent="0.2">
      <c r="A18" s="366"/>
      <c r="B18" s="1318" t="s">
        <v>441</v>
      </c>
    </row>
    <row r="20" spans="1:3" ht="15" x14ac:dyDescent="0.25">
      <c r="A20" s="356" t="s">
        <v>133</v>
      </c>
      <c r="B20" s="357"/>
    </row>
    <row r="21" spans="1:3" ht="18.75" customHeight="1" x14ac:dyDescent="0.2">
      <c r="A21" s="368">
        <v>1</v>
      </c>
      <c r="B21" s="369" t="s">
        <v>135</v>
      </c>
    </row>
    <row r="22" spans="1:3" x14ac:dyDescent="0.2">
      <c r="A22" s="370"/>
      <c r="B22" s="371" t="s">
        <v>145</v>
      </c>
    </row>
    <row r="23" spans="1:3" ht="18.75" customHeight="1" x14ac:dyDescent="0.2">
      <c r="A23" s="368">
        <v>2</v>
      </c>
      <c r="B23" s="369" t="s">
        <v>146</v>
      </c>
      <c r="C23" s="376"/>
    </row>
    <row r="24" spans="1:3" x14ac:dyDescent="0.2">
      <c r="A24" s="372"/>
      <c r="B24" s="407" t="s">
        <v>147</v>
      </c>
    </row>
    <row r="25" spans="1:3" x14ac:dyDescent="0.2">
      <c r="A25" s="372"/>
      <c r="B25" s="406" t="s">
        <v>139</v>
      </c>
    </row>
    <row r="26" spans="1:3" ht="25.5" x14ac:dyDescent="0.2">
      <c r="A26" s="370"/>
      <c r="B26" s="456" t="s">
        <v>140</v>
      </c>
    </row>
    <row r="27" spans="1:3" ht="18.75" customHeight="1" x14ac:dyDescent="0.2">
      <c r="A27" s="368">
        <v>3</v>
      </c>
      <c r="B27" s="369" t="s">
        <v>141</v>
      </c>
    </row>
    <row r="28" spans="1:3" x14ac:dyDescent="0.2">
      <c r="A28" s="372"/>
      <c r="B28" s="365" t="s">
        <v>366</v>
      </c>
    </row>
    <row r="29" spans="1:3" x14ac:dyDescent="0.2">
      <c r="A29" s="372"/>
      <c r="B29" s="406"/>
    </row>
    <row r="30" spans="1:3" x14ac:dyDescent="0.2">
      <c r="A30" s="372"/>
      <c r="B30" s="406" t="s">
        <v>149</v>
      </c>
    </row>
    <row r="31" spans="1:3" x14ac:dyDescent="0.2">
      <c r="A31" s="372"/>
      <c r="B31" s="409" t="s">
        <v>367</v>
      </c>
    </row>
    <row r="32" spans="1:3" x14ac:dyDescent="0.2">
      <c r="A32" s="370"/>
      <c r="B32" s="373"/>
    </row>
    <row r="33" spans="1:2" ht="18.75" customHeight="1" x14ac:dyDescent="0.2">
      <c r="A33" s="368">
        <v>4</v>
      </c>
      <c r="B33" s="369" t="s">
        <v>142</v>
      </c>
    </row>
    <row r="34" spans="1:2" x14ac:dyDescent="0.2">
      <c r="A34" s="372"/>
      <c r="B34" s="364" t="s">
        <v>436</v>
      </c>
    </row>
    <row r="35" spans="1:2" x14ac:dyDescent="0.2">
      <c r="A35" s="372"/>
      <c r="B35" s="364" t="s">
        <v>368</v>
      </c>
    </row>
    <row r="36" spans="1:2" x14ac:dyDescent="0.2">
      <c r="A36" s="372"/>
      <c r="B36" s="362"/>
    </row>
    <row r="37" spans="1:2" x14ac:dyDescent="0.2">
      <c r="A37" s="372"/>
      <c r="B37" s="364"/>
    </row>
    <row r="38" spans="1:2" x14ac:dyDescent="0.2">
      <c r="A38" s="372"/>
      <c r="B38" s="362"/>
    </row>
    <row r="39" spans="1:2" x14ac:dyDescent="0.2">
      <c r="A39" s="370"/>
      <c r="B39" s="374"/>
    </row>
    <row r="40" spans="1:2" ht="18.75" customHeight="1" x14ac:dyDescent="0.2">
      <c r="A40" s="368">
        <v>5</v>
      </c>
      <c r="B40" s="369" t="s">
        <v>143</v>
      </c>
    </row>
    <row r="41" spans="1:2" x14ac:dyDescent="0.2">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tabSelected="1" workbookViewId="0">
      <selection activeCell="B4" sqref="B4"/>
    </sheetView>
  </sheetViews>
  <sheetFormatPr defaultColWidth="9.140625" defaultRowHeight="12.75" x14ac:dyDescent="0.2"/>
  <cols>
    <col min="1" max="1" width="3" style="916" customWidth="1"/>
    <col min="2" max="2" width="20.28515625" style="912" customWidth="1"/>
    <col min="3" max="3" width="15.28515625" style="912" customWidth="1"/>
    <col min="4" max="4" width="18.42578125" style="912" customWidth="1"/>
    <col min="5" max="5" width="14.85546875" style="912" customWidth="1"/>
    <col min="6" max="16384" width="9.140625" style="912"/>
  </cols>
  <sheetData>
    <row r="1" spans="1:7" x14ac:dyDescent="0.2">
      <c r="A1" s="475"/>
      <c r="B1" s="476"/>
      <c r="C1" s="476"/>
      <c r="D1" s="476"/>
      <c r="E1" s="477"/>
    </row>
    <row r="2" spans="1:7" s="921" customFormat="1" ht="15" x14ac:dyDescent="0.25">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5">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5">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44074.386782407404</v>
      </c>
      <c r="E14" s="478"/>
    </row>
    <row r="15" spans="1:7" x14ac:dyDescent="0.2">
      <c r="A15" s="479"/>
      <c r="B15" s="904"/>
      <c r="C15" s="481" t="s">
        <v>246</v>
      </c>
      <c r="D15" s="908">
        <v>44074.386793981481</v>
      </c>
      <c r="E15" s="478"/>
      <c r="G15" s="914"/>
    </row>
    <row r="16" spans="1:7" x14ac:dyDescent="0.2">
      <c r="A16" s="479"/>
      <c r="B16" s="904"/>
      <c r="C16" s="481" t="s">
        <v>247</v>
      </c>
      <c r="D16" s="908">
        <v>44074.386793981481</v>
      </c>
      <c r="E16" s="478"/>
      <c r="G16" s="914"/>
    </row>
    <row r="17" spans="1:7" x14ac:dyDescent="0.2">
      <c r="A17" s="479"/>
      <c r="B17" s="904"/>
      <c r="C17" s="481" t="s">
        <v>248</v>
      </c>
      <c r="D17" s="908">
        <v>44074.386793981481</v>
      </c>
      <c r="E17" s="478"/>
      <c r="G17" s="914"/>
    </row>
    <row r="18" spans="1:7" x14ac:dyDescent="0.2">
      <c r="A18" s="837"/>
      <c r="B18" s="905"/>
      <c r="C18" s="907" t="s">
        <v>200</v>
      </c>
      <c r="D18" s="909">
        <v>44074.386793981481</v>
      </c>
      <c r="E18" s="838"/>
      <c r="G18" s="914"/>
    </row>
    <row r="19" spans="1:7" x14ac:dyDescent="0.2">
      <c r="A19" s="837"/>
      <c r="B19" s="905"/>
      <c r="C19" s="907" t="s">
        <v>199</v>
      </c>
      <c r="D19" s="909">
        <v>44074.386805555558</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zoomScaleNormal="100" workbookViewId="0">
      <selection activeCell="N25" sqref="N25:N65"/>
    </sheetView>
  </sheetViews>
  <sheetFormatPr defaultColWidth="9.140625" defaultRowHeight="12.75" x14ac:dyDescent="0.2"/>
  <cols>
    <col min="1" max="1" width="1.5703125" style="496" customWidth="1"/>
    <col min="2" max="2" width="8.28515625" style="496" customWidth="1"/>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ustomWidth="1"/>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2:27" s="538" customFormat="1" ht="15.75" x14ac:dyDescent="0.25">
      <c r="B1" s="771" t="s">
        <v>241</v>
      </c>
      <c r="C1" s="772"/>
      <c r="D1" s="772"/>
      <c r="E1" s="773"/>
      <c r="F1" s="772"/>
      <c r="G1" s="773"/>
    </row>
    <row r="2" spans="2:27" ht="5.25" customHeight="1" x14ac:dyDescent="0.25">
      <c r="B2" s="499"/>
      <c r="C2" s="497"/>
      <c r="D2" s="497"/>
      <c r="F2" s="497"/>
    </row>
    <row r="3" spans="2:27" x14ac:dyDescent="0.2">
      <c r="B3" s="497" t="s">
        <v>227</v>
      </c>
      <c r="D3" s="1115" t="s">
        <v>228</v>
      </c>
      <c r="E3" s="1379">
        <v>250</v>
      </c>
    </row>
    <row r="4" spans="2:27" x14ac:dyDescent="0.2">
      <c r="B4" s="497"/>
      <c r="D4" s="1115"/>
      <c r="E4" s="770"/>
    </row>
    <row r="5" spans="2:27" ht="15.75" thickBot="1" x14ac:dyDescent="0.3">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3">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3.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3.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5.75" x14ac:dyDescent="0.25">
      <c r="B14" s="499"/>
      <c r="C14" s="496" t="s">
        <v>265</v>
      </c>
      <c r="D14" s="497"/>
      <c r="F14" s="497"/>
    </row>
    <row r="15" spans="2:27" ht="15.75" thickBot="1" x14ac:dyDescent="0.25">
      <c r="B15" s="520" t="s">
        <v>119</v>
      </c>
      <c r="C15" s="521"/>
      <c r="D15" s="497"/>
      <c r="F15" s="497"/>
    </row>
    <row r="16" spans="2:27" ht="13.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3.5" thickBot="1" x14ac:dyDescent="0.25">
      <c r="B18" s="1502"/>
      <c r="C18" s="1503"/>
      <c r="F18" s="1503"/>
      <c r="G18" s="1499"/>
      <c r="H18" s="1500"/>
      <c r="I18" s="1501"/>
      <c r="J18" s="1501"/>
      <c r="K18" s="1500"/>
      <c r="L18" s="1500"/>
      <c r="M18" s="1500"/>
      <c r="N18" s="1500"/>
      <c r="O18" s="1500"/>
      <c r="P18" s="1500"/>
      <c r="Z18" s="1497" t="s">
        <v>415</v>
      </c>
    </row>
    <row r="19" spans="2:31" ht="16.5" thickBot="1" x14ac:dyDescent="0.3">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3.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3.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3.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3.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3.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0</v>
      </c>
      <c r="E36" s="1426">
        <v>9699</v>
      </c>
      <c r="F36" s="1426">
        <v>740658</v>
      </c>
      <c r="G36" s="1426">
        <v>206108</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354.46018971253989</v>
      </c>
      <c r="E37" s="1420">
        <v>9602.9014142927717</v>
      </c>
      <c r="F37" s="1420">
        <v>690931.14657713624</v>
      </c>
      <c r="G37" s="1420">
        <v>189028.0097170748</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634.97877640824061</v>
      </c>
      <c r="E38" s="1420">
        <v>9526.849320916901</v>
      </c>
      <c r="F38" s="1420">
        <v>651577.48416918295</v>
      </c>
      <c r="G38" s="1420">
        <v>175510.96358891009</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1002.6649938573407</v>
      </c>
      <c r="E39" s="1420">
        <v>9427.1649938573391</v>
      </c>
      <c r="F39" s="1420">
        <v>599995.16499385727</v>
      </c>
      <c r="G39" s="1420">
        <v>157793.66499385721</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3.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3.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3.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3.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3.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3.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3.5" thickBot="1" x14ac:dyDescent="0.25">
      <c r="C66" s="497"/>
      <c r="D66" s="497"/>
      <c r="F66" s="497"/>
    </row>
    <row r="67" spans="2:31" ht="13.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85725</xdr:colOff>
                    <xdr:row>8</xdr:row>
                    <xdr:rowOff>0</xdr:rowOff>
                  </from>
                  <to>
                    <xdr:col>18</xdr:col>
                    <xdr:colOff>438150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0" zoomScaleNormal="100" workbookViewId="0">
      <selection activeCell="N25" sqref="N25:N65"/>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4" t="s">
        <v>242</v>
      </c>
      <c r="C1" s="1"/>
      <c r="D1" s="1"/>
      <c r="F1" s="1"/>
    </row>
    <row r="2" spans="1:27" ht="5.25" customHeight="1" x14ac:dyDescent="0.25">
      <c r="B2" s="54"/>
      <c r="C2" s="1"/>
      <c r="D2" s="497"/>
      <c r="F2" s="1"/>
    </row>
    <row r="3" spans="1:27" x14ac:dyDescent="0.2">
      <c r="B3" s="1" t="s">
        <v>227</v>
      </c>
      <c r="D3" s="766" t="s">
        <v>228</v>
      </c>
      <c r="E3" s="1379">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3">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3.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3.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5.75" x14ac:dyDescent="0.25">
      <c r="B14" s="12"/>
      <c r="C14" s="496" t="s">
        <v>265</v>
      </c>
      <c r="D14" s="1"/>
      <c r="F14" s="1"/>
    </row>
    <row r="15" spans="1:27" ht="15.75" thickBot="1" x14ac:dyDescent="0.25">
      <c r="B15" s="47" t="s">
        <v>119</v>
      </c>
      <c r="C15" s="4"/>
      <c r="D15" s="4"/>
      <c r="G15" s="5"/>
      <c r="H15" s="6"/>
      <c r="I15" s="1526"/>
      <c r="J15" s="1526"/>
      <c r="K15" s="6"/>
      <c r="L15" s="6"/>
      <c r="M15" s="6"/>
      <c r="N15" s="6"/>
      <c r="O15" s="6"/>
      <c r="P15" s="6"/>
    </row>
    <row r="16" spans="1:27" s="232" customFormat="1" ht="13.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3.5" thickBot="1" x14ac:dyDescent="0.25">
      <c r="A18" s="3"/>
      <c r="B18" s="230"/>
      <c r="C18" s="229"/>
      <c r="E18" s="2"/>
      <c r="F18" s="229"/>
      <c r="G18" s="5"/>
      <c r="H18" s="6"/>
      <c r="I18" s="11"/>
      <c r="J18" s="11"/>
      <c r="K18" s="6"/>
      <c r="L18" s="6"/>
      <c r="M18" s="6"/>
      <c r="N18" s="6"/>
      <c r="O18" s="6"/>
      <c r="P18" s="6"/>
    </row>
    <row r="19" spans="1:31" s="232" customFormat="1" ht="16.5" thickBot="1" x14ac:dyDescent="0.3">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3.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3.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3.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5.3626379919559177</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5.4796640059835191</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5.5253664614026778</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5.6111818233785948</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5.6935000306007142</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3.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5.8247460569336464</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5.9417850974152433</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6.0812497021833618</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6.2496669392771844</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6.2895072207890257</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3.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6.3438804932677701</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0</v>
      </c>
      <c r="E36" s="1426">
        <v>9699</v>
      </c>
      <c r="F36" s="1426">
        <v>450039</v>
      </c>
      <c r="G36" s="1426">
        <v>131845</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1176.8240328004006</v>
      </c>
      <c r="E37" s="1420">
        <v>10595.475952463183</v>
      </c>
      <c r="F37" s="1420">
        <v>429428.19187637744</v>
      </c>
      <c r="G37" s="1420">
        <v>126464.93446612166</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2511.5622058902827</v>
      </c>
      <c r="E38" s="1420">
        <v>11612.247059832867</v>
      </c>
      <c r="F38" s="1420">
        <v>406051.6873063895</v>
      </c>
      <c r="G38" s="1420">
        <v>120362.9356611649</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4624.9431381397308</v>
      </c>
      <c r="E39" s="1420">
        <v>13222.169300838961</v>
      </c>
      <c r="F39" s="1420">
        <v>369038.09166876168</v>
      </c>
      <c r="G39" s="1420">
        <v>110701.22958052511</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3.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3.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3.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3.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3.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3.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247650</xdr:colOff>
                    <xdr:row>8</xdr:row>
                    <xdr:rowOff>123825</xdr:rowOff>
                  </from>
                  <to>
                    <xdr:col>19</xdr:col>
                    <xdr:colOff>476250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7" zoomScaleNormal="100" workbookViewId="0">
      <selection activeCell="N25" sqref="N25:N65"/>
    </sheetView>
  </sheetViews>
  <sheetFormatPr defaultColWidth="9.140625" defaultRowHeight="12.75" x14ac:dyDescent="0.2"/>
  <cols>
    <col min="1" max="1" width="1.5703125" style="496" customWidth="1"/>
    <col min="2" max="2" width="9.140625" style="496"/>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152</v>
      </c>
      <c r="C1" s="772"/>
      <c r="D1" s="772"/>
      <c r="E1" s="773"/>
      <c r="F1" s="772"/>
      <c r="G1" s="773"/>
    </row>
    <row r="2" spans="1:27" ht="5.25" customHeight="1" x14ac:dyDescent="0.25">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3">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3.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3.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5.75" x14ac:dyDescent="0.25">
      <c r="B14" s="499"/>
      <c r="C14" s="496" t="s">
        <v>265</v>
      </c>
      <c r="D14" s="497"/>
      <c r="F14" s="497"/>
    </row>
    <row r="15" spans="1:27" ht="15.75" thickBot="1" x14ac:dyDescent="0.25">
      <c r="B15" s="520" t="s">
        <v>119</v>
      </c>
      <c r="C15" s="902"/>
      <c r="D15" s="497"/>
      <c r="F15" s="497"/>
    </row>
    <row r="16" spans="1:27" ht="13.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3.5" thickBot="1" x14ac:dyDescent="0.25">
      <c r="B18" s="230"/>
      <c r="C18" s="229"/>
    </row>
    <row r="19" spans="2:31" ht="16.5" thickBot="1" x14ac:dyDescent="0.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3.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3.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3.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5.2655413578482051</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5.3415539478743668</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5.3663261607096828</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5.4191824611432953</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5.4553664294865474</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3.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5.5204345082149757</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5.5660001226091724</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5.6494704469932113</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5.9240566280970688</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5.952860711436446</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3.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5.9917803397176899</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0</v>
      </c>
      <c r="E36" s="1426">
        <v>6764</v>
      </c>
      <c r="F36" s="1426">
        <v>322656</v>
      </c>
      <c r="G36" s="1426">
        <v>110885</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23.830102902613042</v>
      </c>
      <c r="E37" s="1420">
        <v>6574.8338647614382</v>
      </c>
      <c r="F37" s="1420">
        <v>305056.53931182483</v>
      </c>
      <c r="G37" s="1420">
        <v>105267.69975247007</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46.992740332206807</v>
      </c>
      <c r="E38" s="1420">
        <v>6390.9661482687898</v>
      </c>
      <c r="F38" s="1420">
        <v>287950.02791560767</v>
      </c>
      <c r="G38" s="1420">
        <v>99807.736381836206</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81.362200252066472</v>
      </c>
      <c r="E39" s="1420">
        <v>6118.1373682233771</v>
      </c>
      <c r="F39" s="1420">
        <v>262566.84089348803</v>
      </c>
      <c r="G39" s="1420">
        <v>91706.068650719186</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3.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3.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3.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3.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3.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3.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3.5" thickBot="1" x14ac:dyDescent="0.25">
      <c r="C66" s="497"/>
      <c r="D66" s="497"/>
      <c r="F66" s="497"/>
    </row>
    <row r="67" spans="2:31" ht="13.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AC11" activePane="bottomRight" state="frozen"/>
      <selection activeCell="B5" sqref="B5:H5"/>
      <selection pane="topRight" activeCell="B5" sqref="B5:H5"/>
      <selection pane="bottomLeft" activeCell="B5" sqref="B5:H5"/>
      <selection pane="bottomRight" activeCell="AF11" sqref="AF11:AF54"/>
    </sheetView>
  </sheetViews>
  <sheetFormatPr defaultColWidth="9.140625" defaultRowHeight="12.75" x14ac:dyDescent="0.2"/>
  <cols>
    <col min="1" max="1" width="9.140625" style="3"/>
    <col min="2" max="4" width="9.5703125" style="3" customWidth="1"/>
    <col min="5" max="10" width="9.5703125" style="7" customWidth="1"/>
    <col min="11" max="11" width="8.42578125" style="53"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48"/>
    <col min="33" max="50" width="9.140625" style="3"/>
    <col min="51" max="51" width="9.140625" style="3" customWidth="1"/>
    <col min="52" max="16384" width="9.1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5.75" x14ac:dyDescent="0.25">
      <c r="A5" s="58"/>
      <c r="B5" s="48"/>
      <c r="C5" s="59"/>
      <c r="D5" s="48"/>
      <c r="E5" s="53"/>
      <c r="F5" s="53"/>
      <c r="G5" s="1261"/>
      <c r="L5" s="612"/>
      <c r="X5" s="1376" t="s">
        <v>326</v>
      </c>
    </row>
    <row r="6" spans="1:52" ht="16.5" thickBot="1" x14ac:dyDescent="0.3">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3">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26.25"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3.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3.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3.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3.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3.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3.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3.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7109375" style="227" customWidth="1"/>
    <col min="11" max="11" width="10.140625" style="227" customWidth="1"/>
    <col min="12" max="13" width="12.28515625"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ustomWidth="1"/>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10" style="227" customWidth="1"/>
    <col min="29" max="29" width="11.140625" style="227" customWidth="1"/>
    <col min="30" max="30" width="10.5703125" style="227" customWidth="1"/>
    <col min="31" max="31" width="10" style="227" customWidth="1"/>
    <col min="32" max="32" width="11.85546875" style="227" customWidth="1"/>
    <col min="33" max="34" width="8.42578125" style="227" customWidth="1"/>
    <col min="35" max="36" width="8.42578125" style="323" customWidth="1"/>
    <col min="37" max="37" width="9.42578125" style="323" customWidth="1"/>
    <col min="38" max="39" width="8.42578125" style="323" customWidth="1"/>
    <col min="40" max="40" width="9.5703125" style="227" customWidth="1"/>
    <col min="41" max="41" width="10.42578125" style="227" customWidth="1"/>
    <col min="42" max="42" width="9.28515625" style="227" customWidth="1"/>
    <col min="43" max="43" width="9.42578125" style="227" customWidth="1"/>
    <col min="44" max="44" width="8.42578125" style="227"/>
    <col min="45" max="45" width="11.140625" style="227" customWidth="1"/>
    <col min="46" max="46" width="9" style="227" customWidth="1"/>
    <col min="47" max="47" width="8.42578125" style="227"/>
    <col min="48" max="48" width="9" style="227" customWidth="1"/>
    <col min="49" max="50" width="8.42578125" style="227"/>
    <col min="51" max="52" width="8.5703125" style="227" customWidth="1"/>
    <col min="53" max="53" width="9.28515625" style="227" customWidth="1"/>
    <col min="54" max="61" width="8.5703125" style="227" customWidth="1"/>
    <col min="62" max="62" width="13" style="227" customWidth="1"/>
    <col min="63" max="16384" width="8.42578125" style="227"/>
  </cols>
  <sheetData>
    <row r="1" spans="2:64" ht="15.75" x14ac:dyDescent="0.25">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44074.386782407404</v>
      </c>
      <c r="Q4" s="1535"/>
      <c r="R4" s="1535"/>
      <c r="S4" s="1535"/>
      <c r="T4" s="1535"/>
      <c r="U4" s="1536"/>
      <c r="V4" s="227" t="s">
        <v>186</v>
      </c>
      <c r="AI4" s="227"/>
      <c r="AJ4" s="227"/>
      <c r="AK4" s="227"/>
      <c r="AL4" s="227"/>
      <c r="AM4" s="227"/>
    </row>
    <row r="5" spans="2:64" x14ac:dyDescent="0.2">
      <c r="B5" s="1551" t="s">
        <v>118</v>
      </c>
      <c r="C5" s="1552"/>
      <c r="D5" s="225" t="s">
        <v>15</v>
      </c>
      <c r="F5"/>
      <c r="G5"/>
      <c r="H5"/>
      <c r="P5" s="1548">
        <v>44074.386793981481</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3.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5.75" thickBot="1" x14ac:dyDescent="0.3">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3.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3.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3.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0</v>
      </c>
      <c r="D38" s="818">
        <f t="shared" si="74"/>
        <v>9699</v>
      </c>
      <c r="E38" s="818">
        <f t="shared" si="74"/>
        <v>740658</v>
      </c>
      <c r="F38" s="818">
        <f t="shared" si="74"/>
        <v>206108</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1</v>
      </c>
      <c r="Z38" s="635">
        <f ca="1">IF(AND(Z$22=TRUE,INDEX(CDRANGE_CLS1,MATCH($A38,$A$24:$A$67,0),MATCH(Z$20,$B$20:$G$20,0))&lt;$D$6/OPDAYS_Cls1),86,payback(D38,U38,disc_rate/12,85))</f>
        <v>20</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1</v>
      </c>
      <c r="AO38" s="641">
        <f t="shared" si="67"/>
        <v>0.98866665472335957</v>
      </c>
      <c r="AP38" s="641">
        <f t="shared" si="68"/>
        <v>0</v>
      </c>
      <c r="AQ38" s="641">
        <f t="shared" si="69"/>
        <v>5.8159717410244394E-3</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354.46</v>
      </c>
      <c r="D39" s="821">
        <f t="shared" si="74"/>
        <v>9602.9</v>
      </c>
      <c r="E39" s="821">
        <f t="shared" si="74"/>
        <v>690931.15</v>
      </c>
      <c r="F39" s="821">
        <f t="shared" si="74"/>
        <v>189028.01</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4</v>
      </c>
      <c r="Z39" s="294">
        <f ca="1">IF(AND(Z$22=TRUE,INDEX(CDRANGE_CLS1,MATCH($A39,$A$24:$A$67,0),MATCH(Z$20,$B$20:$G$20,0))&lt;$D$6/OPDAYS_Cls1),86,payback(D39,U39,disc_rate/12,85))</f>
        <v>16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0.99998503128614313</v>
      </c>
      <c r="AO39" s="300">
        <f t="shared" si="67"/>
        <v>0.98907366312454303</v>
      </c>
      <c r="AP39" s="300">
        <f t="shared" si="68"/>
        <v>0</v>
      </c>
      <c r="AQ39" s="300">
        <f t="shared" si="69"/>
        <v>1.4164462876280925E-2</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634.98</v>
      </c>
      <c r="D40" s="821">
        <f t="shared" si="74"/>
        <v>9526.85</v>
      </c>
      <c r="E40" s="821">
        <f t="shared" si="74"/>
        <v>651577.48</v>
      </c>
      <c r="F40" s="821">
        <f t="shared" si="74"/>
        <v>175510.96</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5</v>
      </c>
      <c r="Z40" s="294">
        <f ca="1">IF(AND(Z$22=TRUE,INDEX(CDRANGE_CLS1,MATCH($A40,$A$24:$A$67,0),MATCH(Z$20,$B$20:$G$20,0))&lt;$D$6/OPDAYS_Cls1),86,payback(D40,U40,disc_rate/12,85))</f>
        <v>15</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0.99995270666324731</v>
      </c>
      <c r="AO40" s="300">
        <f t="shared" si="67"/>
        <v>0.98941041167774246</v>
      </c>
      <c r="AP40" s="300">
        <f t="shared" si="68"/>
        <v>0</v>
      </c>
      <c r="AQ40" s="300">
        <f t="shared" si="69"/>
        <v>2.696393527685903E-2</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1002.66</v>
      </c>
      <c r="D41" s="821">
        <f t="shared" si="74"/>
        <v>9427.16</v>
      </c>
      <c r="E41" s="821">
        <f t="shared" si="74"/>
        <v>599995.16</v>
      </c>
      <c r="F41" s="821">
        <f t="shared" si="74"/>
        <v>157793.66</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6</v>
      </c>
      <c r="Z41" s="294">
        <f ca="1">IF(AND(Z$22=TRUE,INDEX(CDRANGE_CLS1,MATCH($A41,$A$24:$A$67,0),MATCH(Z$20,$B$20:$G$20,0))&lt;$D$6/OPDAYS_Cls1),86,payback(D41,U41,disc_rate/12,85))</f>
        <v>14</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0.99988447067498676</v>
      </c>
      <c r="AO41" s="300">
        <f t="shared" si="67"/>
        <v>0.98983854799807836</v>
      </c>
      <c r="AP41" s="300">
        <f t="shared" si="68"/>
        <v>0</v>
      </c>
      <c r="AQ41" s="300">
        <f t="shared" si="69"/>
        <v>5.7184694625459498E-2</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3.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3.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3.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3.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3.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3.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8/31/2020 09:16</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3.5" thickBot="1" x14ac:dyDescent="0.25">
      <c r="W69" s="227" t="str">
        <f>IF(K69=0,"",$N69-R69+W$22)</f>
        <v/>
      </c>
      <c r="X69" s="227" t="str">
        <f>IF(M69=0,"",$N69-S69+X$22)</f>
        <v/>
      </c>
    </row>
    <row r="70" spans="1:60" s="29" customFormat="1" ht="15" x14ac:dyDescent="0.25">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4.25"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3.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3.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3.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3.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3.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3.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3.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3.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3.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3.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8/31/2020 09:16</v>
      </c>
      <c r="U120" s="227" t="str">
        <f>"Output generated: "&amp; TEXT($P$5,"m/dd/yyyy hh:mm")</f>
        <v>Output generated: 8/31/2020 09:16</v>
      </c>
      <c r="AE120" s="937"/>
      <c r="AF120" s="937"/>
      <c r="AG120" s="937"/>
      <c r="AH120" s="937"/>
      <c r="AI120" s="937"/>
    </row>
    <row r="121" spans="1:45" ht="13.5" thickBot="1" x14ac:dyDescent="0.25">
      <c r="AE121" s="937"/>
      <c r="AF121" s="937"/>
      <c r="AG121" s="937"/>
      <c r="AH121" s="937"/>
      <c r="AI121" s="937"/>
    </row>
    <row r="122" spans="1:45" ht="15" x14ac:dyDescent="0.25">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4.25"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3.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3.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3.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3.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3.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0.48390191815824302</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0.48390191815824302</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3.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3.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8/31/2020 09:16</v>
      </c>
      <c r="O172" s="227" t="str">
        <f>U$120</f>
        <v>Output generated: 8/31/2020 09:16</v>
      </c>
      <c r="W172" s="323"/>
      <c r="X172" s="323"/>
      <c r="Y172" s="323"/>
      <c r="AE172" s="937"/>
      <c r="AF172" s="937"/>
      <c r="AG172" s="937"/>
      <c r="AH172" s="937"/>
      <c r="AI172" s="937"/>
      <c r="AJ172" s="227"/>
      <c r="AK172" s="227"/>
      <c r="AL172" s="227"/>
      <c r="AM172" s="227"/>
    </row>
    <row r="173" spans="1:48" ht="13.5" thickBot="1" x14ac:dyDescent="0.25">
      <c r="W173" s="323"/>
      <c r="X173" s="323"/>
      <c r="Y173" s="323"/>
      <c r="AE173" s="937"/>
      <c r="AF173" s="937"/>
      <c r="AG173" s="937"/>
      <c r="AH173" s="937"/>
      <c r="AI173" s="937"/>
      <c r="AJ173" s="227"/>
      <c r="AK173" s="227"/>
      <c r="AL173" s="227"/>
      <c r="AM173" s="227"/>
    </row>
    <row r="174" spans="1:48" ht="15" x14ac:dyDescent="0.25">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4.25"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3.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3.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3.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3.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8/31/2020 09:16</v>
      </c>
      <c r="U224" s="227" t="str">
        <f>U$120</f>
        <v>Output generated: 8/31/2020 09:16</v>
      </c>
      <c r="AC224" s="937"/>
      <c r="AE224" s="937"/>
      <c r="AF224" s="937"/>
      <c r="AG224" s="937"/>
      <c r="AH224" s="937"/>
      <c r="AI224" s="937"/>
      <c r="AJ224" s="227"/>
      <c r="AK224" s="227"/>
      <c r="AL224" s="227"/>
      <c r="AM224" s="227"/>
    </row>
    <row r="225" spans="1:39" x14ac:dyDescent="0.2">
      <c r="AE225" s="937"/>
      <c r="AF225" s="937"/>
      <c r="AG225" s="937"/>
      <c r="AH225" s="937"/>
      <c r="AI225" s="937"/>
    </row>
    <row r="226" spans="1:39" ht="13.5" thickBot="1" x14ac:dyDescent="0.25">
      <c r="AE226" s="937"/>
      <c r="AF226" s="937"/>
      <c r="AG226" s="937"/>
      <c r="AH226" s="937"/>
      <c r="AI226" s="937"/>
    </row>
    <row r="227" spans="1:39" ht="15" x14ac:dyDescent="0.25">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4.25"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3.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3.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3.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3.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3.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8/31/2020 09:16</v>
      </c>
      <c r="U277" s="227" t="str">
        <f>U$120</f>
        <v>Output generated: 8/31/2020 09:16</v>
      </c>
      <c r="AE277" s="937"/>
      <c r="AF277" s="937"/>
      <c r="AG277" s="937"/>
      <c r="AH277" s="937"/>
      <c r="AI277" s="937"/>
    </row>
    <row r="278" spans="1:43" x14ac:dyDescent="0.2">
      <c r="AE278" s="937"/>
      <c r="AF278" s="937"/>
      <c r="AG278" s="937"/>
      <c r="AH278" s="937"/>
      <c r="AI278" s="937"/>
    </row>
    <row r="279" spans="1:43" ht="13.5" thickBot="1" x14ac:dyDescent="0.25">
      <c r="AE279" s="937"/>
      <c r="AF279" s="937"/>
      <c r="AG279" s="937"/>
      <c r="AH279" s="937"/>
      <c r="AI279" s="937"/>
    </row>
    <row r="280" spans="1:43" ht="15" x14ac:dyDescent="0.25">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4.25"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3.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3.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8/31/2020 09:16</v>
      </c>
      <c r="U330" s="227" t="str">
        <f>U$120</f>
        <v>Output generated: 8/31/2020 09:16</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defaultColWidth="8.42578125" defaultRowHeight="12.75" x14ac:dyDescent="0.2"/>
  <cols>
    <col min="1" max="1" width="6" style="227" customWidth="1"/>
    <col min="2" max="2" width="10.28515625" style="227" customWidth="1"/>
    <col min="3" max="3" width="11.85546875" style="227" customWidth="1"/>
    <col min="4" max="4" width="12.5703125" style="227" customWidth="1"/>
    <col min="5" max="5" width="12.7109375" style="227" customWidth="1"/>
    <col min="6" max="6" width="12" style="227" customWidth="1"/>
    <col min="7" max="7" width="11.85546875" style="227" customWidth="1"/>
    <col min="8" max="8" width="10.85546875" style="227" bestFit="1" customWidth="1"/>
    <col min="9" max="9" width="8.42578125" style="227" customWidth="1"/>
    <col min="10" max="10" width="12.140625" style="227" customWidth="1"/>
    <col min="11" max="11" width="9.5703125" style="227" customWidth="1"/>
    <col min="12" max="12" width="10.85546875" style="227" bestFit="1" customWidth="1"/>
    <col min="13" max="13" width="9.85546875" style="227" customWidth="1"/>
    <col min="14" max="14" width="13" style="227" bestFit="1" customWidth="1"/>
    <col min="15" max="15" width="13.7109375" style="227" customWidth="1"/>
    <col min="16" max="16" width="12.5703125" style="227" customWidth="1"/>
    <col min="17" max="17" width="13.42578125" style="227" customWidth="1"/>
    <col min="18" max="18" width="11.5703125" style="227" customWidth="1"/>
    <col min="19" max="19" width="12.42578125" style="227" customWidth="1"/>
    <col min="20" max="22" width="8.42578125" style="227" customWidth="1"/>
    <col min="23" max="25" width="8.42578125" style="323" customWidth="1"/>
    <col min="26" max="28" width="8.42578125" style="227"/>
    <col min="29" max="29" width="10" style="227" customWidth="1"/>
    <col min="30" max="34" width="8.42578125" style="227"/>
    <col min="35" max="35" width="9.42578125" style="227" customWidth="1"/>
    <col min="36" max="42" width="8.42578125" style="227"/>
    <col min="43" max="43" width="9.5703125" style="227" bestFit="1" customWidth="1"/>
    <col min="44" max="44" width="7.42578125" style="227" bestFit="1" customWidth="1"/>
    <col min="45" max="47" width="8.42578125" style="227"/>
    <col min="48" max="48" width="9.5703125" style="227" bestFit="1" customWidth="1"/>
    <col min="49" max="52" width="8.42578125" style="227"/>
    <col min="53" max="53" width="9.5703125" style="227" bestFit="1" customWidth="1"/>
    <col min="54" max="58" width="8.42578125" style="227"/>
    <col min="59" max="59" width="9.5703125" style="227" bestFit="1" customWidth="1"/>
    <col min="60" max="16384" width="8.42578125" style="227"/>
  </cols>
  <sheetData>
    <row r="1" spans="2:60" ht="15.75" x14ac:dyDescent="0.25">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44074.386793981481</v>
      </c>
      <c r="M4" s="1535"/>
      <c r="N4" s="1535"/>
      <c r="O4" s="1536"/>
      <c r="P4" s="227" t="s">
        <v>186</v>
      </c>
      <c r="W4" s="227"/>
      <c r="X4" s="227"/>
      <c r="Y4" s="227"/>
    </row>
    <row r="5" spans="2:60" x14ac:dyDescent="0.2">
      <c r="B5" s="1551" t="s">
        <v>118</v>
      </c>
      <c r="C5" s="1552"/>
      <c r="D5" s="225" t="s">
        <v>15</v>
      </c>
      <c r="F5"/>
      <c r="G5"/>
      <c r="H5"/>
      <c r="L5" s="1548">
        <v>44074.386793981481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5.75" thickBot="1" x14ac:dyDescent="0.3">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26.25"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3.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3.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3.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5.75" thickBot="1" x14ac:dyDescent="0.3">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3.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8752.3916990504404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-38183.516546757048</v>
      </c>
      <c r="U27" s="304">
        <f t="shared" si="35"/>
        <v>-38183.516546757048</v>
      </c>
      <c r="V27" s="304">
        <f t="shared" si="36"/>
        <v>-219798.52262486055</v>
      </c>
      <c r="W27" s="304">
        <f t="shared" si="37"/>
        <v>-219351.14568893076</v>
      </c>
      <c r="X27" s="306">
        <f t="shared" si="38"/>
        <v>-38183.516546757048</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11339.34362667391</v>
      </c>
      <c r="O28" s="276">
        <f t="shared" si="29"/>
        <v>62135.793122563649</v>
      </c>
      <c r="P28" s="276">
        <f t="shared" si="30"/>
        <v>62135.793122563649</v>
      </c>
      <c r="Q28" s="276">
        <f t="shared" si="31"/>
        <v>180550.88145288127</v>
      </c>
      <c r="R28" s="276">
        <f t="shared" si="32"/>
        <v>228103.5373879812</v>
      </c>
      <c r="S28" s="278">
        <f t="shared" si="33"/>
        <v>62135.793122563649</v>
      </c>
      <c r="T28" s="275">
        <f t="shared" si="34"/>
        <v>-50796.449495889741</v>
      </c>
      <c r="U28" s="276">
        <f t="shared" si="35"/>
        <v>-50796.449495889741</v>
      </c>
      <c r="V28" s="276">
        <f t="shared" si="36"/>
        <v>-169211.53782620735</v>
      </c>
      <c r="W28" s="276">
        <f t="shared" si="37"/>
        <v>-216764.19376130728</v>
      </c>
      <c r="X28" s="278">
        <f t="shared" si="38"/>
        <v>-50796.449495889741</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11860.949777490674</v>
      </c>
      <c r="O29" s="290">
        <f t="shared" si="29"/>
        <v>65536.094100928531</v>
      </c>
      <c r="P29" s="290">
        <f t="shared" si="30"/>
        <v>65536.094100928531</v>
      </c>
      <c r="Q29" s="290">
        <f t="shared" si="31"/>
        <v>154327.28940737376</v>
      </c>
      <c r="R29" s="290">
        <f t="shared" si="32"/>
        <v>228103.5373879812</v>
      </c>
      <c r="S29" s="292">
        <f t="shared" si="33"/>
        <v>65536.094100928531</v>
      </c>
      <c r="T29" s="289">
        <f t="shared" si="34"/>
        <v>-53675.144323437853</v>
      </c>
      <c r="U29" s="290">
        <f t="shared" si="35"/>
        <v>-53675.144323437853</v>
      </c>
      <c r="V29" s="290">
        <f t="shared" si="36"/>
        <v>-142466.33962988309</v>
      </c>
      <c r="W29" s="290">
        <f t="shared" si="37"/>
        <v>-216242.58761049053</v>
      </c>
      <c r="X29" s="292">
        <f t="shared" si="38"/>
        <v>-53675.144323437853</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11713.892999550771</v>
      </c>
      <c r="O30" s="290">
        <f t="shared" si="29"/>
        <v>65728.783480081052</v>
      </c>
      <c r="P30" s="290">
        <f t="shared" si="30"/>
        <v>65728.783480081052</v>
      </c>
      <c r="Q30" s="290">
        <f t="shared" si="31"/>
        <v>158190.65391351801</v>
      </c>
      <c r="R30" s="290">
        <f t="shared" si="32"/>
        <v>228103.5373879812</v>
      </c>
      <c r="S30" s="292">
        <f t="shared" si="33"/>
        <v>65728.783480081052</v>
      </c>
      <c r="T30" s="289">
        <f t="shared" si="34"/>
        <v>-54014.890480530281</v>
      </c>
      <c r="U30" s="290">
        <f t="shared" si="35"/>
        <v>-54014.890480530281</v>
      </c>
      <c r="V30" s="290">
        <f t="shared" si="36"/>
        <v>-146476.76091396724</v>
      </c>
      <c r="W30" s="290">
        <f t="shared" si="37"/>
        <v>-216389.64438843043</v>
      </c>
      <c r="X30" s="292">
        <f t="shared" si="38"/>
        <v>-54014.890480530281</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11440.907085856257</v>
      </c>
      <c r="O31" s="290">
        <f t="shared" si="29"/>
        <v>65138.804843422527</v>
      </c>
      <c r="P31" s="290">
        <f t="shared" si="30"/>
        <v>65138.804843422527</v>
      </c>
      <c r="Q31" s="290">
        <f t="shared" si="31"/>
        <v>164185.43047193429</v>
      </c>
      <c r="R31" s="290">
        <f t="shared" si="32"/>
        <v>228103.5373879812</v>
      </c>
      <c r="S31" s="292">
        <f t="shared" si="33"/>
        <v>65138.804843422527</v>
      </c>
      <c r="T31" s="289">
        <f t="shared" si="34"/>
        <v>-53697.897757566272</v>
      </c>
      <c r="U31" s="290">
        <f t="shared" si="35"/>
        <v>-53697.897757566272</v>
      </c>
      <c r="V31" s="290">
        <f t="shared" si="36"/>
        <v>-152744.52338607804</v>
      </c>
      <c r="W31" s="290">
        <f t="shared" si="37"/>
        <v>-216662.63030212495</v>
      </c>
      <c r="X31" s="292">
        <f t="shared" si="38"/>
        <v>-53697.897757566272</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3.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7924.8072198740247</v>
      </c>
      <c r="O32" s="304">
        <f t="shared" si="29"/>
        <v>46159.989605920513</v>
      </c>
      <c r="P32" s="304">
        <f t="shared" si="30"/>
        <v>46159.989605920513</v>
      </c>
      <c r="Q32" s="304">
        <f t="shared" si="31"/>
        <v>150432.47159040737</v>
      </c>
      <c r="R32" s="304">
        <f t="shared" si="32"/>
        <v>228103.5373879812</v>
      </c>
      <c r="S32" s="306">
        <f t="shared" si="33"/>
        <v>46159.989605920513</v>
      </c>
      <c r="T32" s="303">
        <f t="shared" si="34"/>
        <v>-38235.182386046486</v>
      </c>
      <c r="U32" s="304">
        <f t="shared" si="35"/>
        <v>-38235.182386046486</v>
      </c>
      <c r="V32" s="304">
        <f t="shared" si="36"/>
        <v>-142507.66437053334</v>
      </c>
      <c r="W32" s="304">
        <f t="shared" si="37"/>
        <v>-220178.73016810717</v>
      </c>
      <c r="X32" s="306">
        <f t="shared" si="38"/>
        <v>-38235.182386046486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6695.4962584928853</v>
      </c>
      <c r="O33" s="276">
        <f t="shared" si="29"/>
        <v>39783.19988851255</v>
      </c>
      <c r="P33" s="276">
        <f t="shared" si="30"/>
        <v>39783.19988851255</v>
      </c>
      <c r="Q33" s="276">
        <f t="shared" si="31"/>
        <v>147370.93947497665</v>
      </c>
      <c r="R33" s="276">
        <f t="shared" si="32"/>
        <v>218599.22333014864</v>
      </c>
      <c r="S33" s="278">
        <f t="shared" si="33"/>
        <v>39783.19988851255</v>
      </c>
      <c r="T33" s="275">
        <f t="shared" si="34"/>
        <v>-33087.703630019663</v>
      </c>
      <c r="U33" s="276">
        <f t="shared" si="35"/>
        <v>-33087.703630019663</v>
      </c>
      <c r="V33" s="276">
        <f t="shared" si="36"/>
        <v>-140675.44321648378</v>
      </c>
      <c r="W33" s="276">
        <f t="shared" si="37"/>
        <v>-211903.72707165577</v>
      </c>
      <c r="X33" s="278">
        <f t="shared" si="38"/>
        <v>-33087.703630019663</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7684.9311437322103</v>
      </c>
      <c r="O34" s="290">
        <f t="shared" si="29"/>
        <v>46733.985229121143</v>
      </c>
      <c r="P34" s="290">
        <f t="shared" si="30"/>
        <v>46733.985229121143</v>
      </c>
      <c r="Q34" s="290">
        <f t="shared" si="31"/>
        <v>148473.15736143693</v>
      </c>
      <c r="R34" s="290">
        <f t="shared" si="32"/>
        <v>209094.90927231612</v>
      </c>
      <c r="S34" s="292">
        <f t="shared" si="33"/>
        <v>46733.985229121143</v>
      </c>
      <c r="T34" s="289">
        <f t="shared" si="34"/>
        <v>-39049.054085388932</v>
      </c>
      <c r="U34" s="290">
        <f t="shared" si="35"/>
        <v>-39049.054085388932</v>
      </c>
      <c r="V34" s="290">
        <f t="shared" si="36"/>
        <v>-140788.22621770471</v>
      </c>
      <c r="W34" s="290">
        <f t="shared" si="37"/>
        <v>-201409.9781285839</v>
      </c>
      <c r="X34" s="292">
        <f t="shared" si="38"/>
        <v>-39049.054085388932</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9186.3470727378353</v>
      </c>
      <c r="O35" s="290">
        <f t="shared" si="29"/>
        <v>57411.609593215391</v>
      </c>
      <c r="P35" s="290">
        <f t="shared" si="30"/>
        <v>57411.609593215391</v>
      </c>
      <c r="Q35" s="290">
        <f t="shared" si="31"/>
        <v>169829.87888097219</v>
      </c>
      <c r="R35" s="290">
        <f t="shared" si="32"/>
        <v>199590.59521448356</v>
      </c>
      <c r="S35" s="292">
        <f t="shared" si="33"/>
        <v>57411.609593215391</v>
      </c>
      <c r="T35" s="289">
        <f t="shared" si="34"/>
        <v>-48225.262520477554</v>
      </c>
      <c r="U35" s="290">
        <f t="shared" si="35"/>
        <v>-48225.262520477554</v>
      </c>
      <c r="V35" s="290">
        <f t="shared" si="36"/>
        <v>-160643.53180823434</v>
      </c>
      <c r="W35" s="290">
        <f t="shared" si="37"/>
        <v>-190404.24814174572</v>
      </c>
      <c r="X35" s="292">
        <f t="shared" si="38"/>
        <v>-48225.262520477554</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8967.9027611764104</v>
      </c>
      <c r="O36" s="290">
        <f t="shared" si="29"/>
        <v>56403.689171752871</v>
      </c>
      <c r="P36" s="290">
        <f t="shared" si="30"/>
        <v>56403.689171752871</v>
      </c>
      <c r="Q36" s="290">
        <f t="shared" si="31"/>
        <v>169651.95466984273</v>
      </c>
      <c r="R36" s="290">
        <f t="shared" si="32"/>
        <v>190086.28115665101</v>
      </c>
      <c r="S36" s="292">
        <f t="shared" si="33"/>
        <v>56403.689171752871</v>
      </c>
      <c r="T36" s="289">
        <f t="shared" si="34"/>
        <v>-47435.78641057646</v>
      </c>
      <c r="U36" s="290">
        <f t="shared" si="35"/>
        <v>-47435.78641057646</v>
      </c>
      <c r="V36" s="290">
        <f t="shared" si="36"/>
        <v>-160684.05190866633</v>
      </c>
      <c r="W36" s="290">
        <f t="shared" si="37"/>
        <v>-181118.3783954746</v>
      </c>
      <c r="X36" s="292">
        <f t="shared" si="38"/>
        <v>-47435.78641057646</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3.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8582.673334836616</v>
      </c>
      <c r="O37" s="304">
        <f t="shared" si="29"/>
        <v>54447.453948959454</v>
      </c>
      <c r="P37" s="304">
        <f t="shared" si="30"/>
        <v>54447.453948959454</v>
      </c>
      <c r="Q37" s="304">
        <f t="shared" si="31"/>
        <v>173020.17314701612</v>
      </c>
      <c r="R37" s="304">
        <f t="shared" si="32"/>
        <v>180581.96709881842</v>
      </c>
      <c r="S37" s="306">
        <f t="shared" si="33"/>
        <v>54447.453948959454</v>
      </c>
      <c r="T37" s="303">
        <f t="shared" si="34"/>
        <v>-45864.780614122836</v>
      </c>
      <c r="U37" s="304">
        <f t="shared" si="35"/>
        <v>-45864.780614122836</v>
      </c>
      <c r="V37" s="304">
        <f t="shared" si="36"/>
        <v>-164437.49981217951</v>
      </c>
      <c r="W37" s="304">
        <f t="shared" si="37"/>
        <v>-171999.29376398181</v>
      </c>
      <c r="X37" s="306">
        <f t="shared" si="38"/>
        <v>-45864.780614122836</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0</v>
      </c>
      <c r="D38" s="818">
        <f t="shared" si="69"/>
        <v>9699</v>
      </c>
      <c r="E38" s="818">
        <f t="shared" si="69"/>
        <v>450039</v>
      </c>
      <c r="F38" s="818">
        <f t="shared" si="69"/>
        <v>131845</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1</v>
      </c>
      <c r="Z38" s="280">
        <f ca="1">IF(AND(Z$22=TRUE,INDEX(CDRANGE_CLS2,MATCH($A38,$A$24:$A$67,0),MATCH(Z$20,$B$20:$G$20,0))&lt;$D$6/OPDAYS_Cls2),86,payback(D38,U38,disc_rate/12,85))</f>
        <v>8</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1</v>
      </c>
      <c r="AO38" s="641">
        <f t="shared" si="49"/>
        <v>0.98637345142401567</v>
      </c>
      <c r="AP38" s="641">
        <f t="shared" si="49"/>
        <v>1.482147737874584E-13</v>
      </c>
      <c r="AQ38" s="641">
        <f t="shared" si="49"/>
        <v>7.9235247986451651E-2</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1176.82</v>
      </c>
      <c r="D39" s="821">
        <f t="shared" si="69"/>
        <v>10595.48</v>
      </c>
      <c r="E39" s="821">
        <f t="shared" si="69"/>
        <v>429428.19</v>
      </c>
      <c r="F39" s="821">
        <f t="shared" si="69"/>
        <v>126464.93</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2</v>
      </c>
      <c r="Z39" s="294">
        <f ca="1">IF(AND(Z$22=TRUE,INDEX(CDRANGE_CLS2,MATCH($A39,$A$24:$A$67,0),MATCH(Z$20,$B$20:$G$20,0))&lt;$D$6/OPDAYS_Cls2),86,payback(D39,U39,disc_rate/12,85))</f>
        <v>8</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0.99979803129681299</v>
      </c>
      <c r="AO39" s="300">
        <f t="shared" si="49"/>
        <v>0.98375953509616298</v>
      </c>
      <c r="AP39" s="300">
        <f t="shared" si="49"/>
        <v>2.0853319071534315E-12</v>
      </c>
      <c r="AQ39" s="300">
        <f t="shared" si="49"/>
        <v>9.7039040719038128E-2</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2511.56</v>
      </c>
      <c r="D40" s="821">
        <f t="shared" si="69"/>
        <v>11612.25</v>
      </c>
      <c r="E40" s="821">
        <f t="shared" si="69"/>
        <v>406051.69</v>
      </c>
      <c r="F40" s="821">
        <f t="shared" si="69"/>
        <v>120362.94</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3</v>
      </c>
      <c r="Z40" s="294">
        <f ca="1">IF(AND(Z$22=TRUE,INDEX(CDRANGE_CLS2,MATCH($A40,$A$24:$A$67,0),MATCH(Z$20,$B$20:$G$20,0))&lt;$D$6/OPDAYS_Cls2),86,payback(D40,U40,disc_rate/12,85))</f>
        <v>9</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0.99908040794936137</v>
      </c>
      <c r="AO40" s="300">
        <f t="shared" si="60"/>
        <v>0.98052502312213941</v>
      </c>
      <c r="AP40" s="300">
        <f t="shared" si="60"/>
        <v>3.5998981573470701E-11</v>
      </c>
      <c r="AQ40" s="300">
        <f t="shared" si="60"/>
        <v>0.12087836500626958</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4624.9399999999996</v>
      </c>
      <c r="D41" s="821">
        <f t="shared" si="69"/>
        <v>13222.17</v>
      </c>
      <c r="E41" s="821">
        <f t="shared" si="69"/>
        <v>369038.09</v>
      </c>
      <c r="F41" s="821">
        <f t="shared" si="69"/>
        <v>110701.23</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5</v>
      </c>
      <c r="Z41" s="294">
        <f ca="1">IF(AND(Z$22=TRUE,INDEX(CDRANGE_CLS2,MATCH($A41,$A$24:$A$67,0),MATCH(Z$20,$B$20:$G$20,0))&lt;$D$6/OPDAYS_Cls2),86,payback(D41,U41,disc_rate/12,85))</f>
        <v>10</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0.99688510943771802</v>
      </c>
      <c r="AO41" s="300">
        <f t="shared" si="60"/>
        <v>0.97482391578944994</v>
      </c>
      <c r="AP41" s="300">
        <f t="shared" si="60"/>
        <v>2.363205076072461E-9</v>
      </c>
      <c r="AQ41" s="300">
        <f t="shared" si="60"/>
        <v>0.16740103452068777</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3.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3.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3.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3.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3.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3.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8/31/2020 09:16</v>
      </c>
      <c r="E68" s="234"/>
      <c r="F68" s="234"/>
      <c r="G68" s="234"/>
      <c r="H68" s="322"/>
      <c r="I68" s="234"/>
      <c r="J68" s="234"/>
      <c r="K68" s="323"/>
      <c r="L68" s="323"/>
      <c r="M68" s="323"/>
      <c r="W68" s="227"/>
      <c r="X68" s="227"/>
      <c r="Y68" s="227"/>
    </row>
    <row r="69" spans="1:60" ht="13.5" thickBot="1" x14ac:dyDescent="0.25"/>
    <row r="70" spans="1:60" s="29" customFormat="1" ht="15" x14ac:dyDescent="0.25">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ht="13.5" thickTop="1" thickBot="1" x14ac:dyDescent="0.25">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3.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3.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3.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3.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3.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3.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3.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0.49552524485678662</v>
      </c>
      <c r="I110" s="343">
        <v>0.49314856787037425</v>
      </c>
      <c r="J110" s="343">
        <v>0.48492700984276138</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0.48826034653914974</v>
      </c>
      <c r="V110" s="343">
        <v>0.47743788173681528</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3.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3.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8/31/2020 09:16</v>
      </c>
      <c r="O120" s="227" t="str">
        <f>"Output generated: "&amp; TEXT($L$5,"m/dd/yyyy hh:mm")</f>
        <v>Output generated: 8/31/2020 09:16</v>
      </c>
      <c r="AB120"/>
      <c r="AC120"/>
      <c r="AD120"/>
      <c r="AE120" s="937"/>
      <c r="AF120" s="937"/>
      <c r="AG120" s="937"/>
      <c r="AH120" s="937"/>
      <c r="AI120" s="937"/>
    </row>
    <row r="121" spans="1:39" ht="13.5" thickBot="1" x14ac:dyDescent="0.25">
      <c r="AE121" s="937"/>
      <c r="AF121" s="937"/>
      <c r="AG121" s="937"/>
      <c r="AH121" s="937"/>
      <c r="AI121" s="937"/>
    </row>
    <row r="122" spans="1:39" ht="15" x14ac:dyDescent="0.25">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4.25"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3.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3.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3.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3.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0.47041600193690059</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0.46351923036666803</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3.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3.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8/31/2020 09:16</v>
      </c>
      <c r="O172" s="227" t="str">
        <f>O$120</f>
        <v>Output generated: 8/31/2020 09:16</v>
      </c>
      <c r="AE172" s="937">
        <f t="shared" si="102"/>
        <v>0</v>
      </c>
      <c r="AF172" s="937">
        <f t="shared" si="103"/>
        <v>0</v>
      </c>
      <c r="AG172" s="937">
        <f t="shared" si="104"/>
        <v>0</v>
      </c>
      <c r="AH172" s="1172">
        <f t="shared" si="100"/>
        <v>0</v>
      </c>
      <c r="AI172" s="937">
        <f t="shared" si="101"/>
        <v>0</v>
      </c>
    </row>
    <row r="173" spans="1:35" ht="13.5" thickBot="1" x14ac:dyDescent="0.25">
      <c r="AE173" s="937"/>
      <c r="AF173" s="937"/>
      <c r="AG173" s="937"/>
      <c r="AH173" s="937"/>
      <c r="AI173" s="937"/>
    </row>
    <row r="174" spans="1:35" ht="15" x14ac:dyDescent="0.25">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4.25"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3.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3.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3.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8/31/2020 09:16</v>
      </c>
      <c r="O224" s="227" t="str">
        <f>O$120</f>
        <v>Output generated: 8/31/2020 09:16</v>
      </c>
      <c r="AE224" s="937"/>
      <c r="AF224" s="937"/>
      <c r="AG224" s="937"/>
      <c r="AH224" s="937"/>
      <c r="AI224" s="937"/>
    </row>
    <row r="225" spans="1:39" x14ac:dyDescent="0.2">
      <c r="AE225" s="937"/>
      <c r="AF225" s="937"/>
      <c r="AG225" s="937"/>
      <c r="AH225" s="937"/>
      <c r="AI225" s="937"/>
    </row>
    <row r="226" spans="1:39" ht="13.5" thickBot="1" x14ac:dyDescent="0.25">
      <c r="AE226" s="937"/>
      <c r="AF226" s="937"/>
      <c r="AG226" s="937"/>
      <c r="AH226" s="937"/>
      <c r="AI226" s="937"/>
    </row>
    <row r="227" spans="1:39" ht="15" x14ac:dyDescent="0.25">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4.25"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3.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3.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3.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2.9699074964929825E-3</v>
      </c>
      <c r="I267" s="343">
        <v>1.1791996514889824E-2</v>
      </c>
      <c r="J267" s="343">
        <v>2.6897651639033193E-2</v>
      </c>
      <c r="K267" s="343">
        <v>4.4915791370421093E-2</v>
      </c>
      <c r="L267" s="379">
        <v>8.9181850883073413E-2</v>
      </c>
      <c r="M267" s="282">
        <f t="shared" si="130"/>
        <v>5.5398921410528042E-3</v>
      </c>
      <c r="N267" s="284">
        <f t="shared" si="131"/>
        <v>2.2536776008014528E-3</v>
      </c>
      <c r="O267" s="342">
        <v>0</v>
      </c>
      <c r="P267" s="343">
        <v>0</v>
      </c>
      <c r="Q267" s="343">
        <v>0</v>
      </c>
      <c r="R267" s="343">
        <v>0</v>
      </c>
      <c r="S267" s="343">
        <v>3.651854694944627E-4</v>
      </c>
      <c r="T267" s="343">
        <v>6.1194288116646631E-3</v>
      </c>
      <c r="U267" s="343">
        <v>1.7131577384362287E-2</v>
      </c>
      <c r="V267" s="343">
        <v>3.6896752401468377E-2</v>
      </c>
      <c r="W267" s="343">
        <v>7.6461859685675065E-2</v>
      </c>
      <c r="X267" s="343">
        <v>9.6125760050311579E-2</v>
      </c>
      <c r="Y267" s="379">
        <v>0.13296585537309155</v>
      </c>
      <c r="Z267" s="282">
        <f t="shared" si="132"/>
        <v>5.3886646265732027E-3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5.5398921410528042E-3</v>
      </c>
      <c r="AF267" s="937">
        <f t="shared" si="138"/>
        <v>5.3886646265732027E-3</v>
      </c>
      <c r="AG267" s="937">
        <f t="shared" si="139"/>
        <v>1.0928556767626007E-2</v>
      </c>
      <c r="AH267" s="1172">
        <f t="shared" si="135"/>
        <v>0.50691891517311727</v>
      </c>
      <c r="AI267" s="937">
        <f t="shared" si="136"/>
        <v>0.49308108482688273</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3.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3.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8/31/2020 09:16</v>
      </c>
      <c r="O277" s="227" t="str">
        <f>O$120</f>
        <v>Output generated: 8/31/2020 09:16</v>
      </c>
      <c r="AE277" s="937"/>
      <c r="AF277" s="937"/>
      <c r="AG277" s="937"/>
      <c r="AH277" s="937"/>
      <c r="AI277" s="937"/>
    </row>
    <row r="278" spans="1:39" x14ac:dyDescent="0.2">
      <c r="AE278" s="937"/>
      <c r="AF278" s="937"/>
      <c r="AG278" s="937"/>
      <c r="AH278" s="937"/>
      <c r="AI278" s="937"/>
    </row>
    <row r="279" spans="1:39" ht="13.5" thickBot="1" x14ac:dyDescent="0.25">
      <c r="AE279" s="937"/>
      <c r="AF279" s="937"/>
      <c r="AG279" s="937"/>
      <c r="AH279" s="937"/>
      <c r="AI279" s="937"/>
    </row>
    <row r="280" spans="1:39" ht="15" x14ac:dyDescent="0.25">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4.25"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3.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3.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8/31/2020 09:16</v>
      </c>
      <c r="O330" s="227" t="str">
        <f>O$120</f>
        <v>Output generated: 8/31/2020 09:16</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140625" style="227" customWidth="1"/>
    <col min="11" max="11" width="8.42578125" style="227"/>
    <col min="12" max="12" width="12.28515625" style="227" customWidth="1"/>
    <col min="13" max="13" width="10"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8.42578125" style="227"/>
    <col min="29" max="29" width="12" style="227" customWidth="1"/>
    <col min="30" max="33" width="8.42578125" style="227"/>
    <col min="34" max="34" width="9.42578125" style="227" customWidth="1"/>
    <col min="35" max="39" width="8.42578125" style="323"/>
    <col min="40" max="40" width="9.5703125" style="227" customWidth="1"/>
    <col min="41" max="41" width="9" style="227" customWidth="1"/>
    <col min="42" max="42" width="9.28515625" style="227" customWidth="1"/>
    <col min="43" max="43" width="9.42578125" style="227" customWidth="1"/>
    <col min="44" max="44" width="8.42578125" style="227"/>
    <col min="45" max="46" width="9" style="227" customWidth="1"/>
    <col min="47" max="47" width="8.42578125" style="227"/>
    <col min="48" max="48" width="9" style="227" customWidth="1"/>
    <col min="49" max="54" width="8.42578125" style="227"/>
    <col min="55" max="55" width="9.140625" style="227" bestFit="1" customWidth="1"/>
    <col min="56" max="57" width="8.42578125" style="227"/>
    <col min="58" max="58" width="9.140625" style="227" bestFit="1" customWidth="1"/>
    <col min="59" max="60" width="9.5703125" style="227" bestFit="1" customWidth="1"/>
    <col min="61" max="16384" width="8.42578125" style="227"/>
  </cols>
  <sheetData>
    <row r="1" spans="2:64" ht="15.75" x14ac:dyDescent="0.25">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44074.386793981481</v>
      </c>
      <c r="Q4" s="1535"/>
      <c r="R4" s="1535"/>
      <c r="S4" s="1535"/>
      <c r="T4" s="1535"/>
      <c r="U4" s="1536"/>
      <c r="V4" s="227" t="s">
        <v>186</v>
      </c>
      <c r="AI4" s="227"/>
      <c r="AJ4" s="227"/>
      <c r="AK4" s="227"/>
      <c r="AL4" s="227"/>
      <c r="AM4" s="227"/>
    </row>
    <row r="5" spans="2:64" x14ac:dyDescent="0.2">
      <c r="B5" s="1551" t="s">
        <v>118</v>
      </c>
      <c r="C5" s="1552"/>
      <c r="D5" s="225" t="s">
        <v>15</v>
      </c>
      <c r="F5"/>
      <c r="G5"/>
      <c r="H5"/>
      <c r="P5" s="1548">
        <v>44074.386805555558</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2">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3.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5.75" thickBot="1" x14ac:dyDescent="0.3">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3.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9087.3371474555879</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-38762.412435182145</v>
      </c>
      <c r="U27" s="304">
        <f t="shared" si="31"/>
        <v>-38762.412435182145</v>
      </c>
      <c r="V27" s="304">
        <f t="shared" si="32"/>
        <v>-223913.45959879443</v>
      </c>
      <c r="W27" s="304">
        <f t="shared" si="33"/>
        <v>-223457.3722415161</v>
      </c>
      <c r="X27" s="306">
        <f t="shared" si="34"/>
        <v>-38762.412435182145</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11859.016416962546</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-51486.559542970674</v>
      </c>
      <c r="U28" s="632">
        <f t="shared" si="31"/>
        <v>-51486.559542970674</v>
      </c>
      <c r="V28" s="632">
        <f t="shared" si="32"/>
        <v>-172207.18763303748</v>
      </c>
      <c r="W28" s="632">
        <f t="shared" si="33"/>
        <v>-220685.69297200913</v>
      </c>
      <c r="X28" s="633">
        <f t="shared" si="34"/>
        <v>-51486.559542970674</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12450.2459857551</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-54361.834754873213</v>
      </c>
      <c r="U29" s="290">
        <f t="shared" si="31"/>
        <v>-54361.834754873213</v>
      </c>
      <c r="V29" s="290">
        <f t="shared" si="32"/>
        <v>-144881.79312674486</v>
      </c>
      <c r="W29" s="290">
        <f t="shared" si="33"/>
        <v>-220094.46340321656</v>
      </c>
      <c r="X29" s="291">
        <f t="shared" si="34"/>
        <v>-54361.834754873213</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12365.061014126693</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-54643.460764595409</v>
      </c>
      <c r="U30" s="290">
        <f t="shared" si="31"/>
        <v>-54643.460764595409</v>
      </c>
      <c r="V30" s="290">
        <f t="shared" si="32"/>
        <v>-148905.5622458733</v>
      </c>
      <c r="W30" s="290">
        <f t="shared" si="33"/>
        <v>-220179.64837484498</v>
      </c>
      <c r="X30" s="291">
        <f t="shared" si="34"/>
        <v>-54643.460764595409</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12172.794829892409</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-54234.261438130059</v>
      </c>
      <c r="U31" s="290">
        <f t="shared" si="31"/>
        <v>-54234.261438130059</v>
      </c>
      <c r="V31" s="290">
        <f t="shared" si="32"/>
        <v>-155209.32318635765</v>
      </c>
      <c r="W31" s="290">
        <f t="shared" si="33"/>
        <v>-220371.91455907928</v>
      </c>
      <c r="X31" s="291">
        <f t="shared" si="34"/>
        <v>-54234.261438130059</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3.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8524.4601217485306</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-38534.263698254486</v>
      </c>
      <c r="U32" s="304">
        <f t="shared" si="31"/>
        <v>-38534.263698254486</v>
      </c>
      <c r="V32" s="304">
        <f t="shared" si="32"/>
        <v>-144836.92913700145</v>
      </c>
      <c r="W32" s="304">
        <f t="shared" si="33"/>
        <v>-224020.24926722315</v>
      </c>
      <c r="X32" s="305">
        <f t="shared" si="34"/>
        <v>-38534.263698254486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7286.700902196164</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-33271.077212844059</v>
      </c>
      <c r="U33" s="276">
        <f t="shared" si="31"/>
        <v>-33271.077212844059</v>
      </c>
      <c r="V33" s="276">
        <f t="shared" si="32"/>
        <v>-142953.54826280379</v>
      </c>
      <c r="W33" s="276">
        <f t="shared" si="33"/>
        <v>-215568.64559556838</v>
      </c>
      <c r="X33" s="277">
        <f t="shared" si="34"/>
        <v>-33271.077212844059</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8433.3382350201191</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-39210.556893223926</v>
      </c>
      <c r="U34" s="290">
        <f t="shared" si="31"/>
        <v>-39210.556893223926</v>
      </c>
      <c r="V34" s="290">
        <f t="shared" si="32"/>
        <v>-142930.58897997986</v>
      </c>
      <c r="W34" s="290">
        <f t="shared" si="33"/>
        <v>-204732.64537153725</v>
      </c>
      <c r="X34" s="291">
        <f t="shared" si="34"/>
        <v>-39210.556893223926</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9879.9549585433797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-48649.457698916027</v>
      </c>
      <c r="U35" s="290">
        <f t="shared" si="31"/>
        <v>-48649.457698916027</v>
      </c>
      <c r="V35" s="290">
        <f t="shared" si="32"/>
        <v>-163256.50878145662</v>
      </c>
      <c r="W35" s="290">
        <f t="shared" si="33"/>
        <v>-193596.66575680685</v>
      </c>
      <c r="X35" s="291">
        <f t="shared" si="34"/>
        <v>-48649.457698916027</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9659.5352772204551</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-47842.332765279541</v>
      </c>
      <c r="U36" s="290">
        <f t="shared" si="31"/>
        <v>-47842.332765279541</v>
      </c>
      <c r="V36" s="290">
        <f t="shared" si="32"/>
        <v>-163295.54007027956</v>
      </c>
      <c r="W36" s="290">
        <f t="shared" si="33"/>
        <v>-184127.72254692263</v>
      </c>
      <c r="X36" s="291">
        <f t="shared" si="34"/>
        <v>-47842.332765279541</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3.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9263.9485772170847</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-46243.596375907917</v>
      </c>
      <c r="U37" s="619">
        <f t="shared" si="31"/>
        <v>-46243.596375907917</v>
      </c>
      <c r="V37" s="619">
        <f t="shared" si="32"/>
        <v>-167124.92440403294</v>
      </c>
      <c r="W37" s="619">
        <f t="shared" si="33"/>
        <v>-174833.94635571883</v>
      </c>
      <c r="X37" s="620">
        <f t="shared" si="34"/>
        <v>-46243.596375907917</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0</v>
      </c>
      <c r="D38" s="818" cm="1">
        <f t="array" ref="D38">ROUND(INDEX(COST_Cls3,$A38-($A$24-1),MATCH(D$20,TECHOPTS_Cls3,0)),2)</f>
        <v>6764</v>
      </c>
      <c r="E38" s="818" cm="1">
        <f t="array" ref="E38">ROUND(INDEX(COST_Cls3,$A38-($A$24-1),MATCH(E$20,TECHOPTS_Cls3,0)),2)</f>
        <v>322656</v>
      </c>
      <c r="F38" s="818" cm="1">
        <f t="array" ref="F38">ROUND(INDEX(COST_Cls3,$A38-($A$24-1),MATCH(F$20,TECHOPTS_Cls3,0)),2)</f>
        <v>110885</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1</v>
      </c>
      <c r="Z38" s="635" cm="1">
        <f t="array" aca="1" ref="Z38" ca="1">IF(AND(Z$22=TRUE,INDEX(CDRANGE_CLS3,MATCH($A38,$A$24:$A$67,0),MATCH(Z$20,$B$20:$G$20,0))&lt;$D$6/OPDAYS_Cls3),86,payback(D38,U38,disc_rate/12,85))</f>
        <v>3</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1</v>
      </c>
      <c r="AO38" s="641">
        <f t="shared" si="40"/>
        <v>0.9812306105604498</v>
      </c>
      <c r="AP38" s="641">
        <f t="shared" si="40"/>
        <v>0</v>
      </c>
      <c r="AQ38" s="641">
        <f t="shared" si="40"/>
        <v>6.1451315369334125E-3</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23.83</v>
      </c>
      <c r="D39" s="821" cm="1">
        <f t="array" ref="D39">ROUND(INDEX(COST_Cls3,$A39-($A$24-1),MATCH(D$20,TECHOPTS_Cls3,0)),2)</f>
        <v>6574.83</v>
      </c>
      <c r="E39" s="821" cm="1">
        <f t="array" ref="E39">ROUND(INDEX(COST_Cls3,$A39-($A$24-1),MATCH(E$20,TECHOPTS_Cls3,0)),2)</f>
        <v>305056.53999999998</v>
      </c>
      <c r="F39" s="821" cm="1">
        <f t="array" ref="F39">ROUND(INDEX(COST_Cls3,$A39-($A$24-1),MATCH(F$20,TECHOPTS_Cls3,0)),2)</f>
        <v>105267.7</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1</v>
      </c>
      <c r="Z39" s="280" cm="1">
        <f t="array" aca="1" ref="Z39" ca="1">IF(AND(Z$22=TRUE,INDEX(CDRANGE_CLS3,MATCH($A39,$A$24:$A$67,0),MATCH(Z$20,$B$20:$G$20,0))&lt;$D$6/OPDAYS_Cls3),86,payback(D39,U39,disc_rate/12,85))</f>
        <v>3</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0.99999976545755864</v>
      </c>
      <c r="AO39" s="300">
        <f t="shared" si="40"/>
        <v>0.98230415834430584</v>
      </c>
      <c r="AP39" s="300">
        <f t="shared" si="40"/>
        <v>0</v>
      </c>
      <c r="AQ39" s="300">
        <f t="shared" si="40"/>
        <v>1.0287575762349843E-2</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46.99</v>
      </c>
      <c r="D40" s="821" cm="1">
        <f t="array" ref="D40">ROUND(INDEX(COST_Cls3,$A40-($A$24-1),MATCH(D$20,TECHOPTS_Cls3,0)),2)</f>
        <v>6390.97</v>
      </c>
      <c r="E40" s="821" cm="1">
        <f t="array" ref="E40">ROUND(INDEX(COST_Cls3,$A40-($A$24-1),MATCH(E$20,TECHOPTS_Cls3,0)),2)</f>
        <v>287950.03000000003</v>
      </c>
      <c r="F40" s="821" cm="1">
        <f t="array" ref="F40">ROUND(INDEX(COST_Cls3,$A40-($A$24-1),MATCH(F$20,TECHOPTS_Cls3,0)),2)</f>
        <v>99807.74</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1</v>
      </c>
      <c r="Z40" s="280" cm="1">
        <f t="array" aca="1" ref="Z40" ca="1">IF(AND(Z$22=TRUE,INDEX(CDRANGE_CLS3,MATCH($A40,$A$24:$A$67,0),MATCH(Z$20,$B$20:$G$20,0))&lt;$D$6/OPDAYS_Cls3),86,payback(D40,U40,disc_rate/12,85))</f>
        <v>3</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0.99999909112411356</v>
      </c>
      <c r="AO40" s="300">
        <f t="shared" si="52"/>
        <v>0.98332822601746916</v>
      </c>
      <c r="AP40" s="300">
        <f t="shared" si="52"/>
        <v>1.5543122344752192E-15</v>
      </c>
      <c r="AQ40" s="300">
        <f t="shared" si="52"/>
        <v>1.6566656534634849E-2</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81.36</v>
      </c>
      <c r="D41" s="821" cm="1">
        <f t="array" ref="D41">ROUND(INDEX(COST_Cls3,$A41-($A$24-1),MATCH(D$20,TECHOPTS_Cls3,0)),2)</f>
        <v>6118.14</v>
      </c>
      <c r="E41" s="821" cm="1">
        <f t="array" ref="E41">ROUND(INDEX(COST_Cls3,$A41-($A$24-1),MATCH(E$20,TECHOPTS_Cls3,0)),2)</f>
        <v>262566.84000000003</v>
      </c>
      <c r="F41" s="821" cm="1">
        <f t="array" ref="F41">ROUND(INDEX(COST_Cls3,$A41-($A$24-1),MATCH(F$20,TECHOPTS_Cls3,0)),2)</f>
        <v>91706.07</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1</v>
      </c>
      <c r="Z41" s="280" cm="1">
        <f t="array" aca="1" ref="Z41" ca="1">IF(AND(Z$22=TRUE,INDEX(CDRANGE_CLS3,MATCH($A41,$A$24:$A$67,0),MATCH(Z$20,$B$20:$G$20,0))&lt;$D$6/OPDAYS_Cls3),86,payback(D41,U41,disc_rate/12,85))</f>
        <v>3</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0.99999728560727208</v>
      </c>
      <c r="AO41" s="300">
        <f t="shared" si="52"/>
        <v>0.98476784302748699</v>
      </c>
      <c r="AP41" s="300">
        <f t="shared" si="52"/>
        <v>5.276890036043369E-13</v>
      </c>
      <c r="AQ41" s="300">
        <f t="shared" si="52"/>
        <v>3.1788916436376491E-2</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3.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3.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3.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3.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3.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3.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3.5" thickBot="1" x14ac:dyDescent="0.25"/>
    <row r="70" spans="1:60" s="29" customFormat="1" ht="15" x14ac:dyDescent="0.25">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ht="13.5" thickTop="1" thickBot="1" x14ac:dyDescent="0.25">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3.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3.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3.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3.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3.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3.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3.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0.44421377985122651</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3.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3.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3.5" thickBot="1" x14ac:dyDescent="0.25"/>
    <row r="122" spans="1:39" ht="15" x14ac:dyDescent="0.25">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4.25"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3.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3.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3.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3.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3.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3.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3.5" thickBot="1" x14ac:dyDescent="0.25">
      <c r="W173" s="323"/>
      <c r="X173" s="323"/>
      <c r="Y173" s="323"/>
      <c r="AI173" s="227"/>
      <c r="AJ173" s="227"/>
      <c r="AK173" s="227"/>
      <c r="AL173" s="227"/>
      <c r="AM173" s="227"/>
    </row>
    <row r="174" spans="1:39" ht="15" x14ac:dyDescent="0.25">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4.25"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3.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3.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3.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3.5" thickBot="1" x14ac:dyDescent="0.25">
      <c r="AI226" s="227"/>
    </row>
    <row r="227" spans="1:35" ht="15" x14ac:dyDescent="0.25">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4.25"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3.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3.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3.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3.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3.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3.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3.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3.5" thickBot="1" x14ac:dyDescent="0.25">
      <c r="AI279" s="227"/>
    </row>
    <row r="280" spans="1:35" ht="15" x14ac:dyDescent="0.25">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4.25"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3.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3.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defaultColWidth="9.140625" defaultRowHeight="12.75" x14ac:dyDescent="0.2"/>
  <cols>
    <col min="1" max="1" width="9.140625" style="397"/>
    <col min="2" max="2" width="14" style="397" customWidth="1"/>
    <col min="3" max="7" width="10.42578125" style="397" customWidth="1"/>
    <col min="8" max="8" width="13.5703125" style="397" customWidth="1"/>
    <col min="9" max="13" width="10.42578125" style="397" customWidth="1"/>
    <col min="14" max="14" width="13.140625" style="397" customWidth="1"/>
    <col min="15" max="15" width="11.28515625" style="397" bestFit="1" customWidth="1"/>
    <col min="16" max="16" width="11.5703125" style="397" customWidth="1"/>
    <col min="17" max="17" width="9.140625" style="397"/>
    <col min="18" max="18" width="13.28515625" style="397" customWidth="1"/>
    <col min="19" max="20" width="9.140625" style="397"/>
    <col min="21" max="21" width="11.42578125" style="397" customWidth="1"/>
    <col min="22" max="22" width="11.140625" style="397" customWidth="1"/>
    <col min="23" max="23" width="10.28515625" style="397" customWidth="1"/>
    <col min="24" max="24" width="13" style="397" customWidth="1"/>
    <col min="25" max="27" width="9.140625" style="397"/>
    <col min="28" max="28" width="10.42578125" style="397" customWidth="1"/>
    <col min="29" max="29" width="10.7109375" style="397" customWidth="1"/>
    <col min="30" max="30" width="13.28515625" style="397" customWidth="1"/>
    <col min="31" max="31" width="11.28515625" style="397" bestFit="1" customWidth="1"/>
    <col min="32" max="34" width="9.140625" style="397"/>
    <col min="35" max="35" width="10.140625" style="397" customWidth="1"/>
    <col min="36" max="36" width="14" style="397" customWidth="1"/>
    <col min="37" max="39" width="9.140625" style="397"/>
    <col min="40" max="40" width="10.140625" style="397" customWidth="1"/>
    <col min="41" max="41" width="10.42578125" style="397" customWidth="1"/>
    <col min="42" max="42" width="9.140625" style="397"/>
    <col min="43" max="43" width="12.140625" style="397" customWidth="1"/>
    <col min="44" max="16384" width="9.140625" style="397"/>
  </cols>
  <sheetData>
    <row r="1" spans="1:43" x14ac:dyDescent="0.2">
      <c r="A1" s="861" t="s">
        <v>261</v>
      </c>
    </row>
    <row r="2" spans="1:43" ht="13.5" thickBot="1" x14ac:dyDescent="0.25"/>
    <row r="3" spans="1:43" ht="19.5" customHeight="1" thickBot="1" x14ac:dyDescent="0.35">
      <c r="A3" s="1579" t="s">
        <v>150</v>
      </c>
      <c r="B3" s="1580"/>
      <c r="C3" s="1580"/>
      <c r="D3" s="1580"/>
      <c r="E3" s="1580"/>
      <c r="F3" s="1580"/>
      <c r="G3" s="1580"/>
      <c r="H3" s="1580"/>
      <c r="I3" s="1580"/>
      <c r="J3" s="1580"/>
      <c r="K3" s="1580"/>
      <c r="L3" s="1580"/>
      <c r="M3" s="1580"/>
      <c r="N3" s="1580"/>
      <c r="O3" s="1580"/>
      <c r="P3" s="1580"/>
      <c r="Q3" s="1580"/>
      <c r="R3" s="1580"/>
      <c r="S3" s="1580"/>
      <c r="T3" s="1580"/>
      <c r="U3" s="1581"/>
      <c r="V3" s="849"/>
      <c r="W3" s="1582" t="s">
        <v>185</v>
      </c>
      <c r="X3" s="1583"/>
      <c r="Y3" s="1583"/>
      <c r="Z3" s="1583"/>
      <c r="AA3" s="1583"/>
      <c r="AB3" s="1583"/>
      <c r="AC3" s="1583"/>
      <c r="AD3" s="1583"/>
      <c r="AE3" s="1583"/>
      <c r="AF3" s="1583"/>
      <c r="AG3" s="1583"/>
      <c r="AH3" s="1583"/>
      <c r="AI3" s="1583"/>
      <c r="AJ3" s="1583"/>
      <c r="AK3" s="1583"/>
      <c r="AL3" s="1583"/>
      <c r="AM3" s="1583"/>
      <c r="AN3" s="1583"/>
      <c r="AO3" s="1583"/>
      <c r="AP3" s="1583"/>
      <c r="AQ3" s="1584"/>
    </row>
    <row r="4" spans="1:43" ht="15" x14ac:dyDescent="0.25">
      <c r="A4" s="400"/>
      <c r="B4" s="1574" t="s">
        <v>249</v>
      </c>
      <c r="C4" s="1575"/>
      <c r="D4" s="1575"/>
      <c r="E4" s="1575"/>
      <c r="F4" s="1575"/>
      <c r="G4" s="1576"/>
      <c r="H4" s="1574" t="s">
        <v>250</v>
      </c>
      <c r="I4" s="1575"/>
      <c r="J4" s="1575"/>
      <c r="K4" s="1575"/>
      <c r="L4" s="1575"/>
      <c r="M4" s="1576"/>
      <c r="N4" s="1574" t="s">
        <v>154</v>
      </c>
      <c r="O4" s="1575"/>
      <c r="P4" s="1575"/>
      <c r="Q4" s="1575"/>
      <c r="R4" s="1575"/>
      <c r="S4" s="1576"/>
      <c r="T4" s="1574" t="s">
        <v>153</v>
      </c>
      <c r="U4" s="1576"/>
      <c r="W4" s="400"/>
      <c r="X4" s="1574" t="s">
        <v>249</v>
      </c>
      <c r="Y4" s="1575"/>
      <c r="Z4" s="1575"/>
      <c r="AA4" s="1575"/>
      <c r="AB4" s="1575"/>
      <c r="AC4" s="1576"/>
      <c r="AD4" s="1574" t="s">
        <v>250</v>
      </c>
      <c r="AE4" s="1575"/>
      <c r="AF4" s="1575"/>
      <c r="AG4" s="1575"/>
      <c r="AH4" s="1575"/>
      <c r="AI4" s="1576"/>
      <c r="AJ4" s="1574" t="s">
        <v>154</v>
      </c>
      <c r="AK4" s="1575"/>
      <c r="AL4" s="1575"/>
      <c r="AM4" s="1575"/>
      <c r="AN4" s="1575"/>
      <c r="AO4" s="1576"/>
      <c r="AP4" s="1574" t="s">
        <v>153</v>
      </c>
      <c r="AQ4" s="1576"/>
    </row>
    <row r="5" spans="1:43" ht="15" x14ac:dyDescent="0.25">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c r="W5" s="401"/>
      <c r="X5" s="1571" t="s">
        <v>129</v>
      </c>
      <c r="Y5" s="1572"/>
      <c r="Z5" s="1572"/>
      <c r="AA5" s="1572"/>
      <c r="AB5" s="1572"/>
      <c r="AC5" s="1573"/>
      <c r="AD5" s="1571" t="s">
        <v>129</v>
      </c>
      <c r="AE5" s="1572"/>
      <c r="AF5" s="1572"/>
      <c r="AG5" s="1572"/>
      <c r="AH5" s="1572"/>
      <c r="AI5" s="1573"/>
      <c r="AJ5" s="1571" t="s">
        <v>129</v>
      </c>
      <c r="AK5" s="1572"/>
      <c r="AL5" s="1572"/>
      <c r="AM5" s="1572"/>
      <c r="AN5" s="1572"/>
      <c r="AO5" s="1573"/>
      <c r="AP5" s="1577" t="s">
        <v>129</v>
      </c>
      <c r="AQ5" s="1578"/>
    </row>
    <row r="6" spans="1:43"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0" x14ac:dyDescent="0.2">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30.75" thickBot="1" x14ac:dyDescent="0.3">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5.75" thickTop="1" x14ac:dyDescent="0.25">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5">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5">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5">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5">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5">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5">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5">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5">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5">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5">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5">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5">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5">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5">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5">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5">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5">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5">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5">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5">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5">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5">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5">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5">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5">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5">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5">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5">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5">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5">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5">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5">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5">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5">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5">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5">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5">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5">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5">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5">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5">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5">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5.75" thickBot="1" x14ac:dyDescent="0.3">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08/31/2020 09:16</v>
      </c>
      <c r="B56" s="399"/>
    </row>
    <row r="57" spans="1:43" x14ac:dyDescent="0.2">
      <c r="A57" s="473" t="str">
        <f>"Combination, Non-Centrally Refueled: " &amp;TEXT(RtimeCls1NCent1,"mm/dd/yyyy hh:mm")</f>
        <v>Combination, Non-Centrally Refueled: 08/31/2020 09:16</v>
      </c>
    </row>
    <row r="58" spans="1:43" x14ac:dyDescent="0.2">
      <c r="A58" s="473" t="str">
        <f>"Single Unit, Centrally Refueled: " &amp;TEXT(RtimeCls2Cent1,"mm/dd/yyyy hh:mm")</f>
        <v>Single Unit, Centrally Refueled: 08/31/2020 09:16</v>
      </c>
    </row>
    <row r="59" spans="1:43" x14ac:dyDescent="0.2">
      <c r="A59" s="473" t="str">
        <f>"Single Unit, Non-Centrally Refueled: " &amp;TEXT(RtimeCls2NCent1,"mm/dd/yyyy hh:mm")</f>
        <v>Single Unit, Non-Centrally Refueled: 08/31/2020 09:16</v>
      </c>
    </row>
  </sheetData>
  <mergeCells count="18">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 ref="AP5:AQ5"/>
    <mergeCell ref="AP4:AQ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defaultColWidth="9.140625" defaultRowHeight="12.75" x14ac:dyDescent="0.2"/>
  <cols>
    <col min="1" max="1" width="9.140625" style="397"/>
    <col min="2" max="2" width="13.28515625" style="397" customWidth="1"/>
    <col min="3" max="7" width="10.42578125" style="397" customWidth="1"/>
    <col min="8" max="8" width="13.85546875" style="397" customWidth="1"/>
    <col min="9" max="13" width="10.42578125" style="397" customWidth="1"/>
    <col min="14" max="14" width="13.28515625" style="397" customWidth="1"/>
    <col min="15" max="15" width="11.28515625" style="397" bestFit="1" customWidth="1"/>
    <col min="16" max="17" width="9.140625" style="397"/>
    <col min="18" max="18" width="10.42578125" style="397" customWidth="1"/>
    <col min="19" max="20" width="9.140625" style="397"/>
    <col min="21" max="21" width="11.7109375" style="397" customWidth="1"/>
    <col min="22" max="25" width="9.140625" style="397"/>
    <col min="26" max="26" width="9.42578125" style="397" customWidth="1"/>
    <col min="27" max="16384" width="9.140625" style="397"/>
  </cols>
  <sheetData>
    <row r="1" spans="1:26" x14ac:dyDescent="0.2">
      <c r="A1" s="861" t="s">
        <v>261</v>
      </c>
    </row>
    <row r="3" spans="1:26" ht="19.5" thickBot="1" x14ac:dyDescent="0.35">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5">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5">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0" x14ac:dyDescent="0.2">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30.75" thickBot="1" x14ac:dyDescent="0.3">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5.75" thickTop="1" x14ac:dyDescent="0.25">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5">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5">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5">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5">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5">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5">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5">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5">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5">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5">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5">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5">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5">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5">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5">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5">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5">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5">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5">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5">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5">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5">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5">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5">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5">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5">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5">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5">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5">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5">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5">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5">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5">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5">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5">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5">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5">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5">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5">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5">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5">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5">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5.75" thickBot="1" x14ac:dyDescent="0.3">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08/31/2020 09:16</v>
      </c>
    </row>
    <row r="57" spans="1:21" x14ac:dyDescent="0.2">
      <c r="A57" s="473" t="str">
        <f>"Combination, Non-Centrally Refueled: " &amp;TEXT(RtimeCls1NCent1,"mm/dd/yyyy hh:mm")</f>
        <v>Combination, Non-Centrally Refueled: 08/31/2020 09:16</v>
      </c>
    </row>
    <row r="58" spans="1:21" x14ac:dyDescent="0.2">
      <c r="A58" s="473" t="str">
        <f>"Single Unit, Centrally Refueled: " &amp;TEXT(RtimeCls2Cent1,"mm/dd/yyyy hh:mm")</f>
        <v>Single Unit, Centrally Refueled: 08/31/2020 09:16</v>
      </c>
    </row>
    <row r="59" spans="1:21" x14ac:dyDescent="0.2">
      <c r="A59" s="473" t="str">
        <f>"Single Unit, Non-Centrally Refueled: " &amp;TEXT(RtimeCls2NCent1,"mm/dd/yyyy hh:mm")</f>
        <v>Single Unit, Non-Centrally Refueled: 08/31/2020 09:16</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397"/>
    <col min="2" max="2" width="14.28515625" style="397" customWidth="1"/>
    <col min="3" max="7" width="10.42578125" style="397" customWidth="1"/>
    <col min="8" max="8" width="13.42578125" style="397" customWidth="1"/>
    <col min="9" max="14" width="10.42578125" style="397" customWidth="1"/>
    <col min="15" max="15" width="11.28515625" style="397" bestFit="1" customWidth="1"/>
    <col min="16" max="16384" width="9.140625" style="397"/>
  </cols>
  <sheetData>
    <row r="1" spans="1:24" x14ac:dyDescent="0.2">
      <c r="A1" s="861" t="s">
        <v>261</v>
      </c>
    </row>
    <row r="2" spans="1:24" ht="13.5" thickBot="1" x14ac:dyDescent="0.25"/>
    <row r="3" spans="1:24" ht="19.5" thickBot="1" x14ac:dyDescent="0.35">
      <c r="A3" s="1579" t="s">
        <v>151</v>
      </c>
      <c r="B3" s="1580"/>
      <c r="C3" s="1580"/>
      <c r="D3" s="1580"/>
      <c r="E3" s="1580"/>
      <c r="F3" s="1580"/>
      <c r="G3" s="1580"/>
      <c r="H3" s="1580"/>
      <c r="I3" s="1580"/>
      <c r="J3" s="1580"/>
      <c r="K3" s="1580"/>
      <c r="L3" s="1580"/>
      <c r="M3" s="1580"/>
      <c r="N3" s="1580"/>
      <c r="O3" s="1580"/>
      <c r="P3" s="1580"/>
      <c r="Q3" s="1580"/>
      <c r="R3" s="1580"/>
      <c r="S3" s="1580"/>
      <c r="T3" s="1580"/>
      <c r="U3" s="1581"/>
    </row>
    <row r="4" spans="1:24" ht="15" x14ac:dyDescent="0.25">
      <c r="A4" s="400"/>
      <c r="B4" s="1574" t="s">
        <v>249</v>
      </c>
      <c r="C4" s="1575"/>
      <c r="D4" s="1575"/>
      <c r="E4" s="1575"/>
      <c r="F4" s="1575"/>
      <c r="G4" s="1576"/>
      <c r="H4" s="1574" t="s">
        <v>250</v>
      </c>
      <c r="I4" s="1575"/>
      <c r="J4" s="1575"/>
      <c r="K4" s="1575"/>
      <c r="L4" s="1575"/>
      <c r="M4" s="1576"/>
      <c r="N4" s="1574" t="s">
        <v>154</v>
      </c>
      <c r="O4" s="1575"/>
      <c r="P4" s="1575"/>
      <c r="Q4" s="1575"/>
      <c r="R4" s="1575"/>
      <c r="S4" s="1576"/>
      <c r="T4" s="1596" t="s">
        <v>153</v>
      </c>
      <c r="U4" s="1595"/>
    </row>
    <row r="5" spans="1:24" ht="15" x14ac:dyDescent="0.25">
      <c r="A5" s="401"/>
      <c r="B5" s="1571" t="s">
        <v>129</v>
      </c>
      <c r="C5" s="1572"/>
      <c r="D5" s="1572"/>
      <c r="E5" s="1572"/>
      <c r="F5" s="1572"/>
      <c r="G5" s="1573"/>
      <c r="H5" s="1571" t="s">
        <v>129</v>
      </c>
      <c r="I5" s="1572"/>
      <c r="J5" s="1572"/>
      <c r="K5" s="1572"/>
      <c r="L5" s="1572"/>
      <c r="M5" s="1573"/>
      <c r="N5" s="1571" t="s">
        <v>129</v>
      </c>
      <c r="O5" s="1572"/>
      <c r="P5" s="1572"/>
      <c r="Q5" s="1572"/>
      <c r="R5" s="1572"/>
      <c r="S5" s="1573"/>
      <c r="T5" s="1577" t="s">
        <v>129</v>
      </c>
      <c r="U5" s="1578"/>
    </row>
    <row r="6" spans="1:24"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45" x14ac:dyDescent="0.25">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30.75" thickBot="1" x14ac:dyDescent="0.3">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5.75" thickTop="1" x14ac:dyDescent="0.25">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5">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5">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5">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5">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5">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5">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5">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5">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5">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5">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5">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5">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5">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5">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5">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5">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5">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5">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5">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5">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5">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5">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5">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5">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5">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5">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5">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5">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5">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5">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5">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5">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5">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5">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5">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5">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5">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5">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5">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5">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5">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5">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5.75" thickBot="1" x14ac:dyDescent="0.3">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08/31/2020 09:16</v>
      </c>
      <c r="B56" s="399"/>
    </row>
    <row r="57" spans="1:21" x14ac:dyDescent="0.2">
      <c r="A57" s="473" t="str">
        <f>"Combination, Non-Centrally Refueled: " &amp;TEXT(RtimeCls1NCent1,"mm/dd/yyyy hh:mm")</f>
        <v>Combination, Non-Centrally Refueled: 08/31/2020 09:16</v>
      </c>
    </row>
    <row r="58" spans="1:21" x14ac:dyDescent="0.2">
      <c r="A58" s="473" t="str">
        <f>"Single Unit, Centrally Refueled: " &amp;TEXT(RtimeCls2Cent1,"mm/dd/yyyy hh:mm")</f>
        <v>Single Unit, Centrally Refueled: 08/31/2020 09:16</v>
      </c>
    </row>
    <row r="59" spans="1:21" x14ac:dyDescent="0.2">
      <c r="A59" s="473" t="str">
        <f>"Single Unit, Non-Centrally Refueled: " &amp;TEXT(RtimeCls2NCent1,"mm/dd/yyyy hh:mm")</f>
        <v>Single Unit, Non-Centrally Refueled: 08/31/2020 09:16</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176"/>
    <col min="2" max="19" width="13.5703125" style="1176" customWidth="1"/>
    <col min="20" max="16384" width="9.140625" style="1176"/>
  </cols>
  <sheetData>
    <row r="1" spans="1:19" ht="15.75" x14ac:dyDescent="0.25">
      <c r="A1" s="1208" t="s">
        <v>313</v>
      </c>
    </row>
    <row r="3" spans="1:19" ht="15.75" thickBot="1" x14ac:dyDescent="0.3"/>
    <row r="4" spans="1:19" x14ac:dyDescent="0.25">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5">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5">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5">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0" x14ac:dyDescent="0.25">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5.75" thickBot="1" x14ac:dyDescent="0.3">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5.75" thickTop="1" x14ac:dyDescent="0.25">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5">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5">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5">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5">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5">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5">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5">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5">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5">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5">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5">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5">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5">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5">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5">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5">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5">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5">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5">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5">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5">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5">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5">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5">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5">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5">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5">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5">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5">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5">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5">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5">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5">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5">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0.50691891517311727</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5">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5">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5">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5">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5">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5">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5">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5">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5.75" thickBot="1" x14ac:dyDescent="0.3">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5">
      <c r="K55" s="1176">
        <f>MATCH($A53,$A$10:$A$53,0)</f>
        <v>44</v>
      </c>
    </row>
    <row r="56" spans="1:19" x14ac:dyDescent="0.25">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176"/>
    <col min="2" max="19" width="13.5703125" style="1176" customWidth="1"/>
    <col min="20" max="16384" width="9.140625" style="1176"/>
  </cols>
  <sheetData>
    <row r="1" spans="1:19" ht="15.75" x14ac:dyDescent="0.25">
      <c r="A1" s="1208" t="s">
        <v>315</v>
      </c>
    </row>
    <row r="3" spans="1:19" ht="15.75" thickBot="1" x14ac:dyDescent="0.3"/>
    <row r="4" spans="1:19" x14ac:dyDescent="0.25">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5">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0"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x14ac:dyDescent="0.25">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5.75" thickBot="1" x14ac:dyDescent="0.3">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5.75" thickTop="1" x14ac:dyDescent="0.25">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5">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5">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5">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5">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5">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5">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5">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5">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5">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5">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5">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5">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5">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5">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5">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5">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5">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5">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5">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5">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5">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5">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5">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5">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5">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5">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5">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5">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5">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5">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5">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5">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5">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5">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5">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5">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5">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5">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5">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5">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5">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5">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5.75" thickBot="1" x14ac:dyDescent="0.3">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zoomScale="107" zoomScaleNormal="107" workbookViewId="0">
      <selection activeCell="AO9" sqref="AO9"/>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176" customFormat="1" ht="15.75" x14ac:dyDescent="0.25">
      <c r="A1" s="1208" t="s">
        <v>325</v>
      </c>
    </row>
    <row r="2" spans="1:48" s="1176" customFormat="1" ht="15" x14ac:dyDescent="0.25">
      <c r="A2" s="1176" t="s">
        <v>316</v>
      </c>
    </row>
    <row r="3" spans="1:48" s="1176" customFormat="1" ht="15.75" thickBot="1" x14ac:dyDescent="0.3"/>
    <row r="4" spans="1:48" s="1176" customFormat="1" ht="15" x14ac:dyDescent="0.25">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5">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5.75" thickBot="1" x14ac:dyDescent="0.3">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5.75" thickTop="1" x14ac:dyDescent="0.25">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5">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5">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5">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5.3626379919559177</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5.2655413578482051</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5.3626379919559177</v>
      </c>
      <c r="AC12" s="1249">
        <f t="shared" si="21"/>
        <v>0</v>
      </c>
      <c r="AD12" s="1249">
        <f t="shared" si="22"/>
        <v>0</v>
      </c>
      <c r="AE12" s="1249">
        <f t="shared" si="23"/>
        <v>0</v>
      </c>
      <c r="AF12" s="1249">
        <f t="shared" si="24"/>
        <v>0</v>
      </c>
      <c r="AG12" s="1250">
        <f t="shared" si="25"/>
        <v>0</v>
      </c>
      <c r="AH12" s="1248">
        <f t="shared" si="26"/>
        <v>5.2655413578482051</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5.3626379919559177</v>
      </c>
      <c r="AQ12" s="1327">
        <f t="array" ref="AQ12">1/SUMPRODUCT(IFERROR(1/AH12:AM12,0),'Mkt Pen Veh-Mi'!N12:S12)</f>
        <v>5.2655413578482051</v>
      </c>
      <c r="AR12" s="1320">
        <v>2010</v>
      </c>
      <c r="AS12" s="1322">
        <f t="shared" si="32"/>
        <v>1</v>
      </c>
      <c r="AT12" s="1323">
        <f t="shared" si="33"/>
        <v>1</v>
      </c>
      <c r="AU12" s="1323">
        <f t="shared" si="34"/>
        <v>1</v>
      </c>
      <c r="AV12" s="1327">
        <v>1</v>
      </c>
    </row>
    <row r="13" spans="1:48" s="1176" customFormat="1" ht="15" x14ac:dyDescent="0.25">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5.4796640059835191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5.3415539478743668</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5.4796640059835191</v>
      </c>
      <c r="AC13" s="1252">
        <f t="shared" si="21"/>
        <v>0</v>
      </c>
      <c r="AD13" s="1252">
        <f t="shared" si="22"/>
        <v>0</v>
      </c>
      <c r="AE13" s="1252">
        <f t="shared" si="23"/>
        <v>0</v>
      </c>
      <c r="AF13" s="1252">
        <f t="shared" si="24"/>
        <v>0</v>
      </c>
      <c r="AG13" s="1253">
        <f t="shared" si="25"/>
        <v>0</v>
      </c>
      <c r="AH13" s="1251">
        <f t="shared" si="26"/>
        <v>5.3415539478743668</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5.4796640059835191</v>
      </c>
      <c r="AQ13" s="1327">
        <f t="array" ref="AQ13">1/SUMPRODUCT(IFERROR(1/AH13:AM13,0),'Mkt Pen Veh-Mi'!N13:S13)</f>
        <v>5.3415539478743668</v>
      </c>
      <c r="AR13" s="1320">
        <v>2011</v>
      </c>
      <c r="AS13" s="1322">
        <f t="shared" si="32"/>
        <v>1</v>
      </c>
      <c r="AT13" s="1323">
        <f t="shared" si="33"/>
        <v>1</v>
      </c>
      <c r="AU13" s="1323">
        <f t="shared" si="34"/>
        <v>1</v>
      </c>
      <c r="AV13" s="1327">
        <v>1</v>
      </c>
    </row>
    <row r="14" spans="1:48" s="1176" customFormat="1" ht="15" x14ac:dyDescent="0.25">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5.5253664614026778</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5.3663261607096828</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5.5253664614026778</v>
      </c>
      <c r="AC14" s="1246">
        <f t="shared" si="21"/>
        <v>0</v>
      </c>
      <c r="AD14" s="1246">
        <f t="shared" si="22"/>
        <v>0</v>
      </c>
      <c r="AE14" s="1246">
        <f t="shared" si="23"/>
        <v>0</v>
      </c>
      <c r="AF14" s="1246">
        <f t="shared" si="24"/>
        <v>0</v>
      </c>
      <c r="AG14" s="1247">
        <f t="shared" si="25"/>
        <v>0</v>
      </c>
      <c r="AH14" s="1245">
        <f t="shared" si="26"/>
        <v>5.3663261607096828</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5.5253664614026778</v>
      </c>
      <c r="AQ14" s="1327">
        <f t="array" ref="AQ14">1/SUMPRODUCT(IFERROR(1/AH14:AM14,0),'Mkt Pen Veh-Mi'!N14:S14)</f>
        <v>5.3663261607096828</v>
      </c>
      <c r="AR14" s="1320">
        <v>2012</v>
      </c>
      <c r="AS14" s="1322">
        <f t="shared" si="32"/>
        <v>1</v>
      </c>
      <c r="AT14" s="1323">
        <f t="shared" si="33"/>
        <v>1</v>
      </c>
      <c r="AU14" s="1323">
        <f t="shared" si="34"/>
        <v>1</v>
      </c>
      <c r="AV14" s="1327">
        <v>1</v>
      </c>
    </row>
    <row r="15" spans="1:48" s="1176" customFormat="1" ht="15" x14ac:dyDescent="0.25">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5.6111818233785948</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5.4191824611432953</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5.6111818233785948</v>
      </c>
      <c r="AC15" s="1246">
        <f t="shared" si="21"/>
        <v>0</v>
      </c>
      <c r="AD15" s="1246">
        <f t="shared" si="22"/>
        <v>0</v>
      </c>
      <c r="AE15" s="1246">
        <f t="shared" si="23"/>
        <v>0</v>
      </c>
      <c r="AF15" s="1246">
        <f t="shared" si="24"/>
        <v>0</v>
      </c>
      <c r="AG15" s="1247">
        <f t="shared" si="25"/>
        <v>0</v>
      </c>
      <c r="AH15" s="1245">
        <f t="shared" si="26"/>
        <v>5.4191824611432953</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5.6111818233785948</v>
      </c>
      <c r="AQ15" s="1327">
        <f t="array" ref="AQ15">1/SUMPRODUCT(IFERROR(1/AH15:AM15,0),'Mkt Pen Veh-Mi'!N15:S15)</f>
        <v>5.4191824611432953</v>
      </c>
      <c r="AR15" s="1320">
        <v>2013</v>
      </c>
      <c r="AS15" s="1322">
        <f t="shared" si="32"/>
        <v>1</v>
      </c>
      <c r="AT15" s="1323">
        <f t="shared" si="33"/>
        <v>1</v>
      </c>
      <c r="AU15" s="1323">
        <f t="shared" si="34"/>
        <v>1</v>
      </c>
      <c r="AV15" s="1327">
        <v>1</v>
      </c>
    </row>
    <row r="16" spans="1:48" s="1176" customFormat="1" ht="15" x14ac:dyDescent="0.25">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5.6935000306007142</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5.4553664294865474</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5.6935000306007142</v>
      </c>
      <c r="AC16" s="1246">
        <f t="shared" si="21"/>
        <v>0</v>
      </c>
      <c r="AD16" s="1246">
        <f t="shared" si="22"/>
        <v>0</v>
      </c>
      <c r="AE16" s="1246">
        <f t="shared" si="23"/>
        <v>0</v>
      </c>
      <c r="AF16" s="1246">
        <f t="shared" si="24"/>
        <v>0</v>
      </c>
      <c r="AG16" s="1247">
        <f t="shared" si="25"/>
        <v>0</v>
      </c>
      <c r="AH16" s="1245">
        <f t="shared" si="26"/>
        <v>5.4553664294865474</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5.6935000306007142</v>
      </c>
      <c r="AQ16" s="1327">
        <f t="array" ref="AQ16">1/SUMPRODUCT(IFERROR(1/AH16:AM16,0),'Mkt Pen Veh-Mi'!N16:S16)</f>
        <v>5.4553664294865474</v>
      </c>
      <c r="AR16" s="1320">
        <v>2014</v>
      </c>
      <c r="AS16" s="1322">
        <f t="shared" si="32"/>
        <v>1</v>
      </c>
      <c r="AT16" s="1323">
        <f t="shared" si="33"/>
        <v>1</v>
      </c>
      <c r="AU16" s="1323">
        <f t="shared" si="34"/>
        <v>1</v>
      </c>
      <c r="AV16" s="1327">
        <v>1</v>
      </c>
    </row>
    <row r="17" spans="1:48" s="1176" customFormat="1" ht="15" x14ac:dyDescent="0.25">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5.8247460569336464</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5.5204345082149757</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5.8247460569336464</v>
      </c>
      <c r="AC17" s="1249">
        <f t="shared" si="21"/>
        <v>0</v>
      </c>
      <c r="AD17" s="1249">
        <f t="shared" si="22"/>
        <v>0</v>
      </c>
      <c r="AE17" s="1249">
        <f t="shared" si="23"/>
        <v>0</v>
      </c>
      <c r="AF17" s="1249">
        <f t="shared" si="24"/>
        <v>0</v>
      </c>
      <c r="AG17" s="1250">
        <f t="shared" si="25"/>
        <v>0</v>
      </c>
      <c r="AH17" s="1248">
        <f t="shared" si="26"/>
        <v>5.5204345082149757</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5.8247460569336464</v>
      </c>
      <c r="AQ17" s="1327">
        <f t="array" ref="AQ17">1/SUMPRODUCT(IFERROR(1/AH17:AM17,0),'Mkt Pen Veh-Mi'!N17:S17)</f>
        <v>5.5204345082149757</v>
      </c>
      <c r="AR17" s="1320">
        <v>2015</v>
      </c>
      <c r="AS17" s="1322">
        <f t="shared" si="32"/>
        <v>1</v>
      </c>
      <c r="AT17" s="1323">
        <f t="shared" si="33"/>
        <v>1</v>
      </c>
      <c r="AU17" s="1323">
        <f t="shared" si="34"/>
        <v>1</v>
      </c>
      <c r="AV17" s="1327">
        <v>1</v>
      </c>
    </row>
    <row r="18" spans="1:48" s="1176" customFormat="1" ht="15" x14ac:dyDescent="0.25">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5.9417850974152433</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5.5660001226091724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5.9417850974152433</v>
      </c>
      <c r="AC18" s="1252">
        <f t="shared" si="21"/>
        <v>0</v>
      </c>
      <c r="AD18" s="1252">
        <f t="shared" si="22"/>
        <v>0</v>
      </c>
      <c r="AE18" s="1252">
        <f t="shared" si="23"/>
        <v>0</v>
      </c>
      <c r="AF18" s="1252">
        <f t="shared" si="24"/>
        <v>0</v>
      </c>
      <c r="AG18" s="1253">
        <f t="shared" si="25"/>
        <v>0</v>
      </c>
      <c r="AH18" s="1251">
        <f t="shared" si="26"/>
        <v>5.5660001226091724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5.9417850974152433</v>
      </c>
      <c r="AQ18" s="1327">
        <f t="array" ref="AQ18">1/SUMPRODUCT(IFERROR(1/AH18:AM18,0),'Mkt Pen Veh-Mi'!N18:S18)</f>
        <v>5.5660001226091724</v>
      </c>
      <c r="AR18" s="1320">
        <v>2016</v>
      </c>
      <c r="AS18" s="1322">
        <f t="shared" si="32"/>
        <v>1</v>
      </c>
      <c r="AT18" s="1323">
        <f t="shared" si="33"/>
        <v>1</v>
      </c>
      <c r="AU18" s="1323">
        <f t="shared" si="34"/>
        <v>1</v>
      </c>
      <c r="AV18" s="1327">
        <v>1</v>
      </c>
    </row>
    <row r="19" spans="1:48" s="1176" customFormat="1" ht="15" x14ac:dyDescent="0.25">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6.0812497021833618</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5.6494704469932113</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6.0812497021833618</v>
      </c>
      <c r="AC19" s="1246">
        <f t="shared" si="21"/>
        <v>0</v>
      </c>
      <c r="AD19" s="1246">
        <f t="shared" si="22"/>
        <v>0</v>
      </c>
      <c r="AE19" s="1246">
        <f t="shared" si="23"/>
        <v>0</v>
      </c>
      <c r="AF19" s="1246">
        <f t="shared" si="24"/>
        <v>0</v>
      </c>
      <c r="AG19" s="1247">
        <f t="shared" si="25"/>
        <v>0</v>
      </c>
      <c r="AH19" s="1245">
        <f t="shared" si="26"/>
        <v>5.6494704469932113</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6.0812497021833618</v>
      </c>
      <c r="AQ19" s="1327">
        <f t="array" ref="AQ19">1/SUMPRODUCT(IFERROR(1/AH19:AM19,0),'Mkt Pen Veh-Mi'!N19:S19)</f>
        <v>5.6494704469932113</v>
      </c>
      <c r="AR19" s="1320">
        <v>2017</v>
      </c>
      <c r="AS19" s="1322">
        <f t="shared" si="32"/>
        <v>1</v>
      </c>
      <c r="AT19" s="1323">
        <f t="shared" si="33"/>
        <v>1</v>
      </c>
      <c r="AU19" s="1323">
        <f t="shared" si="34"/>
        <v>1</v>
      </c>
      <c r="AV19" s="1327">
        <v>1</v>
      </c>
    </row>
    <row r="20" spans="1:48" s="1176" customFormat="1" ht="15" x14ac:dyDescent="0.25">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6.2496669392771844</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5.9240566280970679</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6.2496669392771844</v>
      </c>
      <c r="AC20" s="1246">
        <f t="shared" si="21"/>
        <v>0</v>
      </c>
      <c r="AD20" s="1246">
        <f t="shared" si="22"/>
        <v>0</v>
      </c>
      <c r="AE20" s="1246">
        <f t="shared" si="23"/>
        <v>0</v>
      </c>
      <c r="AF20" s="1246">
        <f t="shared" si="24"/>
        <v>0</v>
      </c>
      <c r="AG20" s="1247">
        <f t="shared" si="25"/>
        <v>0</v>
      </c>
      <c r="AH20" s="1245">
        <f t="shared" si="26"/>
        <v>5.9240566280970679</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6.2496669392771844</v>
      </c>
      <c r="AQ20" s="1327">
        <f t="array" ref="AQ20">1/SUMPRODUCT(IFERROR(1/AH20:AM20,0),'Mkt Pen Veh-Mi'!N20:S20)</f>
        <v>5.9240566280970679</v>
      </c>
      <c r="AR20" s="1320">
        <v>2018</v>
      </c>
      <c r="AS20" s="1322">
        <f t="shared" si="32"/>
        <v>1</v>
      </c>
      <c r="AT20" s="1323">
        <f t="shared" si="33"/>
        <v>1</v>
      </c>
      <c r="AU20" s="1323">
        <f t="shared" si="34"/>
        <v>1</v>
      </c>
      <c r="AV20" s="1327">
        <v>1</v>
      </c>
    </row>
    <row r="21" spans="1:48" s="1176" customFormat="1" ht="15" x14ac:dyDescent="0.25">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6.2895072207890257</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5.952860711436446</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6.2895072207890257</v>
      </c>
      <c r="AC21" s="1246">
        <f t="shared" si="21"/>
        <v>0</v>
      </c>
      <c r="AD21" s="1246">
        <f t="shared" si="22"/>
        <v>0</v>
      </c>
      <c r="AE21" s="1246">
        <f t="shared" si="23"/>
        <v>0</v>
      </c>
      <c r="AF21" s="1246">
        <f t="shared" si="24"/>
        <v>0</v>
      </c>
      <c r="AG21" s="1247">
        <f t="shared" si="25"/>
        <v>0</v>
      </c>
      <c r="AH21" s="1245">
        <f t="shared" si="26"/>
        <v>5.952860711436446</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6.2895072207890257</v>
      </c>
      <c r="AQ21" s="1327">
        <f t="array" ref="AQ21">1/SUMPRODUCT(IFERROR(1/AH21:AM21,0),'Mkt Pen Veh-Mi'!N21:S21)</f>
        <v>5.952860711436446</v>
      </c>
      <c r="AR21" s="1320">
        <v>2019</v>
      </c>
      <c r="AS21" s="1322">
        <f t="shared" si="32"/>
        <v>1</v>
      </c>
      <c r="AT21" s="1323">
        <f t="shared" si="33"/>
        <v>1</v>
      </c>
      <c r="AU21" s="1323">
        <f t="shared" si="34"/>
        <v>1</v>
      </c>
      <c r="AV21" s="1327">
        <v>1</v>
      </c>
    </row>
    <row r="22" spans="1:48" s="1176" customFormat="1" ht="15" x14ac:dyDescent="0.25">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6.3438804932677693</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5.9917803397176899</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6.3438804932677693</v>
      </c>
      <c r="AC22" s="1249">
        <f t="shared" si="21"/>
        <v>0</v>
      </c>
      <c r="AD22" s="1249">
        <f t="shared" si="22"/>
        <v>0</v>
      </c>
      <c r="AE22" s="1249">
        <f t="shared" si="23"/>
        <v>0</v>
      </c>
      <c r="AF22" s="1249">
        <f t="shared" si="24"/>
        <v>0</v>
      </c>
      <c r="AG22" s="1250">
        <f t="shared" si="25"/>
        <v>0</v>
      </c>
      <c r="AH22" s="1248">
        <f t="shared" si="26"/>
        <v>5.9917803397176899</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6.3438804932677693</v>
      </c>
      <c r="AQ22" s="1327">
        <f t="array" ref="AQ22">1/SUMPRODUCT(IFERROR(1/AH22:AM22,0),'Mkt Pen Veh-Mi'!N22:S22)</f>
        <v>5.9917803397176899</v>
      </c>
      <c r="AR22" s="1320">
        <v>2020</v>
      </c>
      <c r="AS22" s="1322">
        <f t="shared" si="32"/>
        <v>1</v>
      </c>
      <c r="AT22" s="1323">
        <f t="shared" si="33"/>
        <v>1</v>
      </c>
      <c r="AU22" s="1323">
        <f t="shared" si="34"/>
        <v>1</v>
      </c>
      <c r="AV22" s="1327">
        <v>1</v>
      </c>
    </row>
    <row r="23" spans="1:48" s="1176" customFormat="1" ht="15" x14ac:dyDescent="0.25">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5">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5">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5">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5">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5">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5">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5">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5">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5">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5">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5">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5">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5">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5">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5">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5">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5">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5">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5">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5">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5">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5">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5">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5">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5">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5">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5">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5">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5.75" thickBot="1" x14ac:dyDescent="0.3">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defaultColWidth="9.140625" defaultRowHeight="12.75" x14ac:dyDescent="0.2"/>
  <cols>
    <col min="1" max="7" width="9.140625" style="496"/>
    <col min="8" max="8" width="11.42578125" style="496" customWidth="1"/>
    <col min="9" max="10" width="9.140625" style="496"/>
    <col min="11" max="11" width="10.5703125" style="496" bestFit="1" customWidth="1"/>
    <col min="12" max="13" width="9.140625" style="496"/>
    <col min="14" max="14" width="11.7109375" style="496" bestFit="1" customWidth="1"/>
    <col min="15" max="15" width="9.140625" style="496"/>
    <col min="16" max="16" width="9.140625" style="1131"/>
    <col min="17" max="17" width="11.7109375" style="496" customWidth="1"/>
    <col min="18" max="18" width="12" style="496" customWidth="1"/>
    <col min="19" max="19" width="18" style="496" customWidth="1"/>
    <col min="20" max="20" width="9.140625" style="496"/>
    <col min="21" max="21" width="13" style="496" customWidth="1"/>
    <col min="22" max="22" width="14.140625" style="496" customWidth="1"/>
    <col min="23" max="24" width="9.140625" style="496"/>
    <col min="25" max="25" width="11.140625" style="496" customWidth="1"/>
    <col min="26" max="16384" width="9.140625" style="496"/>
  </cols>
  <sheetData>
    <row r="1" spans="1:31" ht="15.75" thickBot="1" x14ac:dyDescent="0.3">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3.5" thickBot="1" x14ac:dyDescent="0.25">
      <c r="J6" s="496" t="s">
        <v>447</v>
      </c>
      <c r="M6" s="1129" t="s">
        <v>296</v>
      </c>
      <c r="N6" s="1130">
        <v>1</v>
      </c>
      <c r="P6" s="1131" t="s">
        <v>329</v>
      </c>
      <c r="Q6" s="496">
        <v>2</v>
      </c>
    </row>
    <row r="7" spans="1:31" ht="13.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3.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3.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3.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3.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3.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3.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3.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3.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3.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3.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3.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3.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3.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3.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176" customFormat="1" ht="15.75" x14ac:dyDescent="0.25">
      <c r="A1" s="1208" t="s">
        <v>327</v>
      </c>
    </row>
    <row r="2" spans="1:19" s="1176" customFormat="1" ht="15" x14ac:dyDescent="0.25"/>
    <row r="3" spans="1:19" s="1176" customFormat="1" ht="15.75" thickBot="1" x14ac:dyDescent="0.3"/>
    <row r="4" spans="1:19" s="1176" customFormat="1" ht="15" x14ac:dyDescent="0.25">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5">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45"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5.75" thickBot="1" x14ac:dyDescent="0.3">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5.75" thickTop="1" x14ac:dyDescent="0.25">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5">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5">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5">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5">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5">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5">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5">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5">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5">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5">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5">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5">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5">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5">
      <c r="A23" s="1191">
        <v>2021</v>
      </c>
      <c r="B23" s="1270">
        <f t="shared" si="6"/>
        <v>151412</v>
      </c>
      <c r="C23" s="1271">
        <f t="shared" si="12"/>
        <v>151412</v>
      </c>
      <c r="D23" s="1271">
        <f t="shared" si="12"/>
        <v>161111</v>
      </c>
      <c r="E23" s="1271">
        <f t="shared" si="12"/>
        <v>892070</v>
      </c>
      <c r="F23" s="1271">
        <f t="shared" si="12"/>
        <v>357520</v>
      </c>
      <c r="G23" s="1272">
        <f t="shared" si="12"/>
        <v>1151412</v>
      </c>
      <c r="H23" s="1270">
        <f t="shared" si="8"/>
        <v>138005</v>
      </c>
      <c r="I23" s="1271">
        <f t="shared" si="13"/>
        <v>151412</v>
      </c>
      <c r="J23" s="1271">
        <f t="shared" si="13"/>
        <v>161111</v>
      </c>
      <c r="K23" s="1271">
        <f t="shared" si="13"/>
        <v>601451</v>
      </c>
      <c r="L23" s="1271">
        <f t="shared" si="13"/>
        <v>283257</v>
      </c>
      <c r="M23" s="1272">
        <f t="shared" si="13"/>
        <v>1151412</v>
      </c>
      <c r="N23" s="1270">
        <f t="shared" si="10"/>
        <v>81898</v>
      </c>
      <c r="O23" s="1271">
        <f t="shared" si="14"/>
        <v>151412</v>
      </c>
      <c r="P23" s="1271">
        <f t="shared" si="14"/>
        <v>158176</v>
      </c>
      <c r="Q23" s="1271">
        <f t="shared" si="14"/>
        <v>474068</v>
      </c>
      <c r="R23" s="1271">
        <f t="shared" si="14"/>
        <v>262297</v>
      </c>
      <c r="S23" s="1272">
        <f t="shared" si="14"/>
        <v>1151412</v>
      </c>
    </row>
    <row r="24" spans="1:19" s="1176" customFormat="1" ht="15" x14ac:dyDescent="0.25">
      <c r="A24" s="1191">
        <v>2022</v>
      </c>
      <c r="B24" s="1262">
        <f t="shared" si="6"/>
        <v>152694.05291325031</v>
      </c>
      <c r="C24" s="1265">
        <f t="shared" si="12"/>
        <v>153048.51310296287</v>
      </c>
      <c r="D24" s="1265">
        <f t="shared" si="12"/>
        <v>162296.95432754309</v>
      </c>
      <c r="E24" s="1265">
        <f t="shared" si="12"/>
        <v>843625.19949038653</v>
      </c>
      <c r="F24" s="1265">
        <f t="shared" si="12"/>
        <v>341722.06263032509</v>
      </c>
      <c r="G24" s="1266">
        <f t="shared" si="12"/>
        <v>1152694.0529132504</v>
      </c>
      <c r="H24" s="1262">
        <f t="shared" si="8"/>
        <v>138005</v>
      </c>
      <c r="I24" s="1265">
        <f t="shared" si="13"/>
        <v>153870.8769460507</v>
      </c>
      <c r="J24" s="1265">
        <f t="shared" si="13"/>
        <v>163289.52886571351</v>
      </c>
      <c r="K24" s="1265">
        <f t="shared" si="13"/>
        <v>582122.24478962773</v>
      </c>
      <c r="L24" s="1265">
        <f t="shared" si="13"/>
        <v>279158.987379372</v>
      </c>
      <c r="M24" s="1266">
        <f t="shared" si="13"/>
        <v>1152694.0529132504</v>
      </c>
      <c r="N24" s="1262">
        <f t="shared" si="10"/>
        <v>82009.100849793598</v>
      </c>
      <c r="O24" s="1265">
        <f t="shared" si="14"/>
        <v>152717.88301615292</v>
      </c>
      <c r="P24" s="1265">
        <f t="shared" si="14"/>
        <v>159268.88677801174</v>
      </c>
      <c r="Q24" s="1265">
        <f t="shared" si="14"/>
        <v>457750.59222507512</v>
      </c>
      <c r="R24" s="1265">
        <f t="shared" si="14"/>
        <v>257961.75266572039</v>
      </c>
      <c r="S24" s="1266">
        <f t="shared" si="14"/>
        <v>1152694.0529132504</v>
      </c>
    </row>
    <row r="25" spans="1:19" s="1176" customFormat="1" ht="15" x14ac:dyDescent="0.25">
      <c r="A25" s="1191">
        <v>2023</v>
      </c>
      <c r="B25" s="1262">
        <f t="shared" si="6"/>
        <v>153887.62389136266</v>
      </c>
      <c r="C25" s="1265">
        <f t="shared" si="12"/>
        <v>154522.6026677709</v>
      </c>
      <c r="D25" s="1265">
        <f t="shared" si="12"/>
        <v>163414.47321227955</v>
      </c>
      <c r="E25" s="1265">
        <f t="shared" si="12"/>
        <v>805465.10806054564</v>
      </c>
      <c r="F25" s="1265">
        <f t="shared" si="12"/>
        <v>329398.58748027275</v>
      </c>
      <c r="G25" s="1266">
        <f t="shared" si="12"/>
        <v>1153887.6238913627</v>
      </c>
      <c r="H25" s="1262">
        <f t="shared" si="8"/>
        <v>138005</v>
      </c>
      <c r="I25" s="1265">
        <f t="shared" si="13"/>
        <v>156399.18609725294</v>
      </c>
      <c r="J25" s="1265">
        <f t="shared" si="13"/>
        <v>165499.87095119554</v>
      </c>
      <c r="K25" s="1265">
        <f t="shared" si="13"/>
        <v>559939.31119775213</v>
      </c>
      <c r="L25" s="1265">
        <f t="shared" si="13"/>
        <v>274250.55955252756</v>
      </c>
      <c r="M25" s="1266">
        <f t="shared" si="13"/>
        <v>1153887.6238913627</v>
      </c>
      <c r="N25" s="1262">
        <f t="shared" si="10"/>
        <v>82148.907841415799</v>
      </c>
      <c r="O25" s="1265">
        <f t="shared" si="14"/>
        <v>153934.61663169487</v>
      </c>
      <c r="P25" s="1265">
        <f t="shared" si="14"/>
        <v>160278.59003963144</v>
      </c>
      <c r="Q25" s="1265">
        <f t="shared" si="14"/>
        <v>441837.65180697036</v>
      </c>
      <c r="R25" s="1265">
        <f t="shared" si="14"/>
        <v>253695.36027319886</v>
      </c>
      <c r="S25" s="1266">
        <f t="shared" si="14"/>
        <v>1153887.6238913627</v>
      </c>
    </row>
    <row r="26" spans="1:19" s="1176" customFormat="1" ht="15" x14ac:dyDescent="0.25">
      <c r="A26" s="1191">
        <v>2024</v>
      </c>
      <c r="B26" s="1262">
        <f t="shared" si="6"/>
        <v>155468.9856745867</v>
      </c>
      <c r="C26" s="1265">
        <f t="shared" si="12"/>
        <v>156471.65066844405</v>
      </c>
      <c r="D26" s="1265">
        <f t="shared" si="12"/>
        <v>164896.15066844405</v>
      </c>
      <c r="E26" s="1265">
        <f t="shared" si="12"/>
        <v>755464.150668444</v>
      </c>
      <c r="F26" s="1265">
        <f t="shared" si="12"/>
        <v>313262.65066844388</v>
      </c>
      <c r="G26" s="1266">
        <f t="shared" si="12"/>
        <v>1155468.9856745866</v>
      </c>
      <c r="H26" s="1262">
        <f t="shared" si="8"/>
        <v>138005</v>
      </c>
      <c r="I26" s="1265">
        <f t="shared" si="13"/>
        <v>160093.92881272643</v>
      </c>
      <c r="J26" s="1265">
        <f t="shared" si="13"/>
        <v>168691.15497542566</v>
      </c>
      <c r="K26" s="1265">
        <f t="shared" si="13"/>
        <v>524507.07734334841</v>
      </c>
      <c r="L26" s="1265">
        <f t="shared" si="13"/>
        <v>266170.21525511181</v>
      </c>
      <c r="M26" s="1266">
        <f t="shared" si="13"/>
        <v>1155468.9856745866</v>
      </c>
      <c r="N26" s="1262">
        <f t="shared" si="10"/>
        <v>82304.395976705782</v>
      </c>
      <c r="O26" s="1265">
        <f t="shared" si="14"/>
        <v>155550.34787483877</v>
      </c>
      <c r="P26" s="1265">
        <f t="shared" si="14"/>
        <v>161587.12304281007</v>
      </c>
      <c r="Q26" s="1265">
        <f t="shared" si="14"/>
        <v>418035.82656807476</v>
      </c>
      <c r="R26" s="1265">
        <f t="shared" si="14"/>
        <v>247175.05432530589</v>
      </c>
      <c r="S26" s="1266">
        <f t="shared" si="14"/>
        <v>1155468.9856745866</v>
      </c>
    </row>
    <row r="27" spans="1:19" s="1176" customFormat="1" ht="15" x14ac:dyDescent="0.25">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5">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5">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5">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5">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5">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5">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5">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5">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5">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5">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5">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5">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5">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5">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5">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5">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5">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5">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5">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5">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5">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5">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5">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5">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5.75" thickBot="1" x14ac:dyDescent="0.3">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defaultColWidth="14.7109375" defaultRowHeight="12.75" x14ac:dyDescent="0.2"/>
  <cols>
    <col min="1" max="12" width="14.7109375" style="48"/>
    <col min="13" max="13" width="19.140625" style="48" bestFit="1" customWidth="1"/>
    <col min="14" max="15" width="14.7109375" style="48"/>
    <col min="16" max="16" width="15.7109375" style="48" customWidth="1"/>
    <col min="17" max="16384" width="14.7109375" style="48"/>
  </cols>
  <sheetData>
    <row r="1" spans="1:30" ht="23.25" x14ac:dyDescent="0.35">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3.5" thickBot="1" x14ac:dyDescent="0.25"/>
    <row r="5" spans="1:30" ht="18.75" x14ac:dyDescent="0.3">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5">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8.75" x14ac:dyDescent="0.3">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8.75" x14ac:dyDescent="0.3">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8.75" x14ac:dyDescent="0.3">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8.75" x14ac:dyDescent="0.3">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8.75" x14ac:dyDescent="0.3">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8.75" x14ac:dyDescent="0.3">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8.75" x14ac:dyDescent="0.3">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8.75" x14ac:dyDescent="0.3">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8.75" x14ac:dyDescent="0.3">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8.75" x14ac:dyDescent="0.3">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8.75" x14ac:dyDescent="0.3">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8.75" x14ac:dyDescent="0.3">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8.75" x14ac:dyDescent="0.3">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8.75" x14ac:dyDescent="0.3">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8.75" x14ac:dyDescent="0.3">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8.75" x14ac:dyDescent="0.3">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8.75" x14ac:dyDescent="0.3">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8.75" x14ac:dyDescent="0.3">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8.75" x14ac:dyDescent="0.3">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8.75" x14ac:dyDescent="0.3">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8.75" x14ac:dyDescent="0.3">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8.75" x14ac:dyDescent="0.3">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8.75" x14ac:dyDescent="0.3">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8.75" x14ac:dyDescent="0.3">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8.75" x14ac:dyDescent="0.3">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8.75" x14ac:dyDescent="0.3">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8.75" x14ac:dyDescent="0.3">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8.75" x14ac:dyDescent="0.3">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8.75" x14ac:dyDescent="0.3">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8.75" x14ac:dyDescent="0.3">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8.75" x14ac:dyDescent="0.3">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8.75" x14ac:dyDescent="0.3">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8.75" x14ac:dyDescent="0.3">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8.75" x14ac:dyDescent="0.3">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8.75" x14ac:dyDescent="0.3">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8.75" x14ac:dyDescent="0.3">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8.75" x14ac:dyDescent="0.3">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8.75" x14ac:dyDescent="0.3">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8.75" x14ac:dyDescent="0.3">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8.75" x14ac:dyDescent="0.3">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8.75" x14ac:dyDescent="0.3">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19.5" thickBot="1" x14ac:dyDescent="0.35">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0.25" thickTop="1" thickBot="1" x14ac:dyDescent="0.35">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8.75" x14ac:dyDescent="0.3">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5.75" x14ac:dyDescent="0.25">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5.75" x14ac:dyDescent="0.25">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4" thickBot="1" x14ac:dyDescent="0.4">
      <c r="A53" s="71" t="s">
        <v>235</v>
      </c>
      <c r="K53" s="71" t="s">
        <v>236</v>
      </c>
      <c r="L53" s="117"/>
      <c r="M53" s="91"/>
      <c r="U53" s="71" t="s">
        <v>155</v>
      </c>
      <c r="V53" s="117"/>
      <c r="W53" s="91"/>
    </row>
    <row r="54" spans="1:29" s="113" customFormat="1" ht="18.75" customHeight="1" x14ac:dyDescent="0.25">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25.5"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5.75" x14ac:dyDescent="0.25">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5.75" x14ac:dyDescent="0.25">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5.75" x14ac:dyDescent="0.25">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6.5" thickBot="1" x14ac:dyDescent="0.3">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6.5" thickTop="1" x14ac:dyDescent="0.25">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5.75" x14ac:dyDescent="0.25">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5.75" x14ac:dyDescent="0.25">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5.75" x14ac:dyDescent="0.25">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5.75" x14ac:dyDescent="0.25">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6.5" thickBot="1" x14ac:dyDescent="0.3">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6.5" thickTop="1" x14ac:dyDescent="0.25">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5.75" x14ac:dyDescent="0.25">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5.75" x14ac:dyDescent="0.25">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5.75" x14ac:dyDescent="0.25">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5.75" x14ac:dyDescent="0.25">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6.5" thickBot="1" x14ac:dyDescent="0.3">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6.5" thickTop="1" x14ac:dyDescent="0.25">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5.75" x14ac:dyDescent="0.25">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5.75" x14ac:dyDescent="0.25">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5.75" x14ac:dyDescent="0.25">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5.75" x14ac:dyDescent="0.25">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6.5" thickBot="1" x14ac:dyDescent="0.3">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6.5" thickTop="1" x14ac:dyDescent="0.25">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5.75" x14ac:dyDescent="0.25">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5.75" x14ac:dyDescent="0.25">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5.75" x14ac:dyDescent="0.25">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5.75" x14ac:dyDescent="0.25">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6.5" thickBot="1" x14ac:dyDescent="0.3">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6.5" thickTop="1" x14ac:dyDescent="0.25">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5.75" x14ac:dyDescent="0.25">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5.75" x14ac:dyDescent="0.25">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5.75" x14ac:dyDescent="0.25">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5.75" x14ac:dyDescent="0.25">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6.5" thickBot="1" x14ac:dyDescent="0.3">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6.5" thickTop="1" x14ac:dyDescent="0.25">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5.75" x14ac:dyDescent="0.25">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5.75" x14ac:dyDescent="0.25">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5.75" x14ac:dyDescent="0.25">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5.75" x14ac:dyDescent="0.25">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6.5" thickBot="1" x14ac:dyDescent="0.3">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6.5" thickTop="1" x14ac:dyDescent="0.25">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5.75" x14ac:dyDescent="0.25">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5.75" x14ac:dyDescent="0.25">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5.75" x14ac:dyDescent="0.25">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5.75" x14ac:dyDescent="0.25">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6.5" thickBot="1" x14ac:dyDescent="0.3">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6.5" thickTop="1" x14ac:dyDescent="0.25">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5.75" x14ac:dyDescent="0.25">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5.75" x14ac:dyDescent="0.25">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5.75" x14ac:dyDescent="0.25">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5.75" x14ac:dyDescent="0.25">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6.5" thickBot="1" x14ac:dyDescent="0.3">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6.5" thickTop="1" x14ac:dyDescent="0.25">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5.75" x14ac:dyDescent="0.25">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5.75" x14ac:dyDescent="0.25">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5.75" x14ac:dyDescent="0.25">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5.75" x14ac:dyDescent="0.25">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6.5" thickBot="1" x14ac:dyDescent="0.3">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6.5" thickTop="1" x14ac:dyDescent="0.25">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5.75" x14ac:dyDescent="0.25">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5.75" x14ac:dyDescent="0.25">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6.5" thickBot="1" x14ac:dyDescent="0.3">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6.5" thickTop="1" x14ac:dyDescent="0.25">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3.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3.25" x14ac:dyDescent="0.35">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47.25" x14ac:dyDescent="0.25">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8.75" x14ac:dyDescent="0.3">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8.75" x14ac:dyDescent="0.3">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8.75" x14ac:dyDescent="0.3">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8.75" x14ac:dyDescent="0.3">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8.75" x14ac:dyDescent="0.3">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8.75" x14ac:dyDescent="0.3">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8.75" x14ac:dyDescent="0.3">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8.75" x14ac:dyDescent="0.3">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8.75" x14ac:dyDescent="0.3">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8.75" x14ac:dyDescent="0.3">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19.5" thickBot="1" x14ac:dyDescent="0.35">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6.5" thickTop="1" x14ac:dyDescent="0.25">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3.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45">
      <c r="J139" s="170" t="s">
        <v>40</v>
      </c>
      <c r="K139" s="1616"/>
      <c r="L139" s="1617"/>
      <c r="M139" s="1620" t="s">
        <v>41</v>
      </c>
      <c r="N139" s="1621"/>
      <c r="O139" s="1621"/>
      <c r="P139" s="1621"/>
      <c r="Q139" s="1621"/>
      <c r="R139" s="1621"/>
      <c r="S139" s="1621"/>
      <c r="T139" s="1622"/>
    </row>
    <row r="140" spans="1:30" s="171" customFormat="1" ht="54" customHeight="1" thickBot="1" x14ac:dyDescent="0.4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5.75" x14ac:dyDescent="0.25">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6.5" thickBot="1" x14ac:dyDescent="0.3">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7.25" thickTop="1" thickBot="1" x14ac:dyDescent="0.3">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6.5" thickBot="1" x14ac:dyDescent="0.3">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6.5" thickBot="1" x14ac:dyDescent="0.3">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6.5" thickBot="1" x14ac:dyDescent="0.3">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7.25" thickTop="1" thickBot="1" x14ac:dyDescent="0.3">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6.5" thickBot="1" x14ac:dyDescent="0.3">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6.5" thickBot="1" x14ac:dyDescent="0.3">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7.25" thickTop="1" thickBot="1" x14ac:dyDescent="0.3">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7.25" thickTop="1" thickBot="1" x14ac:dyDescent="0.3">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6.5" thickBot="1" x14ac:dyDescent="0.3">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6.5" thickBot="1" x14ac:dyDescent="0.3">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6.5" thickBot="1" x14ac:dyDescent="0.3">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7.25" thickTop="1" thickBot="1" x14ac:dyDescent="0.3">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389">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391" t="s">
        <v>361</v>
      </c>
      <c r="D11" s="392" t="s">
        <v>110</v>
      </c>
      <c r="E11" s="393" t="s">
        <v>111</v>
      </c>
      <c r="F11" s="393" t="s">
        <v>116</v>
      </c>
      <c r="G11" s="13" t="s">
        <v>64</v>
      </c>
    </row>
    <row r="12" spans="1:12" x14ac:dyDescent="0.25">
      <c r="B12" s="18">
        <v>0</v>
      </c>
      <c r="C12" s="391"/>
      <c r="D12" s="394">
        <f t="shared" ref="D12:G31" si="0">IF($B12&lt;D$8,1,1-WEIBULL(($B12/12)-D$8/12,D$9,D$10,1))</f>
        <v>1</v>
      </c>
      <c r="E12" s="395">
        <f t="shared" si="0"/>
        <v>1</v>
      </c>
      <c r="F12" s="395">
        <f t="shared" si="0"/>
        <v>1</v>
      </c>
      <c r="G12" s="21">
        <f t="shared" si="0"/>
        <v>1</v>
      </c>
    </row>
    <row r="13" spans="1:12" x14ac:dyDescent="0.25">
      <c r="B13" s="18">
        <v>1</v>
      </c>
      <c r="C13" s="391"/>
      <c r="D13" s="394">
        <f t="shared" si="0"/>
        <v>1</v>
      </c>
      <c r="E13" s="395">
        <f t="shared" si="0"/>
        <v>1</v>
      </c>
      <c r="F13" s="395">
        <f t="shared" si="0"/>
        <v>0.99511353784223089</v>
      </c>
      <c r="G13" s="21">
        <f t="shared" si="0"/>
        <v>1</v>
      </c>
    </row>
    <row r="14" spans="1:12" x14ac:dyDescent="0.25">
      <c r="B14" s="18">
        <v>2</v>
      </c>
      <c r="C14" s="391"/>
      <c r="D14" s="394">
        <f t="shared" si="0"/>
        <v>1</v>
      </c>
      <c r="E14" s="395">
        <f t="shared" si="0"/>
        <v>1</v>
      </c>
      <c r="F14" s="395">
        <f t="shared" si="0"/>
        <v>0.98308729447888632</v>
      </c>
      <c r="G14" s="21">
        <f t="shared" si="0"/>
        <v>1</v>
      </c>
    </row>
    <row r="15" spans="1:12" x14ac:dyDescent="0.25">
      <c r="B15" s="18">
        <v>3</v>
      </c>
      <c r="C15" s="391"/>
      <c r="D15" s="394">
        <f t="shared" si="0"/>
        <v>1</v>
      </c>
      <c r="E15" s="395">
        <f t="shared" si="0"/>
        <v>1</v>
      </c>
      <c r="F15" s="395">
        <f t="shared" si="0"/>
        <v>0.96522925875930121</v>
      </c>
      <c r="G15" s="21">
        <f t="shared" si="0"/>
        <v>1</v>
      </c>
    </row>
    <row r="16" spans="1:12" x14ac:dyDescent="0.25">
      <c r="B16" s="18">
        <v>4</v>
      </c>
      <c r="C16" s="391"/>
      <c r="D16" s="394">
        <f t="shared" si="0"/>
        <v>1</v>
      </c>
      <c r="E16" s="395">
        <f t="shared" si="0"/>
        <v>1</v>
      </c>
      <c r="F16" s="395">
        <f t="shared" si="0"/>
        <v>0.94233242615650892</v>
      </c>
      <c r="G16" s="21">
        <f t="shared" si="0"/>
        <v>0.99451324807130903</v>
      </c>
    </row>
    <row r="17" spans="2:7" x14ac:dyDescent="0.25">
      <c r="B17" s="18">
        <v>5</v>
      </c>
      <c r="C17" s="391"/>
      <c r="D17" s="394">
        <f t="shared" si="0"/>
        <v>1</v>
      </c>
      <c r="E17" s="395">
        <f t="shared" si="0"/>
        <v>1</v>
      </c>
      <c r="F17" s="395">
        <f t="shared" si="0"/>
        <v>0.91506768709608055</v>
      </c>
      <c r="G17" s="21">
        <f t="shared" si="0"/>
        <v>0.98102377196290125</v>
      </c>
    </row>
    <row r="18" spans="2:7" x14ac:dyDescent="0.25">
      <c r="B18" s="18">
        <v>6</v>
      </c>
      <c r="C18" s="391"/>
      <c r="D18" s="394">
        <f t="shared" si="0"/>
        <v>1</v>
      </c>
      <c r="E18" s="394">
        <f t="shared" si="0"/>
        <v>1</v>
      </c>
      <c r="F18" s="395">
        <f t="shared" si="0"/>
        <v>0.88405689607151994</v>
      </c>
      <c r="G18" s="21">
        <f t="shared" si="0"/>
        <v>0.9610304919278353</v>
      </c>
    </row>
    <row r="19" spans="2:7" x14ac:dyDescent="0.25">
      <c r="B19" s="18">
        <v>7</v>
      </c>
      <c r="C19" s="391"/>
      <c r="D19" s="394">
        <f t="shared" si="0"/>
        <v>1</v>
      </c>
      <c r="E19" s="395">
        <f t="shared" si="0"/>
        <v>0.99672728540702971</v>
      </c>
      <c r="F19" s="395">
        <f t="shared" si="0"/>
        <v>0.849894901833256</v>
      </c>
      <c r="G19" s="21">
        <f t="shared" si="0"/>
        <v>0.93546263434260146</v>
      </c>
    </row>
    <row r="20" spans="2:7" x14ac:dyDescent="0.25">
      <c r="B20" s="18">
        <v>8</v>
      </c>
      <c r="C20" s="391"/>
      <c r="D20" s="394">
        <f t="shared" si="0"/>
        <v>1</v>
      </c>
      <c r="E20" s="395">
        <f t="shared" si="0"/>
        <v>0.98864996001381644</v>
      </c>
      <c r="F20" s="395">
        <f t="shared" si="0"/>
        <v>0.8131554612767673</v>
      </c>
      <c r="G20" s="21">
        <f t="shared" si="0"/>
        <v>0.90511715028610329</v>
      </c>
    </row>
    <row r="21" spans="2:7" x14ac:dyDescent="0.25">
      <c r="B21" s="18">
        <v>9</v>
      </c>
      <c r="C21" s="391"/>
      <c r="D21" s="394">
        <f t="shared" si="0"/>
        <v>1</v>
      </c>
      <c r="E21" s="395">
        <f t="shared" si="0"/>
        <v>0.97659517170432097</v>
      </c>
      <c r="F21" s="395">
        <f t="shared" si="0"/>
        <v>0.77439085187439527</v>
      </c>
      <c r="G21" s="21">
        <f t="shared" si="0"/>
        <v>0.87073765362737432</v>
      </c>
    </row>
    <row r="22" spans="2:7" x14ac:dyDescent="0.25">
      <c r="B22" s="18">
        <v>10</v>
      </c>
      <c r="C22" s="391"/>
      <c r="D22" s="394">
        <f t="shared" si="0"/>
        <v>1</v>
      </c>
      <c r="E22" s="395">
        <f t="shared" si="0"/>
        <v>0.9610304919278353</v>
      </c>
      <c r="F22" s="395">
        <f t="shared" si="0"/>
        <v>0.73412889005897974</v>
      </c>
      <c r="G22" s="21">
        <f t="shared" si="0"/>
        <v>0.83303645025329565</v>
      </c>
    </row>
    <row r="23" spans="2:7" x14ac:dyDescent="0.25">
      <c r="B23" s="18">
        <v>11</v>
      </c>
      <c r="C23" s="391"/>
      <c r="D23" s="394">
        <f t="shared" si="0"/>
        <v>1</v>
      </c>
      <c r="E23" s="395">
        <f t="shared" si="0"/>
        <v>0.94233242615650892</v>
      </c>
      <c r="F23" s="395">
        <f t="shared" si="0"/>
        <v>0.6928690310460901</v>
      </c>
      <c r="G23" s="21">
        <f t="shared" si="0"/>
        <v>0.79269883747074243</v>
      </c>
    </row>
    <row r="24" spans="2:7" x14ac:dyDescent="0.25">
      <c r="B24" s="18">
        <v>12</v>
      </c>
      <c r="C24" s="396">
        <f>C3</f>
        <v>1</v>
      </c>
      <c r="D24" s="394">
        <f t="shared" si="0"/>
        <v>1</v>
      </c>
      <c r="E24" s="395">
        <f t="shared" si="0"/>
        <v>0.92083975837910714</v>
      </c>
      <c r="F24" s="395">
        <f t="shared" si="0"/>
        <v>0.65107840109915838</v>
      </c>
      <c r="G24" s="21">
        <f t="shared" si="0"/>
        <v>0.7503807093706214</v>
      </c>
    </row>
    <row r="25" spans="2:7" x14ac:dyDescent="0.25">
      <c r="B25" s="18">
        <v>13</v>
      </c>
      <c r="C25" s="391"/>
      <c r="D25" s="394">
        <f t="shared" si="0"/>
        <v>0.99964568058937042</v>
      </c>
      <c r="E25" s="395">
        <f t="shared" si="0"/>
        <v>0.89687217424956167</v>
      </c>
      <c r="F25" s="395">
        <f t="shared" si="0"/>
        <v>0.60918822454710841</v>
      </c>
      <c r="G25" s="21">
        <f t="shared" si="0"/>
        <v>0.70670365308621608</v>
      </c>
    </row>
    <row r="26" spans="2:7" x14ac:dyDescent="0.25">
      <c r="B26" s="18">
        <v>14</v>
      </c>
      <c r="C26" s="391"/>
      <c r="D26" s="394">
        <f t="shared" si="0"/>
        <v>0.99799731961111438</v>
      </c>
      <c r="E26" s="395">
        <f t="shared" si="0"/>
        <v>0.87073765362737421</v>
      </c>
      <c r="F26" s="395">
        <f t="shared" si="0"/>
        <v>0.56759090033085191</v>
      </c>
      <c r="G26" s="21">
        <f t="shared" si="0"/>
        <v>0.66224943157372418</v>
      </c>
    </row>
    <row r="27" spans="2:7" x14ac:dyDescent="0.25">
      <c r="B27" s="18">
        <v>15</v>
      </c>
      <c r="C27" s="391"/>
      <c r="D27" s="394">
        <f t="shared" si="0"/>
        <v>0.99449095900190587</v>
      </c>
      <c r="E27" s="395">
        <f t="shared" si="0"/>
        <v>0.84273521299425513</v>
      </c>
      <c r="F27" s="395">
        <f t="shared" si="0"/>
        <v>0.52663785977915145</v>
      </c>
      <c r="G27" s="21">
        <f t="shared" si="0"/>
        <v>0.61755480964169096</v>
      </c>
    </row>
    <row r="28" spans="2:7" x14ac:dyDescent="0.25">
      <c r="B28" s="18">
        <v>16</v>
      </c>
      <c r="C28" s="391"/>
      <c r="D28" s="394">
        <f t="shared" si="0"/>
        <v>0.9887238277478988</v>
      </c>
      <c r="E28" s="395">
        <f t="shared" si="0"/>
        <v>0.8131554612767673</v>
      </c>
      <c r="F28" s="395">
        <f t="shared" si="0"/>
        <v>0.48663825796023608</v>
      </c>
      <c r="G28" s="21">
        <f t="shared" si="0"/>
        <v>0.57310722900849687</v>
      </c>
    </row>
    <row r="29" spans="2:7" x14ac:dyDescent="0.25">
      <c r="B29" s="18">
        <v>17</v>
      </c>
      <c r="C29" s="391"/>
      <c r="D29" s="394">
        <f t="shared" si="0"/>
        <v>0.9803843728316719</v>
      </c>
      <c r="E29" s="395">
        <f t="shared" si="0"/>
        <v>0.78228006940691508</v>
      </c>
      <c r="F29" s="395">
        <f t="shared" si="0"/>
        <v>0.44785849671753875</v>
      </c>
      <c r="G29" s="21">
        <f t="shared" si="0"/>
        <v>0.52934159132599801</v>
      </c>
    </row>
    <row r="30" spans="2:7" x14ac:dyDescent="0.25">
      <c r="B30" s="18">
        <v>18</v>
      </c>
      <c r="C30" s="391"/>
      <c r="D30" s="394">
        <f t="shared" si="0"/>
        <v>0.96923323447634413</v>
      </c>
      <c r="E30" s="394">
        <f t="shared" si="0"/>
        <v>0.7503807093706214</v>
      </c>
      <c r="F30" s="395">
        <f t="shared" si="0"/>
        <v>0.41052253926958016</v>
      </c>
      <c r="G30" s="21">
        <f t="shared" si="0"/>
        <v>0.48663825796023596</v>
      </c>
    </row>
    <row r="31" spans="2:7" x14ac:dyDescent="0.25">
      <c r="B31" s="18">
        <v>19</v>
      </c>
      <c r="C31" s="391"/>
      <c r="D31" s="394">
        <f t="shared" si="0"/>
        <v>0.95509663904843412</v>
      </c>
      <c r="E31" s="395">
        <f t="shared" si="0"/>
        <v>0.71771776988961988</v>
      </c>
      <c r="F31" s="395">
        <f t="shared" si="0"/>
        <v>0.374812949261631</v>
      </c>
      <c r="G31" s="21">
        <f t="shared" si="0"/>
        <v>0.44532227679677683</v>
      </c>
    </row>
    <row r="32" spans="2:7" x14ac:dyDescent="0.25">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5">
      <c r="B33" s="18">
        <v>21</v>
      </c>
      <c r="C33" s="391"/>
      <c r="D33" s="394">
        <f t="shared" si="1"/>
        <v>0.9174888297657835</v>
      </c>
      <c r="E33" s="395">
        <f t="shared" si="1"/>
        <v>0.65107840109915838</v>
      </c>
      <c r="F33" s="395">
        <f t="shared" si="1"/>
        <v>0.30880673745940412</v>
      </c>
      <c r="G33" s="21">
        <f t="shared" si="1"/>
        <v>0.36787944117144233</v>
      </c>
    </row>
    <row r="34" spans="2:7" x14ac:dyDescent="0.25">
      <c r="B34" s="18">
        <v>22</v>
      </c>
      <c r="C34" s="391"/>
      <c r="D34" s="394">
        <f t="shared" si="1"/>
        <v>0.89398570815371281</v>
      </c>
      <c r="E34" s="395">
        <f t="shared" si="1"/>
        <v>0.61755480964169096</v>
      </c>
      <c r="F34" s="395">
        <f t="shared" si="1"/>
        <v>0.27868595134134</v>
      </c>
      <c r="G34" s="21">
        <f t="shared" si="1"/>
        <v>0.33213488060513152</v>
      </c>
    </row>
    <row r="35" spans="2:7" x14ac:dyDescent="0.25">
      <c r="B35" s="18">
        <v>23</v>
      </c>
      <c r="C35" s="391"/>
      <c r="D35" s="394">
        <f t="shared" si="1"/>
        <v>0.86743240787387288</v>
      </c>
      <c r="E35" s="395">
        <f t="shared" si="1"/>
        <v>0.58417125928962133</v>
      </c>
      <c r="F35" s="395">
        <f t="shared" si="1"/>
        <v>0.25054885364370327</v>
      </c>
      <c r="G35" s="21">
        <f t="shared" si="1"/>
        <v>0.29854782574943706</v>
      </c>
    </row>
    <row r="36" spans="2:7" x14ac:dyDescent="0.25">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5">
      <c r="B37" s="18">
        <v>25</v>
      </c>
      <c r="C37" s="391"/>
      <c r="D37" s="394">
        <f t="shared" si="1"/>
        <v>0.80578477749724886</v>
      </c>
      <c r="E37" s="395">
        <f t="shared" si="1"/>
        <v>0.51855252354036319</v>
      </c>
      <c r="F37" s="395">
        <f t="shared" si="1"/>
        <v>0.20024050885898936</v>
      </c>
      <c r="G37" s="21">
        <f t="shared" si="1"/>
        <v>0.23810087536176749</v>
      </c>
    </row>
    <row r="38" spans="2:7" x14ac:dyDescent="0.25">
      <c r="B38" s="18">
        <v>26</v>
      </c>
      <c r="C38" s="391"/>
      <c r="D38" s="394">
        <f t="shared" si="1"/>
        <v>0.77113529134046965</v>
      </c>
      <c r="E38" s="395">
        <f t="shared" si="1"/>
        <v>0.48663825796023608</v>
      </c>
      <c r="F38" s="395">
        <f t="shared" si="1"/>
        <v>0.17801688121859338</v>
      </c>
      <c r="G38" s="21">
        <f t="shared" si="1"/>
        <v>0.21127317023397207</v>
      </c>
    </row>
    <row r="39" spans="2:7" x14ac:dyDescent="0.25">
      <c r="B39" s="18">
        <v>27</v>
      </c>
      <c r="C39" s="391"/>
      <c r="D39" s="394">
        <f t="shared" si="1"/>
        <v>0.73431574119168719</v>
      </c>
      <c r="E39" s="395">
        <f t="shared" si="1"/>
        <v>0.45550550673418788</v>
      </c>
      <c r="F39" s="395">
        <f t="shared" si="1"/>
        <v>0.15767895679748034</v>
      </c>
      <c r="G39" s="21">
        <f t="shared" si="1"/>
        <v>0.18667655766055047</v>
      </c>
    </row>
    <row r="40" spans="2:7" x14ac:dyDescent="0.25">
      <c r="B40" s="18">
        <v>28</v>
      </c>
      <c r="C40" s="391"/>
      <c r="D40" s="394">
        <f t="shared" si="1"/>
        <v>0.69566478229732487</v>
      </c>
      <c r="E40" s="395">
        <f t="shared" si="1"/>
        <v>0.42527107116174789</v>
      </c>
      <c r="F40" s="395">
        <f t="shared" si="1"/>
        <v>0.13915589212694768</v>
      </c>
      <c r="G40" s="21">
        <f t="shared" si="1"/>
        <v>0.1642528370875127</v>
      </c>
    </row>
    <row r="41" spans="2:7" x14ac:dyDescent="0.25">
      <c r="B41" s="18">
        <v>29</v>
      </c>
      <c r="C41" s="391"/>
      <c r="D41" s="394">
        <f t="shared" si="1"/>
        <v>0.65555448400571326</v>
      </c>
      <c r="E41" s="395">
        <f t="shared" si="1"/>
        <v>0.39603467182812513</v>
      </c>
      <c r="F41" s="395">
        <f t="shared" si="1"/>
        <v>0.12236473144151083</v>
      </c>
      <c r="G41" s="21">
        <f t="shared" si="1"/>
        <v>0.143922422166186</v>
      </c>
    </row>
    <row r="42" spans="2:7" x14ac:dyDescent="0.25">
      <c r="B42" s="18">
        <v>30</v>
      </c>
      <c r="C42" s="391"/>
      <c r="D42" s="394">
        <f t="shared" si="1"/>
        <v>0.61438145002028</v>
      </c>
      <c r="E42" s="394">
        <f t="shared" si="1"/>
        <v>0.36787944117144233</v>
      </c>
      <c r="F42" s="395">
        <f t="shared" si="1"/>
        <v>0.10721331576175563</v>
      </c>
      <c r="G42" s="21">
        <f t="shared" si="1"/>
        <v>0.12558872465487203</v>
      </c>
    </row>
    <row r="43" spans="2:7" x14ac:dyDescent="0.25">
      <c r="B43" s="18">
        <v>31</v>
      </c>
      <c r="C43" s="391"/>
      <c r="D43" s="394">
        <f t="shared" si="1"/>
        <v>0.57255725386160194</v>
      </c>
      <c r="E43" s="395">
        <f t="shared" si="1"/>
        <v>0.34087256868851834</v>
      </c>
      <c r="F43" s="395">
        <f t="shared" si="1"/>
        <v>9.3602954519502735E-2</v>
      </c>
      <c r="G43" s="21">
        <f t="shared" si="1"/>
        <v>0.10914225979259551</v>
      </c>
    </row>
    <row r="44" spans="2:7" x14ac:dyDescent="0.25">
      <c r="B44" s="18">
        <v>32</v>
      </c>
      <c r="C44" s="391"/>
      <c r="D44" s="394">
        <f t="shared" si="1"/>
        <v>0.53049850169371948</v>
      </c>
      <c r="E44" s="395">
        <f t="shared" si="1"/>
        <v>0.31506607751012794</v>
      </c>
      <c r="F44" s="395">
        <f t="shared" si="1"/>
        <v>8.1430836248249538E-2</v>
      </c>
      <c r="G44" s="21">
        <f t="shared" si="1"/>
        <v>9.4464414295467924E-2</v>
      </c>
    </row>
    <row r="45" spans="2:7" x14ac:dyDescent="0.25">
      <c r="B45" s="18">
        <v>33</v>
      </c>
      <c r="C45" s="391"/>
      <c r="D45" s="394">
        <f t="shared" si="1"/>
        <v>0.48861686235154222</v>
      </c>
      <c r="E45" s="395">
        <f t="shared" si="1"/>
        <v>0.29049771041246508</v>
      </c>
      <c r="F45" s="395">
        <f t="shared" si="1"/>
        <v>7.0592164639350474E-2</v>
      </c>
      <c r="G45" s="21">
        <f t="shared" si="1"/>
        <v>8.1430836248249538E-2</v>
      </c>
    </row>
    <row r="46" spans="2:7" x14ac:dyDescent="0.25">
      <c r="B46" s="18">
        <v>34</v>
      </c>
      <c r="C46" s="391"/>
      <c r="D46" s="394">
        <f t="shared" si="1"/>
        <v>0.44730941399885382</v>
      </c>
      <c r="E46" s="395">
        <f t="shared" si="1"/>
        <v>0.26719190325625874</v>
      </c>
      <c r="F46" s="395">
        <f t="shared" si="1"/>
        <v>6.0982014997255418E-2</v>
      </c>
      <c r="G46" s="21">
        <f t="shared" si="1"/>
        <v>6.9914422850488989E-2</v>
      </c>
    </row>
    <row r="47" spans="2:7" x14ac:dyDescent="0.25">
      <c r="B47" s="18">
        <v>35</v>
      </c>
      <c r="C47" s="391"/>
      <c r="D47" s="394">
        <f t="shared" si="1"/>
        <v>0.406949647740664</v>
      </c>
      <c r="E47" s="395">
        <f t="shared" si="1"/>
        <v>0.24516082427257391</v>
      </c>
      <c r="F47" s="395">
        <f t="shared" si="1"/>
        <v>5.2496913696447711E-2</v>
      </c>
      <c r="G47" s="21">
        <f t="shared" si="1"/>
        <v>5.9787896848882749E-2</v>
      </c>
    </row>
    <row r="48" spans="2:7" x14ac:dyDescent="0.25">
      <c r="B48" s="18">
        <v>36</v>
      </c>
      <c r="C48" s="396">
        <f>C5</f>
        <v>0.219</v>
      </c>
      <c r="D48" s="394">
        <f t="shared" si="1"/>
        <v>0.36787944117144233</v>
      </c>
      <c r="E48" s="395">
        <f t="shared" si="1"/>
        <v>0.22440545846436388</v>
      </c>
      <c r="F48" s="395">
        <f t="shared" si="1"/>
        <v>4.5036149589259722E-2</v>
      </c>
      <c r="G48" s="21">
        <f t="shared" si="1"/>
        <v>5.0925975301708948E-2</v>
      </c>
    </row>
    <row r="49" spans="2:7" x14ac:dyDescent="0.25">
      <c r="B49" s="18">
        <v>37</v>
      </c>
      <c r="C49" s="391"/>
      <c r="D49" s="394">
        <f t="shared" si="1"/>
        <v>0.33040227085122265</v>
      </c>
      <c r="E49" s="395">
        <f t="shared" si="1"/>
        <v>0.20491671758931851</v>
      </c>
      <c r="F49" s="395">
        <f t="shared" si="1"/>
        <v>3.850283143025035E-2</v>
      </c>
      <c r="G49" s="21">
        <f t="shared" si="1"/>
        <v>4.3207144956392884E-2</v>
      </c>
    </row>
    <row r="50" spans="2:7" x14ac:dyDescent="0.25">
      <c r="B50" s="18">
        <v>38</v>
      </c>
      <c r="C50" s="391"/>
      <c r="D50" s="394">
        <f t="shared" si="1"/>
        <v>0.29477787472512929</v>
      </c>
      <c r="E50" s="395">
        <f t="shared" si="1"/>
        <v>0.18667655766055047</v>
      </c>
      <c r="F50" s="395">
        <f t="shared" si="1"/>
        <v>3.2804709305761293E-2</v>
      </c>
      <c r="G50" s="21">
        <f t="shared" si="1"/>
        <v>3.6515066962736542E-2</v>
      </c>
    </row>
    <row r="51" spans="2:7" x14ac:dyDescent="0.25">
      <c r="B51" s="18">
        <v>39</v>
      </c>
      <c r="C51" s="391"/>
      <c r="D51" s="394">
        <f t="shared" si="1"/>
        <v>0.26121850711209382</v>
      </c>
      <c r="E51" s="395">
        <f t="shared" si="1"/>
        <v>0.16965908757950587</v>
      </c>
      <c r="F51" s="395">
        <f t="shared" si="1"/>
        <v>2.7854780858086459E-2</v>
      </c>
      <c r="G51" s="21">
        <f t="shared" si="1"/>
        <v>3.0739639965612686E-2</v>
      </c>
    </row>
    <row r="52" spans="2:7" x14ac:dyDescent="0.25">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5">
      <c r="B53" s="18">
        <v>41</v>
      </c>
      <c r="C53" s="391"/>
      <c r="D53" s="394">
        <f t="shared" si="2"/>
        <v>0.20089560287817543</v>
      </c>
      <c r="E53" s="395">
        <f t="shared" si="2"/>
        <v>0.13915589212694768</v>
      </c>
      <c r="F53" s="395">
        <f t="shared" si="2"/>
        <v>1.9880045646170408E-2</v>
      </c>
      <c r="G53" s="21">
        <f t="shared" si="2"/>
        <v>2.1533777891509898E-2</v>
      </c>
    </row>
    <row r="54" spans="2:7" x14ac:dyDescent="0.25">
      <c r="B54" s="18">
        <v>42</v>
      </c>
      <c r="C54" s="391"/>
      <c r="D54" s="394">
        <f t="shared" si="2"/>
        <v>0.17430857908883035</v>
      </c>
      <c r="E54" s="395">
        <f t="shared" si="2"/>
        <v>0.12558872465487203</v>
      </c>
      <c r="F54" s="395">
        <f t="shared" si="2"/>
        <v>1.6710371707806315E-2</v>
      </c>
      <c r="G54" s="21">
        <f t="shared" si="2"/>
        <v>1.7919796852235992E-2</v>
      </c>
    </row>
    <row r="55" spans="2:7" x14ac:dyDescent="0.25">
      <c r="B55" s="18">
        <v>43</v>
      </c>
      <c r="C55" s="391"/>
      <c r="D55" s="394">
        <f t="shared" si="2"/>
        <v>0.15014331331304309</v>
      </c>
      <c r="E55" s="395">
        <f t="shared" si="2"/>
        <v>0.11308331185949427</v>
      </c>
      <c r="F55" s="395">
        <f t="shared" si="2"/>
        <v>1.3999231770300269E-2</v>
      </c>
      <c r="G55" s="21">
        <f t="shared" si="2"/>
        <v>1.4855670693437961E-2</v>
      </c>
    </row>
    <row r="56" spans="2:7" x14ac:dyDescent="0.25">
      <c r="B56" s="18">
        <v>44</v>
      </c>
      <c r="C56" s="391"/>
      <c r="D56" s="394">
        <f t="shared" si="2"/>
        <v>0.12837482715790938</v>
      </c>
      <c r="E56" s="395">
        <f t="shared" si="2"/>
        <v>0.10158993413238182</v>
      </c>
      <c r="F56" s="395">
        <f t="shared" si="2"/>
        <v>1.1689029872536283E-2</v>
      </c>
      <c r="G56" s="21">
        <f t="shared" si="2"/>
        <v>1.2268914165479594E-2</v>
      </c>
    </row>
    <row r="57" spans="2:7" x14ac:dyDescent="0.25">
      <c r="B57" s="18">
        <v>45</v>
      </c>
      <c r="C57" s="391"/>
      <c r="D57" s="394">
        <f t="shared" si="2"/>
        <v>0.10894040123194071</v>
      </c>
      <c r="E57" s="395">
        <f t="shared" si="2"/>
        <v>9.1056808917926668E-2</v>
      </c>
      <c r="F57" s="395">
        <f t="shared" si="2"/>
        <v>9.7278200649436597E-3</v>
      </c>
      <c r="G57" s="21">
        <f t="shared" si="2"/>
        <v>1.009445279022525E-2</v>
      </c>
    </row>
    <row r="58" spans="2:7" x14ac:dyDescent="0.25">
      <c r="B58" s="18">
        <v>46</v>
      </c>
      <c r="C58" s="391"/>
      <c r="D58" s="394">
        <f t="shared" si="2"/>
        <v>9.1745055453900104E-2</v>
      </c>
      <c r="E58" s="395">
        <f t="shared" si="2"/>
        <v>8.1430836248249538E-2</v>
      </c>
      <c r="F58" s="395">
        <f t="shared" si="2"/>
        <v>8.0690392981475068E-3</v>
      </c>
      <c r="G58" s="21">
        <f t="shared" si="2"/>
        <v>8.2742777618429741E-3</v>
      </c>
    </row>
    <row r="59" spans="2:7" x14ac:dyDescent="0.25">
      <c r="B59" s="18">
        <v>47</v>
      </c>
      <c r="C59" s="391"/>
      <c r="D59" s="394">
        <f t="shared" si="2"/>
        <v>7.6667464508156202E-2</v>
      </c>
      <c r="E59" s="395">
        <f t="shared" si="2"/>
        <v>7.2658271309812839E-2</v>
      </c>
      <c r="F59" s="395">
        <f t="shared" si="2"/>
        <v>6.6711952216890191E-3</v>
      </c>
      <c r="G59" s="21">
        <f t="shared" si="2"/>
        <v>6.7570280577756714E-3</v>
      </c>
    </row>
    <row r="60" spans="2:7" x14ac:dyDescent="0.25">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5">
      <c r="B61" s="18">
        <v>49</v>
      </c>
      <c r="D61" s="390">
        <f t="shared" si="2"/>
        <v>5.22849067021115E-2</v>
      </c>
      <c r="E61" s="21">
        <f t="shared" si="2"/>
        <v>5.7458682895245139E-2</v>
      </c>
      <c r="F61" s="21">
        <f t="shared" si="2"/>
        <v>4.5156278627150881E-3</v>
      </c>
      <c r="G61" s="21">
        <f t="shared" si="2"/>
        <v>4.4562697424368469E-3</v>
      </c>
    </row>
    <row r="62" spans="2:7" x14ac:dyDescent="0.25">
      <c r="B62" s="18">
        <v>50</v>
      </c>
      <c r="D62" s="390">
        <f t="shared" si="2"/>
        <v>4.2659615362509729E-2</v>
      </c>
      <c r="E62" s="21">
        <f t="shared" si="2"/>
        <v>5.0925975301708948E-2</v>
      </c>
      <c r="F62" s="21">
        <f t="shared" si="2"/>
        <v>3.6971118752440191E-3</v>
      </c>
      <c r="G62" s="21">
        <f t="shared" si="2"/>
        <v>3.5989505771300001E-3</v>
      </c>
    </row>
    <row r="63" spans="2:7" x14ac:dyDescent="0.25">
      <c r="B63" s="18">
        <v>51</v>
      </c>
      <c r="D63" s="390">
        <f t="shared" si="2"/>
        <v>3.45223064271728E-2</v>
      </c>
      <c r="E63" s="21">
        <f t="shared" si="2"/>
        <v>4.5036149589259722E-2</v>
      </c>
      <c r="F63" s="21">
        <f t="shared" si="2"/>
        <v>3.0172140316164775E-3</v>
      </c>
      <c r="G63" s="21">
        <f t="shared" si="2"/>
        <v>2.8959242852554246E-3</v>
      </c>
    </row>
    <row r="64" spans="2:7" x14ac:dyDescent="0.25">
      <c r="B64" s="18">
        <v>52</v>
      </c>
      <c r="D64" s="390">
        <f t="shared" si="2"/>
        <v>2.7706293458343301E-2</v>
      </c>
      <c r="E64" s="21">
        <f t="shared" si="2"/>
        <v>3.9739799706733026E-2</v>
      </c>
      <c r="F64" s="21">
        <f t="shared" si="2"/>
        <v>2.4544504009351709E-3</v>
      </c>
      <c r="G64" s="21">
        <f t="shared" si="2"/>
        <v>2.3217322092717874E-3</v>
      </c>
    </row>
    <row r="65" spans="2:7" x14ac:dyDescent="0.25">
      <c r="B65" s="18">
        <v>53</v>
      </c>
      <c r="D65" s="390">
        <f t="shared" si="2"/>
        <v>2.2049913865499482E-2</v>
      </c>
      <c r="E65" s="21">
        <f t="shared" si="2"/>
        <v>3.4989425986837186E-2</v>
      </c>
      <c r="F65" s="21">
        <f t="shared" si="2"/>
        <v>1.9902719695228388E-3</v>
      </c>
      <c r="G65" s="21">
        <f t="shared" si="2"/>
        <v>1.8546295800468959E-3</v>
      </c>
    </row>
    <row r="66" spans="2:7" x14ac:dyDescent="0.25">
      <c r="B66" s="18">
        <v>54</v>
      </c>
      <c r="D66" s="390">
        <f t="shared" si="2"/>
        <v>1.7399623775943063E-2</v>
      </c>
      <c r="E66" s="21">
        <f t="shared" si="2"/>
        <v>3.0739639965612686E-2</v>
      </c>
      <c r="F66" s="21">
        <f t="shared" si="2"/>
        <v>1.6087401576061477E-3</v>
      </c>
      <c r="G66" s="21">
        <f t="shared" si="2"/>
        <v>1.4761440542468973E-3</v>
      </c>
    </row>
    <row r="67" spans="2:7" x14ac:dyDescent="0.25">
      <c r="B67" s="18">
        <v>55</v>
      </c>
      <c r="D67" s="390">
        <f t="shared" si="2"/>
        <v>1.3612331396869903E-2</v>
      </c>
      <c r="E67" s="21">
        <f t="shared" si="2"/>
        <v>2.6947317470043308E-2</v>
      </c>
      <c r="F67" s="21">
        <f t="shared" si="2"/>
        <v>1.2962233980006177E-3</v>
      </c>
      <c r="G67" s="21">
        <f t="shared" si="2"/>
        <v>1.170666052133007E-3</v>
      </c>
    </row>
    <row r="68" spans="2:7" x14ac:dyDescent="0.25">
      <c r="B68" s="18">
        <v>56</v>
      </c>
      <c r="D68" s="390">
        <f t="shared" si="2"/>
        <v>1.055700183503927E-2</v>
      </c>
      <c r="E68" s="21">
        <f t="shared" si="2"/>
        <v>2.3571704870276933E-2</v>
      </c>
      <c r="F68" s="21">
        <f t="shared" si="2"/>
        <v>1.0411165287640411E-3</v>
      </c>
      <c r="G68" s="21">
        <f t="shared" si="2"/>
        <v>9.2507321512669272E-4</v>
      </c>
    </row>
    <row r="69" spans="2:7" x14ac:dyDescent="0.25">
      <c r="B69" s="18">
        <v>57</v>
      </c>
      <c r="D69" s="390">
        <f t="shared" si="2"/>
        <v>8.1155947493921632E-3</v>
      </c>
      <c r="E69" s="21">
        <f t="shared" si="2"/>
        <v>2.0574483454742554E-2</v>
      </c>
      <c r="F69" s="21">
        <f t="shared" si="2"/>
        <v>8.3358386900855841E-4</v>
      </c>
      <c r="G69" s="21">
        <f t="shared" si="2"/>
        <v>7.2838991483914484E-4</v>
      </c>
    </row>
    <row r="70" spans="2:7" x14ac:dyDescent="0.25">
      <c r="B70" s="18">
        <v>58</v>
      </c>
      <c r="D70" s="390">
        <f t="shared" si="2"/>
        <v>6.1834167604025714E-3</v>
      </c>
      <c r="E70" s="21">
        <f t="shared" si="2"/>
        <v>1.7919796852235992E-2</v>
      </c>
      <c r="F70" s="21">
        <f t="shared" si="2"/>
        <v>6.653261260685106E-4</v>
      </c>
      <c r="G70" s="21">
        <f t="shared" si="2"/>
        <v>5.7148163822540177E-4</v>
      </c>
    </row>
    <row r="71" spans="2:7" x14ac:dyDescent="0.25">
      <c r="B71" s="18">
        <v>59</v>
      </c>
      <c r="D71" s="390">
        <f t="shared" si="2"/>
        <v>4.6689832182131852E-3</v>
      </c>
      <c r="E71" s="21">
        <f t="shared" si="2"/>
        <v>1.5574246308966644E-2</v>
      </c>
      <c r="F71" s="21">
        <f t="shared" si="2"/>
        <v>5.2937070953729126E-4</v>
      </c>
      <c r="G71" s="21">
        <f t="shared" si="2"/>
        <v>4.4678321991908909E-4</v>
      </c>
    </row>
    <row r="72" spans="2:7" x14ac:dyDescent="0.25">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390">
        <f t="shared" si="3"/>
        <v>2.589989187540831E-3</v>
      </c>
      <c r="E73" s="21">
        <f t="shared" si="3"/>
        <v>1.1689029872536283E-2</v>
      </c>
      <c r="F73" s="21">
        <f t="shared" si="3"/>
        <v>3.3200850167025564E-4</v>
      </c>
      <c r="G73" s="21">
        <f t="shared" si="3"/>
        <v>2.7019464849964425E-4</v>
      </c>
    </row>
    <row r="74" spans="2:7" x14ac:dyDescent="0.25">
      <c r="B74" s="18">
        <v>62</v>
      </c>
      <c r="D74" s="390">
        <f t="shared" si="3"/>
        <v>1.9023765504646573E-3</v>
      </c>
      <c r="E74" s="21">
        <f t="shared" si="3"/>
        <v>1.009445279022525E-2</v>
      </c>
      <c r="F74" s="21">
        <f t="shared" si="3"/>
        <v>2.6171112129524943E-4</v>
      </c>
      <c r="G74" s="21">
        <f t="shared" si="3"/>
        <v>2.0901276877349773E-4</v>
      </c>
    </row>
    <row r="75" spans="2:7" x14ac:dyDescent="0.25">
      <c r="B75" s="18">
        <v>63</v>
      </c>
      <c r="D75" s="390">
        <f t="shared" si="3"/>
        <v>1.3842482900661146E-3</v>
      </c>
      <c r="E75" s="21">
        <f t="shared" si="3"/>
        <v>8.699025332679633E-3</v>
      </c>
      <c r="F75" s="21">
        <f t="shared" si="3"/>
        <v>2.0566160738733075E-4</v>
      </c>
      <c r="G75" s="21">
        <f t="shared" si="3"/>
        <v>1.6111895453663205E-4</v>
      </c>
    </row>
    <row r="76" spans="2:7" x14ac:dyDescent="0.25">
      <c r="B76" s="18">
        <v>64</v>
      </c>
      <c r="D76" s="390">
        <f t="shared" si="3"/>
        <v>9.9772275358522844E-4</v>
      </c>
      <c r="E76" s="21">
        <f t="shared" si="3"/>
        <v>7.4807501544102983E-3</v>
      </c>
      <c r="F76" s="21">
        <f t="shared" si="3"/>
        <v>1.6111895453663205E-4</v>
      </c>
      <c r="G76" s="21">
        <f t="shared" si="3"/>
        <v>1.2376655487678079E-4</v>
      </c>
    </row>
    <row r="77" spans="2:7" x14ac:dyDescent="0.25">
      <c r="B77" s="18">
        <v>65</v>
      </c>
      <c r="D77" s="390">
        <f t="shared" si="3"/>
        <v>7.122687876760514E-4</v>
      </c>
      <c r="E77" s="21">
        <f t="shared" si="3"/>
        <v>6.4196243623374505E-3</v>
      </c>
      <c r="F77" s="21">
        <f t="shared" si="3"/>
        <v>1.258364949808799E-4</v>
      </c>
      <c r="G77" s="21">
        <f t="shared" si="3"/>
        <v>9.4743151534348868E-5</v>
      </c>
    </row>
    <row r="78" spans="2:7" x14ac:dyDescent="0.25">
      <c r="B78" s="18">
        <v>66</v>
      </c>
      <c r="D78" s="390">
        <f t="shared" si="3"/>
        <v>5.0358904973690777E-4</v>
      </c>
      <c r="E78" s="21">
        <f t="shared" si="3"/>
        <v>5.4975235803325084E-3</v>
      </c>
      <c r="F78" s="21">
        <f t="shared" si="3"/>
        <v>9.7979966796168938E-5</v>
      </c>
      <c r="G78" s="21">
        <f t="shared" si="3"/>
        <v>7.2274503910452204E-5</v>
      </c>
    </row>
    <row r="79" spans="2:7" x14ac:dyDescent="0.25">
      <c r="B79" s="18">
        <v>67</v>
      </c>
      <c r="D79" s="390">
        <f t="shared" si="3"/>
        <v>3.525879905724727E-4</v>
      </c>
      <c r="E79" s="21">
        <f t="shared" si="3"/>
        <v>4.6980825876707932E-3</v>
      </c>
      <c r="F79" s="21">
        <f t="shared" si="3"/>
        <v>7.6057616771540992E-5</v>
      </c>
      <c r="G79" s="21">
        <f t="shared" si="3"/>
        <v>5.4943964787335098E-5</v>
      </c>
    </row>
    <row r="80" spans="2:7" x14ac:dyDescent="0.25">
      <c r="B80" s="18">
        <v>68</v>
      </c>
      <c r="D80" s="390">
        <f t="shared" si="3"/>
        <v>2.4444352404873193E-4</v>
      </c>
      <c r="E80" s="21">
        <f t="shared" si="3"/>
        <v>4.0065746461579455E-3</v>
      </c>
      <c r="F80" s="21">
        <f t="shared" si="3"/>
        <v>5.8860895872037133E-5</v>
      </c>
      <c r="G80" s="21">
        <f t="shared" si="3"/>
        <v>4.1625281087975807E-5</v>
      </c>
    </row>
    <row r="81" spans="2:7" x14ac:dyDescent="0.25">
      <c r="B81" s="18">
        <v>69</v>
      </c>
      <c r="D81" s="390">
        <f t="shared" si="3"/>
        <v>1.677917494864456E-4</v>
      </c>
      <c r="E81" s="21">
        <f t="shared" si="3"/>
        <v>3.4097913183015471E-3</v>
      </c>
      <c r="F81" s="21">
        <f t="shared" si="3"/>
        <v>4.5414408506361248E-5</v>
      </c>
      <c r="G81" s="21">
        <f t="shared" si="3"/>
        <v>3.1426883004725958E-5</v>
      </c>
    </row>
    <row r="82" spans="2:7" x14ac:dyDescent="0.25">
      <c r="B82" s="18">
        <v>70</v>
      </c>
      <c r="D82" s="390">
        <f t="shared" si="3"/>
        <v>1.1402637597712761E-4</v>
      </c>
      <c r="E82" s="21">
        <f t="shared" si="3"/>
        <v>2.8959242852554246E-3</v>
      </c>
      <c r="F82" s="21">
        <f t="shared" si="3"/>
        <v>3.4933889061616874E-5</v>
      </c>
      <c r="G82" s="21">
        <f t="shared" si="3"/>
        <v>2.3645959206675116E-5</v>
      </c>
    </row>
    <row r="83" spans="2:7" x14ac:dyDescent="0.25">
      <c r="B83" s="18">
        <v>71</v>
      </c>
      <c r="D83" s="390">
        <f t="shared" si="3"/>
        <v>7.6708702562489073E-5</v>
      </c>
      <c r="E83" s="21">
        <f t="shared" si="3"/>
        <v>2.4544504009351709E-3</v>
      </c>
      <c r="F83" s="21">
        <f t="shared" si="3"/>
        <v>2.6791095119715891E-5</v>
      </c>
      <c r="G83" s="21">
        <f t="shared" si="3"/>
        <v>1.7730808173022083E-5</v>
      </c>
    </row>
    <row r="84" spans="2:7" x14ac:dyDescent="0.25">
      <c r="B84" s="18">
        <v>72</v>
      </c>
      <c r="D84" s="390">
        <f t="shared" si="3"/>
        <v>5.1079991764568788E-5</v>
      </c>
      <c r="E84" s="21">
        <f t="shared" si="3"/>
        <v>2.0760209694462572E-3</v>
      </c>
      <c r="F84" s="21">
        <f t="shared" si="3"/>
        <v>2.0484622330063651E-5</v>
      </c>
      <c r="G84" s="21">
        <f t="shared" si="3"/>
        <v>1.325014056063889E-5</v>
      </c>
    </row>
    <row r="85" spans="2:7" x14ac:dyDescent="0.25">
      <c r="B85" s="18">
        <v>73</v>
      </c>
      <c r="D85" s="390">
        <f t="shared" si="3"/>
        <v>3.3665607341304415E-5</v>
      </c>
      <c r="E85" s="21">
        <f t="shared" si="3"/>
        <v>1.7523560077112865E-3</v>
      </c>
      <c r="F85" s="21">
        <f t="shared" si="3"/>
        <v>1.5615758009790426E-5</v>
      </c>
      <c r="G85" s="21">
        <f t="shared" si="3"/>
        <v>9.8681811333545255E-6</v>
      </c>
    </row>
    <row r="86" spans="2:7" x14ac:dyDescent="0.25">
      <c r="B86" s="18">
        <v>74</v>
      </c>
      <c r="D86" s="390">
        <f t="shared" si="3"/>
        <v>2.1959095184986843E-5</v>
      </c>
      <c r="E86" s="21">
        <f t="shared" si="3"/>
        <v>1.4761440542468973E-3</v>
      </c>
      <c r="F86" s="21">
        <f t="shared" si="3"/>
        <v>1.1868596933584108E-5</v>
      </c>
      <c r="G86" s="21">
        <f t="shared" si="3"/>
        <v>7.3245787428621867E-6</v>
      </c>
    </row>
    <row r="87" spans="2:7" x14ac:dyDescent="0.25">
      <c r="B87" s="18">
        <v>75</v>
      </c>
      <c r="D87" s="390">
        <f t="shared" si="3"/>
        <v>1.4174181270143471E-5</v>
      </c>
      <c r="E87" s="21">
        <f t="shared" si="3"/>
        <v>1.2409479081468833E-3</v>
      </c>
      <c r="F87" s="21">
        <f t="shared" si="3"/>
        <v>8.9937419665009344E-6</v>
      </c>
      <c r="G87" s="21">
        <f t="shared" si="3"/>
        <v>5.418277854163378E-6</v>
      </c>
    </row>
    <row r="88" spans="2:7" x14ac:dyDescent="0.25">
      <c r="B88" s="18">
        <v>76</v>
      </c>
      <c r="D88" s="390">
        <f t="shared" si="3"/>
        <v>9.0531678970107166E-6</v>
      </c>
      <c r="E88" s="21">
        <f t="shared" si="3"/>
        <v>1.0411165287640411E-3</v>
      </c>
      <c r="F88" s="21">
        <f t="shared" si="3"/>
        <v>6.7950032648367298E-6</v>
      </c>
      <c r="G88" s="21">
        <f t="shared" si="3"/>
        <v>3.9946347010211269E-6</v>
      </c>
    </row>
    <row r="89" spans="2:7" x14ac:dyDescent="0.25">
      <c r="B89" s="18">
        <v>77</v>
      </c>
      <c r="D89" s="390">
        <f t="shared" si="3"/>
        <v>5.7211851592908758E-6</v>
      </c>
      <c r="E89" s="21">
        <f t="shared" si="3"/>
        <v>8.7170319526963524E-4</v>
      </c>
      <c r="F89" s="21">
        <f t="shared" si="3"/>
        <v>5.1185922865792932E-6</v>
      </c>
      <c r="G89" s="21">
        <f t="shared" si="3"/>
        <v>2.9351755189699347E-6</v>
      </c>
    </row>
    <row r="90" spans="2:7" x14ac:dyDescent="0.25">
      <c r="B90" s="18">
        <v>78</v>
      </c>
      <c r="D90" s="390">
        <f t="shared" si="3"/>
        <v>3.5769950249564531E-6</v>
      </c>
      <c r="E90" s="21">
        <f t="shared" si="3"/>
        <v>7.2838991483914484E-4</v>
      </c>
      <c r="F90" s="21">
        <f t="shared" si="3"/>
        <v>3.8443807318655487E-6</v>
      </c>
      <c r="G90" s="21">
        <f t="shared" si="3"/>
        <v>2.1494940882771374E-6</v>
      </c>
    </row>
    <row r="91" spans="2:7" x14ac:dyDescent="0.25">
      <c r="B91" s="18">
        <v>79</v>
      </c>
      <c r="D91" s="390">
        <f t="shared" si="3"/>
        <v>2.2123911661564577E-6</v>
      </c>
      <c r="E91" s="21">
        <f t="shared" si="3"/>
        <v>6.0741797712760004E-4</v>
      </c>
      <c r="F91" s="21">
        <f t="shared" si="3"/>
        <v>2.8788599886198085E-6</v>
      </c>
      <c r="G91" s="21">
        <f t="shared" si="3"/>
        <v>1.5688719796624895E-6</v>
      </c>
    </row>
    <row r="92" spans="2:7" x14ac:dyDescent="0.25">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390">
        <f t="shared" si="4"/>
        <v>8.1910867733014925E-7</v>
      </c>
      <c r="E93" s="21">
        <f t="shared" si="4"/>
        <v>4.1988458802177941E-4</v>
      </c>
      <c r="F93" s="21">
        <f t="shared" si="4"/>
        <v>1.600209107888162E-6</v>
      </c>
      <c r="G93" s="21">
        <f t="shared" si="4"/>
        <v>8.2747050522691268E-7</v>
      </c>
    </row>
    <row r="94" spans="2:7" x14ac:dyDescent="0.25">
      <c r="B94" s="18">
        <v>82</v>
      </c>
      <c r="D94" s="390">
        <f t="shared" si="4"/>
        <v>4.9023867043640479E-7</v>
      </c>
      <c r="E94" s="21">
        <f t="shared" si="4"/>
        <v>3.4805926261005649E-4</v>
      </c>
      <c r="F94" s="21">
        <f t="shared" si="4"/>
        <v>1.18780502178506E-6</v>
      </c>
      <c r="G94" s="21">
        <f t="shared" si="4"/>
        <v>5.9796227502850741E-7</v>
      </c>
    </row>
    <row r="95" spans="2:7" x14ac:dyDescent="0.25">
      <c r="B95" s="18">
        <v>83</v>
      </c>
      <c r="D95" s="390">
        <f t="shared" si="4"/>
        <v>2.9016488611866009E-7</v>
      </c>
      <c r="E95" s="21">
        <f t="shared" si="4"/>
        <v>2.8794813021293386E-4</v>
      </c>
      <c r="F95" s="21">
        <f t="shared" si="4"/>
        <v>8.7911285406860884E-7</v>
      </c>
      <c r="G95" s="21">
        <f t="shared" si="4"/>
        <v>4.3068438082549676E-7</v>
      </c>
    </row>
    <row r="96" spans="2:7" x14ac:dyDescent="0.25">
      <c r="B96" s="18">
        <v>84</v>
      </c>
      <c r="D96" s="390">
        <f t="shared" si="4"/>
        <v>1.6983180561869204E-7</v>
      </c>
      <c r="E96" s="21">
        <f t="shared" si="4"/>
        <v>2.3774718659497207E-4</v>
      </c>
      <c r="F96" s="21">
        <f t="shared" si="4"/>
        <v>6.4875128347186006E-7</v>
      </c>
      <c r="G96" s="21">
        <f t="shared" si="4"/>
        <v>3.0918053173234483E-7</v>
      </c>
    </row>
    <row r="97" spans="2:7" x14ac:dyDescent="0.25">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135"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136</v>
      </c>
      <c r="L2" s="25" t="s">
        <v>94</v>
      </c>
      <c r="Y2" s="25" t="s">
        <v>85</v>
      </c>
      <c r="AK2" s="25" t="s">
        <v>85</v>
      </c>
      <c r="AL2" s="22"/>
    </row>
    <row r="3" spans="1:50" x14ac:dyDescent="0.25">
      <c r="A3" s="22" t="s">
        <v>392</v>
      </c>
      <c r="D3" s="22" t="s">
        <v>393</v>
      </c>
      <c r="L3" s="25" t="s">
        <v>85</v>
      </c>
      <c r="Y3" s="25" t="s">
        <v>88</v>
      </c>
      <c r="AD3" s="22" t="s">
        <v>106</v>
      </c>
      <c r="AK3" s="25" t="s">
        <v>88</v>
      </c>
      <c r="AL3" s="22"/>
    </row>
    <row r="4" spans="1:50" x14ac:dyDescent="0.25">
      <c r="L4" s="25" t="s">
        <v>88</v>
      </c>
      <c r="Y4" s="26" t="s">
        <v>78</v>
      </c>
      <c r="Z4" s="27">
        <v>2</v>
      </c>
      <c r="AA4" s="22" t="s">
        <v>86</v>
      </c>
      <c r="AD4" s="28">
        <v>2.8</v>
      </c>
      <c r="AE4" s="485">
        <v>2</v>
      </c>
      <c r="AF4" s="28">
        <v>3</v>
      </c>
      <c r="AK4" s="26" t="s">
        <v>78</v>
      </c>
      <c r="AL4" s="27">
        <v>4</v>
      </c>
    </row>
    <row r="5" spans="1:50" x14ac:dyDescent="0.25">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5">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5">
      <c r="L7" s="25" t="s">
        <v>97</v>
      </c>
      <c r="M7" s="27">
        <v>1</v>
      </c>
      <c r="O7" s="27">
        <v>1</v>
      </c>
      <c r="P7" s="22" t="s">
        <v>96</v>
      </c>
      <c r="AE7" s="29" t="s">
        <v>184</v>
      </c>
      <c r="AK7" s="25"/>
      <c r="AL7" s="22"/>
    </row>
    <row r="8" spans="1:50" s="31" customFormat="1" ht="45" x14ac:dyDescent="0.25">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5">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5">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5">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5">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5">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5">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5">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5">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5">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5">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5">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5">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5">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5">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5">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5">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5">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5">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5">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5">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5">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5">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5">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5">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5">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5">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5">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5">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5">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5">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5">
      <c r="L40" s="25">
        <v>0.8</v>
      </c>
      <c r="M40" s="22">
        <f t="shared" si="2"/>
        <v>0.36787944117144233</v>
      </c>
      <c r="N40" s="22">
        <f t="shared" si="3"/>
        <v>-0.19999999999999996</v>
      </c>
      <c r="O40" s="22">
        <f t="shared" si="0"/>
        <v>0.95772157283543613</v>
      </c>
      <c r="Z40" s="29"/>
    </row>
    <row r="41" spans="1:50" x14ac:dyDescent="0.25">
      <c r="L41" s="25">
        <v>0.82499999999999996</v>
      </c>
      <c r="M41" s="22">
        <f t="shared" si="2"/>
        <v>0.2892800760938834</v>
      </c>
      <c r="N41" s="22">
        <f t="shared" si="3"/>
        <v>-0.17500000000000004</v>
      </c>
      <c r="O41" s="22">
        <f t="shared" si="0"/>
        <v>0.97147533043809331</v>
      </c>
      <c r="Z41" s="29"/>
    </row>
    <row r="42" spans="1:50" x14ac:dyDescent="0.25">
      <c r="L42" s="25">
        <v>0.85</v>
      </c>
      <c r="M42" s="22">
        <f t="shared" si="2"/>
        <v>0.21683237755298213</v>
      </c>
      <c r="N42" s="22">
        <f t="shared" si="3"/>
        <v>-0.15000000000000002</v>
      </c>
      <c r="O42" s="22">
        <f t="shared" si="0"/>
        <v>0.98194082615872769</v>
      </c>
      <c r="Z42" s="29"/>
    </row>
    <row r="43" spans="1:50" x14ac:dyDescent="0.25">
      <c r="L43" s="25">
        <v>0.875</v>
      </c>
      <c r="M43" s="22">
        <f t="shared" si="2"/>
        <v>0.15373576100167052</v>
      </c>
      <c r="N43" s="22">
        <f t="shared" si="3"/>
        <v>-0.125</v>
      </c>
      <c r="O43" s="22">
        <f t="shared" si="0"/>
        <v>0.98950898865769854</v>
      </c>
      <c r="Z43" s="29"/>
    </row>
    <row r="44" spans="1:50" x14ac:dyDescent="0.25">
      <c r="L44" s="25">
        <v>0.9</v>
      </c>
      <c r="M44" s="22">
        <f t="shared" si="2"/>
        <v>0.10221290412453365</v>
      </c>
      <c r="N44" s="22">
        <f t="shared" si="3"/>
        <v>-9.9999999999999978E-2</v>
      </c>
      <c r="O44" s="22">
        <f t="shared" si="0"/>
        <v>0.99461478043461715</v>
      </c>
      <c r="Z44" s="29"/>
    </row>
    <row r="45" spans="1:50" x14ac:dyDescent="0.25">
      <c r="L45" s="25">
        <v>0.92500000000000004</v>
      </c>
      <c r="M45" s="22">
        <f t="shared" si="2"/>
        <v>6.3109670968522158E-2</v>
      </c>
      <c r="N45" s="22">
        <f t="shared" si="3"/>
        <v>-7.4999999999999956E-2</v>
      </c>
      <c r="O45" s="22">
        <f t="shared" si="0"/>
        <v>0.99772456387142661</v>
      </c>
      <c r="Z45" s="29"/>
    </row>
    <row r="46" spans="1:50" x14ac:dyDescent="0.25">
      <c r="L46" s="25">
        <v>0.95</v>
      </c>
      <c r="M46" s="22">
        <f t="shared" si="2"/>
        <v>3.5795549198594179E-2</v>
      </c>
      <c r="N46" s="22">
        <f t="shared" si="3"/>
        <v>-5.0000000000000044E-2</v>
      </c>
      <c r="O46" s="22">
        <f t="shared" si="0"/>
        <v>0.99932525622582913</v>
      </c>
      <c r="Z46" s="29"/>
    </row>
    <row r="47" spans="1:50" x14ac:dyDescent="0.25">
      <c r="L47" s="25">
        <v>0.97499999999999998</v>
      </c>
      <c r="M47" s="22">
        <f t="shared" si="2"/>
        <v>1.842682212202218E-2</v>
      </c>
      <c r="N47" s="22">
        <f t="shared" si="3"/>
        <v>-2.5000000000000022E-2</v>
      </c>
      <c r="O47" s="22">
        <f t="shared" si="0"/>
        <v>0.99991563211964452</v>
      </c>
      <c r="Z47" s="29"/>
    </row>
    <row r="48" spans="1:50" x14ac:dyDescent="0.25">
      <c r="L48" s="25">
        <v>1</v>
      </c>
      <c r="M48" s="22">
        <f t="shared" si="2"/>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6" ma:contentTypeDescription="Create a new document." ma:contentTypeScope="" ma:versionID="92edab7d25c0fe475c2d08aa609056a2">
  <xsd:schema xmlns:xsd="http://www.w3.org/2001/XMLSchema" xmlns:xs="http://www.w3.org/2001/XMLSchema" xmlns:p="http://schemas.microsoft.com/office/2006/metadata/properties" xmlns:ns2="065de1db-e31c-4292-be75-d6c27d0859e3" targetNamespace="http://schemas.microsoft.com/office/2006/metadata/properties" ma:root="true" ma:fieldsID="f3f87cd003342753f10db35effe69518" ns2:_="">
    <xsd:import namespace="065de1db-e31c-4292-be75-d6c27d0859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EE25B83-9CA9-43FA-95C2-5656817B9EC9}"/>
</file>

<file path=customXml/itemProps2.xml><?xml version="1.0" encoding="utf-8"?>
<ds:datastoreItem xmlns:ds="http://schemas.openxmlformats.org/officeDocument/2006/customXml" ds:itemID="{909D5811-CA8E-4F83-B491-A5ED91239E3F}"/>
</file>

<file path=customXml/itemProps3.xml><?xml version="1.0" encoding="utf-8"?>
<ds:datastoreItem xmlns:ds="http://schemas.openxmlformats.org/officeDocument/2006/customXml" ds:itemID="{9E053E58-8A6B-4712-A0E6-97587269333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2020-08-31T13:17:09Z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