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8_{ABBBF0A9-E9AB-CB4C-98D6-000CE16D6D52}" xr6:coauthVersionLast="45" xr6:coauthVersionMax="45" xr10:uidLastSave="{00000000-0000-0000-0000-000000000000}"/>
  <bookViews>
    <workbookView xWindow="0" yWindow="460" windowWidth="33600" windowHeight="19560" tabRatio="926" activeTab="10"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G105" i="4"/>
  <c r="AF54" i="4" s="1"/>
  <c r="AG81" i="4"/>
  <c r="AF30" i="4" s="1"/>
  <c r="AG80" i="4"/>
  <c r="AF29" i="4" s="1"/>
  <c r="AG74" i="4"/>
  <c r="AF23" i="4" s="1"/>
  <c r="AG70" i="4"/>
  <c r="AF19" i="4" s="1"/>
  <c r="K69" i="4"/>
  <c r="J18" i="4" s="1"/>
  <c r="K82" i="4"/>
  <c r="AG82" i="4" s="1"/>
  <c r="AF31" i="4" s="1"/>
  <c r="K81" i="4"/>
  <c r="J30" i="4" s="1"/>
  <c r="K75" i="4"/>
  <c r="K71" i="4" s="1"/>
  <c r="AG69" i="4" l="1"/>
  <c r="AF18" i="4" s="1"/>
  <c r="K68" i="4"/>
  <c r="K67" i="4" s="1"/>
  <c r="K66" i="4" s="1"/>
  <c r="K65" i="4" s="1"/>
  <c r="K64" i="4" s="1"/>
  <c r="K63" i="4" s="1"/>
  <c r="K62" i="4" s="1"/>
  <c r="AG62" i="4" s="1"/>
  <c r="AG75" i="4"/>
  <c r="AF24" i="4" s="1"/>
  <c r="J20" i="4"/>
  <c r="K72" i="4"/>
  <c r="AG71" i="4"/>
  <c r="AF20" i="4" s="1"/>
  <c r="J15" i="4"/>
  <c r="J31" i="4"/>
  <c r="K76" i="4"/>
  <c r="J16" i="4"/>
  <c r="J24" i="4"/>
  <c r="AG63" i="4"/>
  <c r="J17" i="4"/>
  <c r="AG64" i="4"/>
  <c r="AF13" i="4" s="1"/>
  <c r="AG65" i="4"/>
  <c r="AF14" i="4" s="1"/>
  <c r="K83" i="4"/>
  <c r="AG66" i="4"/>
  <c r="AF15" i="4" s="1"/>
  <c r="AG67" i="4"/>
  <c r="AF16" i="4" s="1"/>
  <c r="AG68" i="4"/>
  <c r="AF17" i="4" s="1"/>
  <c r="J14" i="4"/>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c r="E55" i="21" a="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a="1"/>
  <c r="C52" i="21" s="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c r="C29" i="21" a="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K77" i="4" l="1"/>
  <c r="AG76" i="4"/>
  <c r="AF25" i="4" s="1"/>
  <c r="J25" i="4"/>
  <c r="K84" i="4"/>
  <c r="AG83" i="4"/>
  <c r="AF32" i="4" s="1"/>
  <c r="J32" i="4"/>
  <c r="J21" i="4"/>
  <c r="AG72" i="4"/>
  <c r="AF21" i="4" s="1"/>
  <c r="K73" i="4"/>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K85" i="4" l="1"/>
  <c r="AG84" i="4"/>
  <c r="AF33" i="4" s="1"/>
  <c r="J33" i="4"/>
  <c r="J22" i="4"/>
  <c r="AG73" i="4"/>
  <c r="AF22" i="4" s="1"/>
  <c r="K78" i="4"/>
  <c r="J26" i="4"/>
  <c r="AG77" i="4"/>
  <c r="AF26" i="4" s="1"/>
  <c r="B10" i="9"/>
  <c r="K79" i="4" l="1"/>
  <c r="J27" i="4"/>
  <c r="AG78" i="4"/>
  <c r="AF27" i="4" s="1"/>
  <c r="K86" i="4"/>
  <c r="J34" i="4"/>
  <c r="AG85" i="4"/>
  <c r="AF34" i="4" s="1"/>
  <c r="K87" i="4" l="1"/>
  <c r="J35" i="4"/>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K88" i="4" l="1"/>
  <c r="J36" i="4"/>
  <c r="AG87" i="4"/>
  <c r="AF36" i="4" s="1"/>
  <c r="AE21" i="22"/>
  <c r="AD21" i="22"/>
  <c r="AC21" i="22"/>
  <c r="AB21" i="22"/>
  <c r="AA21" i="22"/>
  <c r="AE21" i="12"/>
  <c r="AD21" i="12"/>
  <c r="AC21" i="12"/>
  <c r="AB21" i="12"/>
  <c r="AA21" i="12"/>
  <c r="K89" i="4" l="1"/>
  <c r="J37" i="4"/>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K90"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91" i="4" l="1"/>
  <c r="AG90" i="4"/>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K92" i="4"/>
  <c r="J40" i="4"/>
  <c r="AG91" i="4"/>
  <c r="AF40" i="4" s="1"/>
  <c r="S38" i="4"/>
  <c r="AO38" i="4"/>
  <c r="Y31" i="23"/>
  <c r="G21" i="1"/>
  <c r="K93" i="4" l="1"/>
  <c r="AG92" i="4"/>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K94" i="4"/>
  <c r="J42" i="4"/>
  <c r="AG93" i="4"/>
  <c r="AF42" i="4" s="1"/>
  <c r="S36" i="4"/>
  <c r="AO36" i="4"/>
  <c r="Y33" i="23"/>
  <c r="P2" i="4"/>
  <c r="AP19" i="4" s="1"/>
  <c r="K95" i="4" l="1"/>
  <c r="J43" i="4"/>
  <c r="AG94" i="4"/>
  <c r="AF43" i="4" s="1"/>
  <c r="AP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K96"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K97" i="4" l="1"/>
  <c r="J45" i="4"/>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K98"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K99" i="4" l="1"/>
  <c r="AG98" i="4"/>
  <c r="AF47" i="4" s="1"/>
  <c r="AP47" i="4" s="1"/>
  <c r="J47" i="4"/>
  <c r="T47" i="4" s="1"/>
  <c r="AN13" i="9"/>
  <c r="U29" i="4"/>
  <c r="S31" i="4"/>
  <c r="AO31" i="4"/>
  <c r="Y38" i="23"/>
  <c r="J8" i="5"/>
  <c r="J45" i="5"/>
  <c r="J47" i="5"/>
  <c r="J48" i="5"/>
  <c r="J7" i="5"/>
  <c r="Y16" i="11"/>
  <c r="Y17" i="11" s="1"/>
  <c r="AN12" i="9" l="1"/>
  <c r="U28" i="4"/>
  <c r="K100"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K101" i="4" l="1"/>
  <c r="AG100" i="4"/>
  <c r="AF49" i="4" s="1"/>
  <c r="AP49" i="4" s="1"/>
  <c r="J49" i="4"/>
  <c r="T49" i="4" s="1"/>
  <c r="AN11" i="9"/>
  <c r="U27" i="4"/>
  <c r="S29" i="4"/>
  <c r="AO29" i="4"/>
  <c r="Y40" i="23"/>
  <c r="AN10" i="9" l="1"/>
  <c r="U26" i="4"/>
  <c r="K102"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K103" i="4" l="1"/>
  <c r="J51" i="4"/>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K104"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D56"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J14" i="23" l="1"/>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U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a="1"/>
  <c r="Z32" i="21" l="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Y46" i="21" a="1"/>
  <c r="AC53" i="11"/>
  <c r="AB32" i="21" a="1"/>
  <c r="Z42" i="21" a="1"/>
  <c r="AC45" i="21" a="1"/>
  <c r="Y47" i="21" a="1"/>
  <c r="AB28" i="11"/>
  <c r="Y39" i="21" a="1"/>
  <c r="AC32" i="11"/>
  <c r="AC37" i="21" a="1"/>
  <c r="Z56" i="21" a="1"/>
  <c r="Z31" i="21" a="1"/>
  <c r="AB42" i="21" a="1"/>
  <c r="Z43" i="21" a="1"/>
  <c r="Z49" i="21" a="1"/>
  <c r="Y44" i="21" a="1"/>
  <c r="AC28" i="11"/>
  <c r="AB34" i="21" a="1"/>
  <c r="Z47" i="21" a="1"/>
  <c r="AC47" i="11"/>
  <c r="Y55" i="21" a="1"/>
  <c r="AC48" i="11"/>
  <c r="Z51" i="21" a="1"/>
  <c r="AB26" i="11"/>
  <c r="AC42" i="21" a="1"/>
  <c r="AC27" i="21" a="1"/>
  <c r="Z26" i="21" a="1"/>
  <c r="AC41" i="21" a="1"/>
  <c r="AC33" i="11"/>
  <c r="Z55" i="21" a="1"/>
  <c r="Y29" i="21" a="1"/>
  <c r="AC52" i="21" a="1"/>
  <c r="AC46" i="21" a="1"/>
  <c r="Z37" i="21" a="1"/>
  <c r="AC39" i="11"/>
  <c r="AB51" i="21" a="1"/>
  <c r="AB26" i="21" a="1"/>
  <c r="AC53" i="21" a="1"/>
  <c r="Y42" i="21" a="1"/>
  <c r="AC52" i="11"/>
  <c r="AC43" i="21" a="1"/>
  <c r="Y27" i="21" a="1"/>
  <c r="AC57" i="21" a="1"/>
  <c r="AC45" i="11"/>
  <c r="Z41" i="21" a="1"/>
  <c r="Y26" i="21" a="1"/>
  <c r="AB33" i="21" a="1"/>
  <c r="AB33" i="11"/>
  <c r="AC54" i="21" a="1"/>
  <c r="AC51" i="11"/>
  <c r="AC24" i="21" a="1"/>
  <c r="AB41" i="21" a="1"/>
  <c r="Z39" i="21" a="1"/>
  <c r="AC28" i="21" a="1"/>
  <c r="Z38" i="21" a="1"/>
  <c r="Y56" i="21" a="1"/>
  <c r="AB39" i="11"/>
  <c r="AB37" i="11"/>
  <c r="AB31" i="21" a="1"/>
  <c r="AC49" i="21" a="1"/>
  <c r="AC25" i="21" a="1"/>
  <c r="AC24" i="11"/>
  <c r="AC46" i="11"/>
  <c r="Y50" i="21" a="1"/>
  <c r="AC36" i="21" a="1"/>
  <c r="AB29" i="11"/>
  <c r="Z36" i="21" a="1"/>
  <c r="Y52" i="21" a="1"/>
  <c r="AB28" i="21" a="1"/>
  <c r="Y33" i="21" a="1"/>
  <c r="AB29" i="21" a="1"/>
  <c r="AB48" i="21" a="1"/>
  <c r="AC35" i="11"/>
  <c r="Z29" i="21" a="1"/>
  <c r="Z45" i="21" a="1"/>
  <c r="AC33" i="21" a="1"/>
  <c r="AC51" i="21" a="1"/>
  <c r="AC57" i="11"/>
  <c r="Y48" i="21" a="1"/>
  <c r="Z53" i="21" a="1"/>
  <c r="AB45" i="21" a="1"/>
  <c r="AB35" i="21" a="1"/>
  <c r="AC54" i="11"/>
  <c r="AB39" i="21" a="1"/>
  <c r="Y36" i="21" a="1"/>
  <c r="Y43" i="21" a="1"/>
  <c r="Z48" i="21" a="1"/>
  <c r="AC31" i="21" a="1"/>
  <c r="AC29" i="11"/>
  <c r="Y24" i="21" a="1"/>
  <c r="Z27" i="21" a="1"/>
  <c r="AC44" i="11"/>
  <c r="Z24" i="21" a="1"/>
  <c r="Z34" i="21" a="1"/>
  <c r="AB30" i="11"/>
  <c r="Y25" i="21" a="1"/>
  <c r="AC56" i="11"/>
  <c r="Z35" i="21" a="1"/>
  <c r="AC50" i="21" a="1"/>
  <c r="AB43" i="21" a="1"/>
  <c r="AB30" i="21" a="1"/>
  <c r="AB25" i="11"/>
  <c r="Y38" i="21" a="1"/>
  <c r="Z28" i="21" a="1"/>
  <c r="AB50" i="21" a="1"/>
  <c r="AC30" i="21" a="1"/>
  <c r="AC35" i="21" a="1"/>
  <c r="AB47" i="21" a="1"/>
  <c r="AC29" i="21" a="1"/>
  <c r="Y41" i="21" a="1"/>
  <c r="AB38" i="21" a="1"/>
  <c r="Y32" i="21" a="1"/>
  <c r="AC50" i="11"/>
  <c r="Z50" i="21" a="1"/>
  <c r="AC26" i="21" a="1"/>
  <c r="Y51" i="21" a="1"/>
  <c r="AC26" i="11"/>
  <c r="Y34" i="21" a="1"/>
  <c r="AC48" i="21" a="1"/>
  <c r="Z52" i="21" a="1"/>
  <c r="Y54" i="21" a="1"/>
  <c r="AB38" i="11"/>
  <c r="AC47" i="21" a="1"/>
  <c r="AC56" i="21" a="1"/>
  <c r="Y37" i="21" a="1"/>
  <c r="AB44" i="21" a="1"/>
  <c r="Y57" i="21" a="1"/>
  <c r="AC37" i="11"/>
  <c r="Y45" i="21" a="1"/>
  <c r="AC36" i="11"/>
  <c r="Z33" i="21" a="1"/>
  <c r="AC42" i="11"/>
  <c r="AB27" i="21" a="1"/>
  <c r="AB37" i="21" a="1"/>
  <c r="Z46" i="21" a="1"/>
  <c r="AC55" i="21" a="1"/>
  <c r="AC32" i="21" a="1"/>
  <c r="AC49" i="11"/>
  <c r="AC31" i="11"/>
  <c r="AC40" i="21" a="1"/>
  <c r="Y31" i="21" a="1"/>
  <c r="AC38" i="21" a="1"/>
  <c r="Z40" i="21" a="1"/>
  <c r="AC30" i="11"/>
  <c r="AB49" i="21" a="1"/>
  <c r="AB31" i="11"/>
  <c r="AC39" i="21" a="1"/>
  <c r="AC38" i="11"/>
  <c r="AB25" i="21" a="1"/>
  <c r="AB27" i="11"/>
  <c r="AC27" i="11"/>
  <c r="Y28" i="21" a="1"/>
  <c r="AC34" i="11"/>
  <c r="Z25" i="21" a="1"/>
  <c r="Z57" i="21" a="1"/>
  <c r="Y49" i="21" a="1"/>
  <c r="AB40" i="21" a="1"/>
  <c r="AB34" i="11"/>
  <c r="AC55" i="11"/>
  <c r="AC40" i="11"/>
  <c r="Y35" i="21" a="1"/>
  <c r="Y30" i="21" a="1"/>
  <c r="Y53" i="21" a="1"/>
  <c r="AC43" i="11"/>
  <c r="Z44" i="21" a="1"/>
  <c r="AB36" i="11"/>
  <c r="AB46" i="21" a="1"/>
  <c r="AC34" i="21" a="1"/>
  <c r="AB36" i="21" a="1"/>
  <c r="Z54" i="21" a="1"/>
  <c r="AB24" i="21" a="1"/>
  <c r="AC44" i="21" a="1"/>
  <c r="Y40" i="21" a="1"/>
  <c r="AB35" i="11"/>
  <c r="AB32" i="11"/>
  <c r="AC25" i="11"/>
  <c r="Z30" i="21" a="1"/>
  <c r="AB24" i="11"/>
  <c r="AC41" i="11"/>
  <c r="AT32" i="21" l="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Z59" i="21" a="1"/>
  <c r="Z58" i="21" a="1"/>
  <c r="AB52" i="21" a="1"/>
  <c r="Y59" i="21" a="1"/>
  <c r="Y58" i="21" a="1"/>
  <c r="AC59" i="21" a="1"/>
  <c r="AC58" i="21" a="1"/>
  <c r="AC59" i="11"/>
  <c r="AC58" i="1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B53" i="21" a="1"/>
  <c r="AC60" i="21" a="1"/>
  <c r="Y60" i="21" a="1"/>
  <c r="AC60" i="11"/>
  <c r="AB40" i="11"/>
  <c r="AB41" i="11"/>
  <c r="Z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B54" i="21" a="1"/>
  <c r="Z61" i="21" a="1"/>
  <c r="Y61" i="21" a="1"/>
  <c r="AC61" i="11"/>
  <c r="AC61" i="21" a="1"/>
  <c r="AB42" i="1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11"/>
  <c r="AB55" i="21" a="1"/>
  <c r="Z62" i="21" a="1"/>
  <c r="AB43" i="11"/>
  <c r="Y62" i="21" a="1"/>
  <c r="AC62" i="21" a="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Z63" i="21" a="1"/>
  <c r="AC63" i="11"/>
  <c r="AB56" i="21" a="1"/>
  <c r="AB44" i="11"/>
  <c r="Y63" i="21" a="1"/>
  <c r="AC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Z64" i="21" a="1"/>
  <c r="AB45" i="11"/>
  <c r="AB57" i="21" a="1"/>
  <c r="AC64" i="21" a="1"/>
  <c r="AC64" i="11"/>
  <c r="Y64"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Z65" i="21" a="1"/>
  <c r="AB46" i="11"/>
  <c r="AC65" i="11"/>
  <c r="Y65" i="21" a="1"/>
  <c r="AC65" i="21" a="1"/>
  <c r="AB58" i="21" a="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C66" i="11"/>
  <c r="Z67" i="21" a="1"/>
  <c r="AC67" i="21" a="1"/>
  <c r="Z66" i="21" a="1"/>
  <c r="AB59" i="21" a="1"/>
  <c r="Y67" i="21" a="1"/>
  <c r="AC67" i="11"/>
  <c r="AB47" i="11"/>
  <c r="AC66" i="21" a="1"/>
  <c r="Y66" i="21" a="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Y24" i="13"/>
  <c r="AB37" i="13"/>
  <c r="Z51" i="13"/>
  <c r="AB44" i="13"/>
  <c r="Z65" i="13"/>
  <c r="Y43" i="13"/>
  <c r="AC35" i="13"/>
  <c r="AC57" i="13"/>
  <c r="Y37" i="13"/>
  <c r="Z52" i="13"/>
  <c r="AB42" i="13"/>
  <c r="AC45" i="13"/>
  <c r="AC64" i="13"/>
  <c r="Y49" i="13"/>
  <c r="AC48" i="13"/>
  <c r="AC54" i="13"/>
  <c r="Y32" i="13"/>
  <c r="Y55" i="13"/>
  <c r="AC32" i="13"/>
  <c r="Y58" i="13"/>
  <c r="AB35" i="13"/>
  <c r="AC50" i="13"/>
  <c r="Y31" i="13"/>
  <c r="Y48" i="13"/>
  <c r="AC38" i="13"/>
  <c r="Y28" i="13"/>
  <c r="AB38" i="13"/>
  <c r="Z45" i="13"/>
  <c r="Y26" i="13"/>
  <c r="AB34" i="13"/>
  <c r="Z50" i="13"/>
  <c r="Z57" i="13"/>
  <c r="AC27" i="13"/>
  <c r="AB61" i="21" a="1"/>
  <c r="Y45" i="13"/>
  <c r="AC24" i="13"/>
  <c r="AC65" i="13"/>
  <c r="AB31" i="13"/>
  <c r="Y60" i="13"/>
  <c r="Z54" i="13"/>
  <c r="Y35" i="13"/>
  <c r="AC60" i="13"/>
  <c r="Y29" i="13"/>
  <c r="Y46" i="13"/>
  <c r="Y62" i="13"/>
  <c r="Z39" i="13"/>
  <c r="Y63" i="13"/>
  <c r="Y61" i="13"/>
  <c r="Z48" i="13"/>
  <c r="Y44" i="13"/>
  <c r="Y41" i="13"/>
  <c r="AC66" i="13"/>
  <c r="Y51" i="13"/>
  <c r="AB40" i="13"/>
  <c r="Z41" i="13"/>
  <c r="AC55" i="13"/>
  <c r="Y38" i="13"/>
  <c r="Z24" i="13"/>
  <c r="AC28" i="13"/>
  <c r="Z26" i="13"/>
  <c r="AB30" i="13"/>
  <c r="Y56" i="13"/>
  <c r="AB33" i="13"/>
  <c r="Y67" i="13"/>
  <c r="AC41" i="13"/>
  <c r="AC36" i="13"/>
  <c r="Z63" i="13"/>
  <c r="Z25" i="13"/>
  <c r="Z55" i="13"/>
  <c r="Z47" i="13"/>
  <c r="Z31" i="13"/>
  <c r="AC26" i="13"/>
  <c r="Y42" i="13"/>
  <c r="AC44" i="13"/>
  <c r="AB46" i="13"/>
  <c r="AC31" i="13"/>
  <c r="Z62" i="13"/>
  <c r="AB26" i="13"/>
  <c r="Z67" i="13"/>
  <c r="Y47" i="13"/>
  <c r="AC63" i="13"/>
  <c r="AC34" i="13"/>
  <c r="AC42" i="13"/>
  <c r="Z44" i="13"/>
  <c r="Y66" i="13"/>
  <c r="Z46" i="13"/>
  <c r="AC58" i="13"/>
  <c r="Y36" i="13"/>
  <c r="Z32" i="13"/>
  <c r="Z33" i="13"/>
  <c r="AB41" i="13"/>
  <c r="Z36" i="13"/>
  <c r="Y33" i="13"/>
  <c r="AB24" i="13"/>
  <c r="AC49" i="13"/>
  <c r="Z66" i="13"/>
  <c r="Z27" i="13"/>
  <c r="Y52" i="13"/>
  <c r="AB29" i="13"/>
  <c r="AC39" i="13"/>
  <c r="AC29" i="13"/>
  <c r="Z64" i="13"/>
  <c r="AC47" i="13"/>
  <c r="Z29" i="13"/>
  <c r="AC67" i="13"/>
  <c r="Y50" i="13"/>
  <c r="Z61" i="13"/>
  <c r="AC61" i="13"/>
  <c r="AC30" i="13"/>
  <c r="Y53" i="13"/>
  <c r="AC52" i="13"/>
  <c r="AB39" i="13"/>
  <c r="AB45" i="13"/>
  <c r="Y25" i="13"/>
  <c r="AC25" i="13"/>
  <c r="AB28" i="13"/>
  <c r="AC37" i="13"/>
  <c r="AC33" i="13"/>
  <c r="Z43" i="13"/>
  <c r="Z56" i="13"/>
  <c r="AB43" i="13"/>
  <c r="Y30" i="13"/>
  <c r="Y27" i="13"/>
  <c r="Y59" i="13"/>
  <c r="Y39" i="13"/>
  <c r="Y54" i="13"/>
  <c r="Z30" i="13"/>
  <c r="Z59" i="13"/>
  <c r="Z40" i="13"/>
  <c r="AC59" i="13"/>
  <c r="AB25" i="13"/>
  <c r="AC53" i="13"/>
  <c r="Y64" i="13"/>
  <c r="AB32" i="13"/>
  <c r="Y34" i="13"/>
  <c r="Z35" i="13"/>
  <c r="Y65" i="13"/>
  <c r="Z37" i="13"/>
  <c r="AC62" i="13"/>
  <c r="AC43" i="13"/>
  <c r="AC40" i="13"/>
  <c r="AC56" i="13"/>
  <c r="Z28" i="13"/>
  <c r="Y57" i="13"/>
  <c r="Z53" i="13"/>
  <c r="AB49" i="11"/>
  <c r="Z34" i="13"/>
  <c r="AC51" i="13"/>
  <c r="Z58" i="13"/>
  <c r="Z49" i="13"/>
  <c r="AB27" i="13"/>
  <c r="Z38" i="13"/>
  <c r="Z42" i="13"/>
  <c r="Z60" i="13"/>
  <c r="Y40" i="13"/>
  <c r="AC46"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65" i="11"/>
  <c r="Z57" i="11"/>
  <c r="Y59" i="11"/>
  <c r="Z31" i="11"/>
  <c r="Z24" i="11"/>
  <c r="Y63" i="11"/>
  <c r="Z25" i="11"/>
  <c r="Y26" i="11"/>
  <c r="Y60" i="11"/>
  <c r="AB50" i="11"/>
  <c r="Y58" i="11"/>
  <c r="Z67" i="11"/>
  <c r="Z37" i="11"/>
  <c r="Z58" i="11"/>
  <c r="Y67" i="11"/>
  <c r="Y56" i="11"/>
  <c r="Y36" i="11"/>
  <c r="Z29" i="11"/>
  <c r="Z63" i="11"/>
  <c r="Z59" i="11"/>
  <c r="Z41" i="11"/>
  <c r="Y64" i="11"/>
  <c r="Z48" i="11"/>
  <c r="Y25" i="11"/>
  <c r="Y66" i="11"/>
  <c r="Y45" i="11"/>
  <c r="Z43" i="11"/>
  <c r="Y42" i="11"/>
  <c r="Y44" i="11"/>
  <c r="Z56" i="11"/>
  <c r="Y50" i="11"/>
  <c r="Y37" i="11"/>
  <c r="Y65" i="11"/>
  <c r="Y47" i="11"/>
  <c r="Z40" i="11"/>
  <c r="Z34" i="11"/>
  <c r="Z35" i="11"/>
  <c r="Z33" i="11"/>
  <c r="Y33" i="11"/>
  <c r="Z30" i="11"/>
  <c r="Z49" i="11"/>
  <c r="Z50" i="11"/>
  <c r="Z27" i="11"/>
  <c r="Y27" i="11"/>
  <c r="Y24" i="11"/>
  <c r="Y61" i="11"/>
  <c r="Y51" i="11"/>
  <c r="Y30" i="11"/>
  <c r="Y52" i="11"/>
  <c r="Y55" i="11"/>
  <c r="Z28" i="11"/>
  <c r="Z66" i="11"/>
  <c r="Z51" i="11"/>
  <c r="Y39" i="11"/>
  <c r="Z55" i="11"/>
  <c r="Z42" i="11"/>
  <c r="Y57" i="11"/>
  <c r="Z38" i="11"/>
  <c r="Z52" i="11"/>
  <c r="AB62" i="21" a="1"/>
  <c r="Y53" i="11"/>
  <c r="Z64" i="11"/>
  <c r="Y48" i="11"/>
  <c r="Y46" i="11"/>
  <c r="Z46" i="11"/>
  <c r="Y31" i="11"/>
  <c r="Y35" i="11"/>
  <c r="Y32" i="11"/>
  <c r="Y49" i="11"/>
  <c r="AB47" i="13"/>
  <c r="Y28" i="11"/>
  <c r="Y29" i="11"/>
  <c r="Y41" i="11"/>
  <c r="Z61" i="11"/>
  <c r="Z53" i="11"/>
  <c r="Y38" i="11"/>
  <c r="Z62" i="11"/>
  <c r="Z54" i="11"/>
  <c r="Z39" i="11"/>
  <c r="Y62" i="11"/>
  <c r="Z45" i="11"/>
  <c r="Y54" i="11"/>
  <c r="Z47" i="11"/>
  <c r="Y34" i="11"/>
  <c r="Z32" i="11"/>
  <c r="Z60" i="11"/>
  <c r="Y40" i="11"/>
  <c r="Y43" i="11"/>
  <c r="Z44" i="11"/>
  <c r="Z26" i="11"/>
  <c r="Z36"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48" i="13"/>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52" i="11"/>
  <c r="AB49" i="13"/>
  <c r="AB64" i="21" a="1"/>
  <c r="AB64" i="21" l="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65" i="21" a="1"/>
  <c r="AB50" i="13"/>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6" i="21" a="1"/>
  <c r="AB67"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5" i="11"/>
  <c r="AB52" i="13"/>
  <c r="J46" i="24" l="1"/>
  <c r="AU66" i="1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3" i="13"/>
  <c r="AB56" i="11"/>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7" i="11"/>
  <c r="AB54" i="13"/>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60" i="11"/>
  <c r="AB57" i="13"/>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62" i="11"/>
  <c r="AB59" i="13"/>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0" i="13"/>
  <c r="AB63" i="11"/>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4" i="11"/>
  <c r="AB61" i="13"/>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5" i="11"/>
  <c r="AB62" i="13"/>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<sst xmlns="http://schemas.openxmlformats.org/spreadsheetml/2006/main" count="2120" uniqueCount="453">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</sst>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1000000</c:v>
                </c:pt>
                <c:pt idx="1">
                  <c:v>1000000</c:v>
                </c:pt>
                <c:pt idx="2">
                  <c:v>1000000</c:v>
                </c:pt>
                <c:pt idx="3">
                  <c:v>1000000</c:v>
                </c:pt>
                <c:pt idx="4">
                  <c:v>82769.352682547236</c:v>
                </c:pt>
                <c:pt idx="5">
                  <c:v>75629.930640704086</c:v>
                </c:pt>
                <c:pt idx="6">
                  <c:v>67079.833333333358</c:v>
                </c:pt>
                <c:pt idx="7">
                  <c:v>62164.647097111483</c:v>
                </c:pt>
                <c:pt idx="8">
                  <c:v>59495.376089159094</c:v>
                </c:pt>
                <c:pt idx="9">
                  <c:v>57152.331176924781</c:v>
                </c:pt>
                <c:pt idx="10">
                  <c:v>55612.772875017552</c:v>
                </c:pt>
                <c:pt idx="11">
                  <c:v>54784.068503439463</c:v>
                </c:pt>
                <c:pt idx="12">
                  <c:v>54385.365072001012</c:v>
                </c:pt>
                <c:pt idx="13">
                  <c:v>54203.913548318422</c:v>
                </c:pt>
                <c:pt idx="14">
                  <c:v>54060.875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443977</xdr:colOff>
      <xdr:row>8</xdr:row>
      <xdr:rowOff>64434</xdr:rowOff>
    </xdr:from>
    <xdr:to>
      <xdr:col>21</xdr:col>
      <xdr:colOff>768948</xdr:colOff>
      <xdr:row>25</xdr:row>
      <xdr:rowOff>140634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458993</xdr:colOff>
      <xdr:row>25</xdr:row>
      <xdr:rowOff>154866</xdr:rowOff>
    </xdr:from>
    <xdr:to>
      <xdr:col>21</xdr:col>
      <xdr:colOff>783964</xdr:colOff>
      <xdr:row>43</xdr:row>
      <xdr:rowOff>74184</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opLeftCell="A16" zoomScaleNormal="100" workbookViewId="0">
      <selection activeCell="G61" sqref="G61"/>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1000000</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1000000</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1000000</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1000000</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140076.3663988047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126559.32027063987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109479.32998771468</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104645.12572423878</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100981.2349698481</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96807.214524941635</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93368.06999806207</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91213.679749424511</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90086.690634655271</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89552.35531173335</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89121.187973351189</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K10" sqref="K10"/>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99856.657580742802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91524.856671100715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82928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79682.37753190755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77242.301689609696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74202.739346593662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71329.635545986472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69241.307400381003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67995.465795086551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67337.897905007194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66721.666666666657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zoomScaleNormal="100" workbookViewId="0">
      <selection activeCell="K10" sqref="K10:K12"/>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82769.352682547236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75629.930640704086</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67079.833333333358</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62164.647097111483</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59495.376089159094</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57152.331176924781</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55612.772875017552</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54784.068503439463</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54385.365072001012</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54203.913548318422</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54060.875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K40" sqref="K40"/>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89.418777943368113</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12.402384500745157</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89.418777943368113</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12.402384500745157</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89.418777943368113</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12.402384500745157</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89.418777943368113</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12.402384500745157</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89.418777943368113</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12.402384500745157</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89.418777943368113</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12.402384500745157</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89.418777943368113</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12.402384500745157</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89.418777943368113</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12.402384500745157</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89.418777943368113</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12.402384500745157</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89.418777943368113</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12.402384500745157</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89.418777943368113</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12.402384500745157</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89.418777943368113</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12.402384500745157</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89.418777943368113</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12.402384500745157</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89.418777943368113</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12.402384500745157</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89.418777943368113</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12.402384500745157</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89.418777943368113</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12.402384500745157</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89.418777943368113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12.402384500745157</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89.418777943368113</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12.402384500745157</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85.692995529061108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11.885618479880776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85.692995529061108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11.885618479880776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81.967213114754102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11.368852459016393</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81.967213114754102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11.368852459016393</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78.241430700447097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10.852086438152012</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78.241430700447097</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70.789865871833086</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9.8185543964232487</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70.789865871833086</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9.8185543964232487</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63.338301043219076</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8.785022354694485</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63.338301043219076</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8.785022354694485</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59.612518628912071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8.2682563338301041</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59.612518628912071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8.2682563338301041</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55.886736214605065</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7.7514903129657231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55.886736214605065</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7.7514903129657231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52.16095380029806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7.2347242921013413</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52.16095380029806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7.2347242921013413</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51.266766020864381</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7.1107004470938904</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51.266766020864381</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7.1107004470938904</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50.372578241430702</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6.9866766020864386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50.372578241430702</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6.9866766020864386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49.478390461997016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6.8626527570789859</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49.478390461997016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6.8626527570789859</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48.584202682563337</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6.7386289120715341</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48.584202682563337</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6.7386289120715341</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47.690014903129651</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6.6146050670640824</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47.690014903129651</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6.6146050670640824</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46.795827123695972</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6.4905812220566306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46.795827123695972</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6.4905812220566306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45.901639344262293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6.3665573770491797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45.901639344262293</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6.3665573770491797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45.007451564828607</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6.2425335320417279</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45.007451564828607</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6.2425335320417279</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44.113263785394928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6.1185096870342761</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44.113263785394928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6.1185096870342761</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43.219076005961242</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5.9944858420268243</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43.219076005961242</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5.9944858420268243</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42.324888226527563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5.8704619970193725</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42.324888226527563</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5.8704619970193725</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41.430700447093884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5.7464381520119217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41.430700447093884</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5.7464381520119217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40.536512667660197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5.6224143070044699</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40.536512667660197</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5.6224143070044699</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39.642324888226511</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5.4983904619970172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39.642324888226511</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5.4983904619970172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38.748137108792832</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5.3743666169895663</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38.748137108792832</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5.3743666169895663</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37.853949329359153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5.2503427719821145</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37.853949329359153</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5.2503427719821145</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36.959761549925474</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5.1263189269746636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36.959761549925474</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5.1263189269746636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36.065573770491788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5.002295081967211</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36.065573770491788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5.002295081967211</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35.171385991058102</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4.8782712369597592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35.171385991058102</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4.8782712369597592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34.277198211624423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4.7542473919523083</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34.277198211624423</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4.7542473919523083</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33.383010432190744</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4.6302235469448565</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33.383010432190744</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4.6302235469448565</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32.488822652757065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4.5061997019374056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32.488822652757065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4.5061997019374056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31.594634873323376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4.382175856929952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31.594634873323376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4.382175856929952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30.700447093889697</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4.2581520119225011</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30.700447093889697</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4.2581520119225011</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f t="shared" ref="K62:K68" si="44">K63</f>
        <v>12</v>
      </c>
      <c r="W62" s="69"/>
      <c r="AA62" s="7"/>
      <c r="AB62" s="7"/>
      <c r="AC62" s="7"/>
      <c r="AD62" s="7"/>
      <c r="AF62" s="1285">
        <v>2007</v>
      </c>
      <c r="AG62" s="652">
        <f>K62</f>
        <v>12</v>
      </c>
    </row>
    <row r="63" spans="1:43" x14ac:dyDescent="0.2">
      <c r="A63" s="3" t="s">
        <v>8</v>
      </c>
      <c r="J63" s="487">
        <v>2008</v>
      </c>
      <c r="K63" s="652">
        <f t="shared" si="44"/>
        <v>12</v>
      </c>
      <c r="AA63" s="7"/>
      <c r="AB63" s="7"/>
      <c r="AC63" s="7"/>
      <c r="AD63" s="7"/>
      <c r="AF63" s="489">
        <v>2008</v>
      </c>
      <c r="AG63" s="652">
        <f t="shared" ref="AG63:AG105" si="45">K63</f>
        <v>12</v>
      </c>
    </row>
    <row r="64" spans="1:43" x14ac:dyDescent="0.2">
      <c r="J64" s="487">
        <v>2009</v>
      </c>
      <c r="K64" s="652">
        <f t="shared" si="44"/>
        <v>12</v>
      </c>
      <c r="AF64" s="489">
        <v>2009</v>
      </c>
      <c r="AG64" s="652">
        <f t="shared" si="45"/>
        <v>12</v>
      </c>
    </row>
    <row r="65" spans="2:33" x14ac:dyDescent="0.2">
      <c r="J65" s="488">
        <v>2010</v>
      </c>
      <c r="K65" s="652">
        <f t="shared" si="44"/>
        <v>12</v>
      </c>
      <c r="AF65" s="489">
        <v>2010</v>
      </c>
      <c r="AG65" s="652">
        <f t="shared" si="45"/>
        <v>12</v>
      </c>
    </row>
    <row r="66" spans="2:33" x14ac:dyDescent="0.2">
      <c r="J66" s="489">
        <v>2011</v>
      </c>
      <c r="K66" s="652">
        <f t="shared" si="44"/>
        <v>12</v>
      </c>
      <c r="AF66" s="489">
        <v>2011</v>
      </c>
      <c r="AG66" s="652">
        <f t="shared" si="45"/>
        <v>12</v>
      </c>
    </row>
    <row r="67" spans="2:33" x14ac:dyDescent="0.2">
      <c r="J67" s="963">
        <v>2012</v>
      </c>
      <c r="K67" s="652">
        <f t="shared" si="44"/>
        <v>12</v>
      </c>
      <c r="AF67" s="963">
        <v>2012</v>
      </c>
      <c r="AG67" s="652">
        <f t="shared" si="45"/>
        <v>12</v>
      </c>
    </row>
    <row r="68" spans="2:33" x14ac:dyDescent="0.2">
      <c r="J68" s="963">
        <v>2013</v>
      </c>
      <c r="K68" s="652">
        <f t="shared" si="44"/>
        <v>12</v>
      </c>
      <c r="AF68" s="963">
        <v>2013</v>
      </c>
      <c r="AG68" s="652">
        <f t="shared" si="45"/>
        <v>12</v>
      </c>
    </row>
    <row r="69" spans="2:33" x14ac:dyDescent="0.2">
      <c r="J69" s="963">
        <v>2014</v>
      </c>
      <c r="K69" s="652">
        <f>K70</f>
        <v>12</v>
      </c>
      <c r="AF69" s="963">
        <v>2014</v>
      </c>
      <c r="AG69" s="652">
        <f t="shared" si="45"/>
        <v>12</v>
      </c>
    </row>
    <row r="70" spans="2:33" x14ac:dyDescent="0.2">
      <c r="J70" s="964">
        <v>2015</v>
      </c>
      <c r="K70" s="1505">
        <v>12</v>
      </c>
      <c r="AF70" s="963">
        <v>2015</v>
      </c>
      <c r="AG70" s="652">
        <f t="shared" si="45"/>
        <v>12</v>
      </c>
    </row>
    <row r="71" spans="2:33" x14ac:dyDescent="0.2">
      <c r="B71" s="70"/>
      <c r="D71" s="70"/>
      <c r="J71" s="963">
        <v>2016</v>
      </c>
      <c r="K71" s="652">
        <f>K70+($K$75-$K$70)/($J$75-$J$70)</f>
        <v>11.5</v>
      </c>
      <c r="AF71" s="963">
        <v>2016</v>
      </c>
      <c r="AG71" s="651">
        <f t="shared" si="45"/>
        <v>11.5</v>
      </c>
    </row>
    <row r="72" spans="2:33" x14ac:dyDescent="0.2">
      <c r="B72" s="70"/>
      <c r="D72" s="70"/>
      <c r="J72" s="963">
        <v>2017</v>
      </c>
      <c r="K72" s="652">
        <f>K71+($K$75-$K$70)/($J$75-$J$70)</f>
        <v>11</v>
      </c>
      <c r="AF72" s="963">
        <v>2017</v>
      </c>
      <c r="AG72" s="652">
        <f t="shared" si="45"/>
        <v>11</v>
      </c>
    </row>
    <row r="73" spans="2:33" x14ac:dyDescent="0.2">
      <c r="B73" s="70"/>
      <c r="D73" s="70"/>
      <c r="J73" s="963">
        <v>2018</v>
      </c>
      <c r="K73" s="652">
        <f>K72+($K$75-$K$70)/($J$75-$J$70)</f>
        <v>10.5</v>
      </c>
      <c r="AF73" s="963">
        <v>2018</v>
      </c>
      <c r="AG73" s="652">
        <f t="shared" si="45"/>
        <v>10.5</v>
      </c>
    </row>
    <row r="74" spans="2:33" x14ac:dyDescent="0.2">
      <c r="B74" s="70"/>
      <c r="D74" s="70"/>
      <c r="J74" s="963">
        <v>2019</v>
      </c>
      <c r="K74" s="1505">
        <v>10</v>
      </c>
      <c r="AF74" s="963">
        <v>2019</v>
      </c>
      <c r="AG74" s="652">
        <f t="shared" si="45"/>
        <v>10</v>
      </c>
    </row>
    <row r="75" spans="2:33" x14ac:dyDescent="0.2">
      <c r="B75" s="70"/>
      <c r="D75" s="70"/>
      <c r="J75" s="964">
        <v>2020</v>
      </c>
      <c r="K75" s="652">
        <f>K74+($K$80-$K$74)/($J$80-$J$74)</f>
        <v>9.5</v>
      </c>
      <c r="AF75" s="963">
        <v>2020</v>
      </c>
      <c r="AG75" s="652">
        <f t="shared" si="45"/>
        <v>9.5</v>
      </c>
    </row>
    <row r="76" spans="2:33" x14ac:dyDescent="0.2">
      <c r="B76" s="70"/>
      <c r="D76" s="70"/>
      <c r="J76" s="963">
        <v>2021</v>
      </c>
      <c r="K76" s="652">
        <f t="shared" ref="K76:K79" si="46">K75+($K$80-$K$74)/($J$80-$J$74)</f>
        <v>9</v>
      </c>
      <c r="AF76" s="963">
        <v>2021</v>
      </c>
      <c r="AG76" s="652">
        <f t="shared" si="45"/>
        <v>9</v>
      </c>
    </row>
    <row r="77" spans="2:33" x14ac:dyDescent="0.2">
      <c r="B77" s="70"/>
      <c r="D77" s="70"/>
      <c r="J77" s="963">
        <v>2022</v>
      </c>
      <c r="K77" s="652">
        <f t="shared" si="46"/>
        <v>8.5</v>
      </c>
      <c r="AF77" s="963">
        <v>2022</v>
      </c>
      <c r="AG77" s="652">
        <f t="shared" si="45"/>
        <v>8.5</v>
      </c>
    </row>
    <row r="78" spans="2:33" x14ac:dyDescent="0.2">
      <c r="B78" s="70"/>
      <c r="D78" s="70"/>
      <c r="J78" s="963">
        <v>2023</v>
      </c>
      <c r="K78" s="652">
        <f t="shared" si="46"/>
        <v>8</v>
      </c>
      <c r="AF78" s="963">
        <v>2023</v>
      </c>
      <c r="AG78" s="652">
        <f t="shared" si="45"/>
        <v>8</v>
      </c>
    </row>
    <row r="79" spans="2:33" x14ac:dyDescent="0.2">
      <c r="B79" s="70"/>
      <c r="D79" s="70"/>
      <c r="J79" s="963">
        <v>2024</v>
      </c>
      <c r="K79" s="652">
        <f t="shared" si="46"/>
        <v>7.5</v>
      </c>
      <c r="AF79" s="963">
        <v>2024</v>
      </c>
      <c r="AG79" s="652">
        <f t="shared" si="45"/>
        <v>7.5</v>
      </c>
    </row>
    <row r="80" spans="2:33" x14ac:dyDescent="0.2">
      <c r="B80" s="70"/>
      <c r="D80" s="70"/>
      <c r="J80" s="964">
        <v>2025</v>
      </c>
      <c r="K80" s="1505">
        <v>7</v>
      </c>
      <c r="AF80" s="963">
        <v>2025</v>
      </c>
      <c r="AG80" s="652">
        <f t="shared" si="45"/>
        <v>7</v>
      </c>
    </row>
    <row r="81" spans="2:33" x14ac:dyDescent="0.2">
      <c r="B81" s="70"/>
      <c r="D81" s="70"/>
      <c r="J81" s="963">
        <v>2026</v>
      </c>
      <c r="K81" s="652">
        <f>K80+($K$105-$K$80)/($J$105-$J$80)</f>
        <v>6.88</v>
      </c>
      <c r="AF81" s="963">
        <v>2026</v>
      </c>
      <c r="AG81" s="652">
        <f t="shared" si="45"/>
        <v>6.88</v>
      </c>
    </row>
    <row r="82" spans="2:33" x14ac:dyDescent="0.2">
      <c r="B82" s="70"/>
      <c r="D82" s="70"/>
      <c r="J82" s="963">
        <v>2027</v>
      </c>
      <c r="K82" s="652">
        <f t="shared" ref="K82:K104" si="47">K81+($K$105-$K$80)/($J$105-$J$80)</f>
        <v>6.76</v>
      </c>
      <c r="AF82" s="963">
        <v>2027</v>
      </c>
      <c r="AG82" s="652">
        <f t="shared" si="45"/>
        <v>6.76</v>
      </c>
    </row>
    <row r="83" spans="2:33" x14ac:dyDescent="0.2">
      <c r="B83" s="70"/>
      <c r="D83" s="70"/>
      <c r="J83" s="963">
        <v>2028</v>
      </c>
      <c r="K83" s="652">
        <f t="shared" si="47"/>
        <v>6.64</v>
      </c>
      <c r="AF83" s="963">
        <v>2028</v>
      </c>
      <c r="AG83" s="652">
        <f t="shared" si="45"/>
        <v>6.64</v>
      </c>
    </row>
    <row r="84" spans="2:33" x14ac:dyDescent="0.2">
      <c r="B84" s="70"/>
      <c r="D84" s="70"/>
      <c r="J84" s="963">
        <v>2029</v>
      </c>
      <c r="K84" s="652">
        <f t="shared" si="47"/>
        <v>6.52</v>
      </c>
      <c r="AF84" s="963">
        <v>2029</v>
      </c>
      <c r="AG84" s="652">
        <f t="shared" si="45"/>
        <v>6.52</v>
      </c>
    </row>
    <row r="85" spans="2:33" x14ac:dyDescent="0.2">
      <c r="B85" s="70"/>
      <c r="D85" s="70"/>
      <c r="J85" s="964">
        <v>2030</v>
      </c>
      <c r="K85" s="652">
        <f t="shared" si="47"/>
        <v>6.3999999999999995</v>
      </c>
      <c r="AF85" s="963">
        <v>2030</v>
      </c>
      <c r="AG85" s="652">
        <f t="shared" si="45"/>
        <v>6.3999999999999995</v>
      </c>
    </row>
    <row r="86" spans="2:33" x14ac:dyDescent="0.2">
      <c r="B86" s="70"/>
      <c r="D86" s="70"/>
      <c r="J86" s="963">
        <v>2031</v>
      </c>
      <c r="K86" s="652">
        <f t="shared" si="47"/>
        <v>6.2799999999999994</v>
      </c>
      <c r="AF86" s="963">
        <v>2031</v>
      </c>
      <c r="AG86" s="652">
        <f t="shared" si="45"/>
        <v>6.2799999999999994</v>
      </c>
    </row>
    <row r="87" spans="2:33" x14ac:dyDescent="0.2">
      <c r="B87" s="70"/>
      <c r="D87" s="70"/>
      <c r="J87" s="963">
        <v>2032</v>
      </c>
      <c r="K87" s="652">
        <f t="shared" si="47"/>
        <v>6.1599999999999993</v>
      </c>
      <c r="AF87" s="963">
        <v>2032</v>
      </c>
      <c r="AG87" s="652">
        <f t="shared" si="45"/>
        <v>6.1599999999999993</v>
      </c>
    </row>
    <row r="88" spans="2:33" x14ac:dyDescent="0.2">
      <c r="B88" s="70"/>
      <c r="D88" s="70"/>
      <c r="J88" s="963">
        <v>2033</v>
      </c>
      <c r="K88" s="652">
        <f t="shared" si="47"/>
        <v>6.0399999999999991</v>
      </c>
      <c r="AF88" s="963">
        <v>2033</v>
      </c>
      <c r="AG88" s="652">
        <f t="shared" si="45"/>
        <v>6.0399999999999991</v>
      </c>
    </row>
    <row r="89" spans="2:33" x14ac:dyDescent="0.2">
      <c r="B89" s="70"/>
      <c r="D89" s="70"/>
      <c r="J89" s="963">
        <v>2034</v>
      </c>
      <c r="K89" s="652">
        <f t="shared" si="47"/>
        <v>5.919999999999999</v>
      </c>
      <c r="AF89" s="963">
        <v>2034</v>
      </c>
      <c r="AG89" s="652">
        <f t="shared" si="45"/>
        <v>5.919999999999999</v>
      </c>
    </row>
    <row r="90" spans="2:33" x14ac:dyDescent="0.2">
      <c r="B90" s="70"/>
      <c r="D90" s="70"/>
      <c r="J90" s="964">
        <v>2035</v>
      </c>
      <c r="K90" s="652">
        <f t="shared" si="47"/>
        <v>5.7999999999999989</v>
      </c>
      <c r="AF90" s="963">
        <v>2035</v>
      </c>
      <c r="AG90" s="652">
        <f t="shared" si="45"/>
        <v>5.7999999999999989</v>
      </c>
    </row>
    <row r="91" spans="2:33" x14ac:dyDescent="0.2">
      <c r="B91" s="70"/>
      <c r="D91" s="70"/>
      <c r="J91" s="963">
        <v>2036</v>
      </c>
      <c r="K91" s="652">
        <f t="shared" si="47"/>
        <v>5.6799999999999988</v>
      </c>
      <c r="AF91" s="963">
        <v>2036</v>
      </c>
      <c r="AG91" s="652">
        <f t="shared" si="45"/>
        <v>5.6799999999999988</v>
      </c>
    </row>
    <row r="92" spans="2:33" x14ac:dyDescent="0.2">
      <c r="B92" s="70"/>
      <c r="D92" s="70"/>
      <c r="J92" s="963">
        <v>2037</v>
      </c>
      <c r="K92" s="652">
        <f t="shared" si="47"/>
        <v>5.5599999999999987</v>
      </c>
      <c r="AF92" s="963">
        <v>2037</v>
      </c>
      <c r="AG92" s="652">
        <f t="shared" si="45"/>
        <v>5.5599999999999987</v>
      </c>
    </row>
    <row r="93" spans="2:33" x14ac:dyDescent="0.2">
      <c r="B93" s="70"/>
      <c r="D93" s="70"/>
      <c r="J93" s="963">
        <v>2038</v>
      </c>
      <c r="K93" s="652">
        <f t="shared" si="47"/>
        <v>5.4399999999999986</v>
      </c>
      <c r="AF93" s="963">
        <v>2038</v>
      </c>
      <c r="AG93" s="652">
        <f t="shared" si="45"/>
        <v>5.4399999999999986</v>
      </c>
    </row>
    <row r="94" spans="2:33" x14ac:dyDescent="0.2">
      <c r="B94" s="70"/>
      <c r="D94" s="70"/>
      <c r="J94" s="963">
        <v>2039</v>
      </c>
      <c r="K94" s="652">
        <f t="shared" si="47"/>
        <v>5.3199999999999985</v>
      </c>
      <c r="AF94" s="963">
        <v>2039</v>
      </c>
      <c r="AG94" s="652">
        <f t="shared" si="45"/>
        <v>5.3199999999999985</v>
      </c>
    </row>
    <row r="95" spans="2:33" x14ac:dyDescent="0.2">
      <c r="J95" s="964">
        <v>2040</v>
      </c>
      <c r="K95" s="652">
        <f t="shared" si="47"/>
        <v>5.1999999999999984</v>
      </c>
      <c r="AF95" s="963">
        <v>2040</v>
      </c>
      <c r="AG95" s="652">
        <f t="shared" si="45"/>
        <v>5.1999999999999984</v>
      </c>
    </row>
    <row r="96" spans="2:33" x14ac:dyDescent="0.2">
      <c r="J96" s="963">
        <v>2041</v>
      </c>
      <c r="K96" s="652">
        <f t="shared" si="47"/>
        <v>5.0799999999999983</v>
      </c>
      <c r="AF96" s="963">
        <v>2041</v>
      </c>
      <c r="AG96" s="652">
        <f t="shared" si="45"/>
        <v>5.0799999999999983</v>
      </c>
    </row>
    <row r="97" spans="10:33" x14ac:dyDescent="0.2">
      <c r="J97" s="963">
        <v>2042</v>
      </c>
      <c r="K97" s="652">
        <f t="shared" si="47"/>
        <v>4.9599999999999982</v>
      </c>
      <c r="AF97" s="963">
        <v>2042</v>
      </c>
      <c r="AG97" s="652">
        <f t="shared" si="45"/>
        <v>4.9599999999999982</v>
      </c>
    </row>
    <row r="98" spans="10:33" x14ac:dyDescent="0.2">
      <c r="J98" s="963">
        <v>2043</v>
      </c>
      <c r="K98" s="652">
        <f t="shared" si="47"/>
        <v>4.8399999999999981</v>
      </c>
      <c r="AF98" s="963">
        <v>2043</v>
      </c>
      <c r="AG98" s="652">
        <f t="shared" si="45"/>
        <v>4.8399999999999981</v>
      </c>
    </row>
    <row r="99" spans="10:33" x14ac:dyDescent="0.2">
      <c r="J99" s="963">
        <v>2044</v>
      </c>
      <c r="K99" s="652">
        <f t="shared" si="47"/>
        <v>4.719999999999998</v>
      </c>
      <c r="AF99" s="963">
        <v>2044</v>
      </c>
      <c r="AG99" s="652">
        <f t="shared" si="45"/>
        <v>4.719999999999998</v>
      </c>
    </row>
    <row r="100" spans="10:33" x14ac:dyDescent="0.2">
      <c r="J100" s="964">
        <v>2045</v>
      </c>
      <c r="K100" s="652">
        <f t="shared" si="47"/>
        <v>4.5999999999999979</v>
      </c>
      <c r="AF100" s="963">
        <v>2045</v>
      </c>
      <c r="AG100" s="652">
        <f t="shared" si="45"/>
        <v>4.5999999999999979</v>
      </c>
    </row>
    <row r="101" spans="10:33" x14ac:dyDescent="0.2">
      <c r="J101" s="963">
        <v>2046</v>
      </c>
      <c r="K101" s="652">
        <f t="shared" si="47"/>
        <v>4.4799999999999978</v>
      </c>
      <c r="AF101" s="963">
        <v>2046</v>
      </c>
      <c r="AG101" s="652">
        <f t="shared" si="45"/>
        <v>4.4799999999999978</v>
      </c>
    </row>
    <row r="102" spans="10:33" x14ac:dyDescent="0.2">
      <c r="J102" s="963">
        <v>2047</v>
      </c>
      <c r="K102" s="652">
        <f t="shared" si="47"/>
        <v>4.3599999999999977</v>
      </c>
      <c r="AF102" s="963">
        <v>2047</v>
      </c>
      <c r="AG102" s="652">
        <f t="shared" si="45"/>
        <v>4.3599999999999977</v>
      </c>
    </row>
    <row r="103" spans="10:33" x14ac:dyDescent="0.2">
      <c r="J103" s="963">
        <v>2048</v>
      </c>
      <c r="K103" s="652">
        <f t="shared" si="47"/>
        <v>4.2399999999999975</v>
      </c>
      <c r="AF103" s="963">
        <v>2048</v>
      </c>
      <c r="AG103" s="652">
        <f t="shared" si="45"/>
        <v>4.2399999999999975</v>
      </c>
    </row>
    <row r="104" spans="10:33" x14ac:dyDescent="0.2">
      <c r="J104" s="963">
        <v>2049</v>
      </c>
      <c r="K104" s="652">
        <f t="shared" si="47"/>
        <v>4.1199999999999974</v>
      </c>
      <c r="AF104" s="963">
        <v>2049</v>
      </c>
      <c r="AG104" s="652">
        <f t="shared" si="45"/>
        <v>4.1199999999999974</v>
      </c>
    </row>
    <row r="105" spans="10:33" ht="15" thickBot="1" x14ac:dyDescent="0.25">
      <c r="J105" s="965">
        <v>2050</v>
      </c>
      <c r="K105" s="1506">
        <v>4</v>
      </c>
      <c r="AF105" s="1286">
        <v>2050</v>
      </c>
      <c r="AG105" s="653">
        <f t="shared" si="45"/>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f>'Run Model'!C6</f>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tr">
        <f>'Run Model'!C7</f>
        <v>Moderate</v>
      </c>
      <c r="F4"/>
      <c r="G4"/>
      <c r="H4"/>
      <c r="N4" s="227" t="s">
        <v>126</v>
      </c>
      <c r="P4" s="1548">
        <v>44070.814513888887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44070.814525462964</v>
      </c>
      <c r="Q5" s="1535"/>
      <c r="R5" s="1535"/>
      <c r="S5" s="1535"/>
      <c r="T5" s="1535"/>
      <c r="U5" s="1536"/>
      <c r="V5" s="227" t="s">
        <v>15</v>
      </c>
      <c r="AI5" s="227"/>
      <c r="AJ5" s="227"/>
      <c r="AK5" s="227"/>
      <c r="AL5" s="227"/>
      <c r="AM5" s="227"/>
    </row>
    <row r="6" spans="2:64" x14ac:dyDescent="0.2">
      <c r="B6" s="1551" t="s">
        <v>68</v>
      </c>
      <c r="C6" s="1552"/>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43" t="s">
        <v>83</v>
      </c>
      <c r="M9" s="1544"/>
      <c r="N9" s="1549" t="s">
        <v>109</v>
      </c>
      <c r="O9" s="1549"/>
      <c r="P9" s="1549"/>
      <c r="Q9" s="1550"/>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5"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56" t="s">
        <v>117</v>
      </c>
      <c r="U21" s="1557"/>
      <c r="V21" s="1557"/>
      <c r="W21" s="1557"/>
      <c r="X21" s="1558"/>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-224185.02017000638</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231554.58773875586</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-221467.38410057194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231554.58773875586</v>
      </c>
      <c r="S26" s="278">
        <f t="shared" si="33"/>
        <v>38649.549005981295</v>
      </c>
      <c r="T26" s="289">
        <f t="shared" si="61"/>
        <v>-32129.5808057387</v>
      </c>
      <c r="U26" s="290">
        <f t="shared" si="62"/>
        <v>-32129.5808057387</v>
      </c>
      <c r="V26" s="290">
        <f t="shared" si="63"/>
        <v>-316088.63328449859</v>
      </c>
      <c r="W26" s="290">
        <f t="shared" si="64"/>
        <v>-225034.61953851327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231554.58773875586</v>
      </c>
      <c r="S27" s="777">
        <f t="shared" si="33"/>
        <v>47646.016403140064</v>
      </c>
      <c r="T27" s="303">
        <f t="shared" si="61"/>
        <v>-39217.53930322067</v>
      </c>
      <c r="U27" s="304">
        <f t="shared" si="62"/>
        <v>-39217.53930322067</v>
      </c>
      <c r="V27" s="304">
        <f t="shared" si="63"/>
        <v>-223580.25608151252</v>
      </c>
      <c r="W27" s="304">
        <f t="shared" si="64"/>
        <v>-223126.11063883646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231554.58773875586</v>
      </c>
      <c r="S28" s="745">
        <f t="shared" si="33"/>
        <v>63075.865131559083</v>
      </c>
      <c r="T28" s="736">
        <f t="shared" si="61"/>
        <v>-52143.771788460203</v>
      </c>
      <c r="U28" s="632">
        <f t="shared" si="62"/>
        <v>-52143.771788460203</v>
      </c>
      <c r="V28" s="632">
        <f t="shared" si="63"/>
        <v>-172350.3993329386</v>
      </c>
      <c r="W28" s="632">
        <f t="shared" si="64"/>
        <v>-220622.49439565698</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231554.58773875586</v>
      </c>
      <c r="S29" s="278">
        <f t="shared" si="33"/>
        <v>66527.610335728168</v>
      </c>
      <c r="T29" s="734">
        <f t="shared" si="61"/>
        <v>-55088.167661819505</v>
      </c>
      <c r="U29" s="290">
        <f t="shared" si="62"/>
        <v>-55088.167661819505</v>
      </c>
      <c r="V29" s="290">
        <f t="shared" si="63"/>
        <v>-145222.71296281923</v>
      </c>
      <c r="W29" s="290">
        <f t="shared" si="64"/>
        <v>-220115.14506484719</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231554.58773875586</v>
      </c>
      <c r="S30" s="278">
        <f t="shared" si="33"/>
        <v>66723.214973263486</v>
      </c>
      <c r="T30" s="734">
        <f t="shared" si="61"/>
        <v>-55460.891235352676</v>
      </c>
      <c r="U30" s="290">
        <f t="shared" si="62"/>
        <v>-55460.891235352676</v>
      </c>
      <c r="V30" s="290">
        <f t="shared" si="63"/>
        <v>-149321.64646490681</v>
      </c>
      <c r="W30" s="290">
        <f t="shared" si="64"/>
        <v>-220292.26400084505</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231554.58773875586</v>
      </c>
      <c r="S31" s="278">
        <f t="shared" si="33"/>
        <v>66124.310363758137</v>
      </c>
      <c r="T31" s="734">
        <f t="shared" si="61"/>
        <v>-55209.753369194499</v>
      </c>
      <c r="U31" s="290">
        <f t="shared" si="62"/>
        <v>-55209.753369194499</v>
      </c>
      <c r="V31" s="290">
        <f t="shared" si="63"/>
        <v>-155754.88663170638</v>
      </c>
      <c r="W31" s="290">
        <f t="shared" si="64"/>
        <v>-220640.03074419222</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231554.58773875586</v>
      </c>
      <c r="S32" s="780">
        <f t="shared" si="33"/>
        <v>46858.358645460277</v>
      </c>
      <c r="T32" s="737">
        <f t="shared" si="61"/>
        <v>-39264.273444815735</v>
      </c>
      <c r="U32" s="304">
        <f t="shared" si="62"/>
        <v>-39264.273444815735</v>
      </c>
      <c r="V32" s="304">
        <f t="shared" si="63"/>
        <v>-145114.32669211313</v>
      </c>
      <c r="W32" s="304">
        <f t="shared" si="64"/>
        <v>-223960.50253811132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221906.47991630773</v>
      </c>
      <c r="S33" s="278">
        <f t="shared" si="33"/>
        <v>40385.092465463989</v>
      </c>
      <c r="T33" s="733">
        <f t="shared" si="61"/>
        <v>-33973.9500776778</v>
      </c>
      <c r="U33" s="276">
        <f t="shared" si="62"/>
        <v>-33973.9500776778</v>
      </c>
      <c r="V33" s="276">
        <f t="shared" si="63"/>
        <v>-143189.41850469643</v>
      </c>
      <c r="W33" s="276">
        <f t="shared" si="64"/>
        <v>-215495.33752852154</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212258.37209385951</v>
      </c>
      <c r="S34" s="278">
        <f t="shared" si="33"/>
        <v>47441.038429456799</v>
      </c>
      <c r="T34" s="734">
        <f t="shared" si="61"/>
        <v>-40062.823412361678</v>
      </c>
      <c r="U34" s="290">
        <f t="shared" si="62"/>
        <v>-40062.823412361678</v>
      </c>
      <c r="V34" s="290">
        <f t="shared" si="63"/>
        <v>-143341.23956384213</v>
      </c>
      <c r="W34" s="290">
        <f t="shared" si="64"/>
        <v>-204880.15707676439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202610.26427141138</v>
      </c>
      <c r="S35" s="278">
        <f t="shared" si="33"/>
        <v>58280.207939799562</v>
      </c>
      <c r="T35" s="734">
        <f t="shared" si="61"/>
        <v>-49163.637625308467</v>
      </c>
      <c r="U35" s="290">
        <f t="shared" si="62"/>
        <v>-49163.637625308467</v>
      </c>
      <c r="V35" s="290">
        <f t="shared" si="63"/>
        <v>-163282.71836080321</v>
      </c>
      <c r="W35" s="290">
        <f t="shared" si="64"/>
        <v>-193493.6939569203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183314.04862651505</v>
      </c>
      <c r="S37" s="777">
        <f t="shared" si="33"/>
        <v>55271.206650039851</v>
      </c>
      <c r="T37" s="735">
        <f t="shared" si="61"/>
        <v>-46750.159698153388</v>
      </c>
      <c r="U37" s="619">
        <f t="shared" si="62"/>
        <v>-46750.159698153388</v>
      </c>
      <c r="V37" s="619">
        <f t="shared" si="63"/>
        <v>-167116.80295747856</v>
      </c>
      <c r="W37" s="619">
        <f t="shared" si="64"/>
        <v>-174793.00167462858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1000000</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1000000</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18490.212351596812</v>
      </c>
      <c r="S39" s="278">
        <f t="shared" si="33"/>
        <v>56432.615605521547</v>
      </c>
      <c r="T39" s="734">
        <f t="shared" si="61"/>
        <v>105.08545860863705</v>
      </c>
      <c r="U39" s="290">
        <f t="shared" si="62"/>
        <v>634.52671421121158</v>
      </c>
      <c r="V39" s="290">
        <f t="shared" si="63"/>
        <v>-4455.4159239554083</v>
      </c>
      <c r="W39" s="290">
        <f t="shared" si="64"/>
        <v>-9963.9239453501032</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1000000</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17057.779810173233</v>
      </c>
      <c r="S40" s="278">
        <f t="shared" si="33"/>
        <v>56756.679928920646</v>
      </c>
      <c r="T40" s="734">
        <f t="shared" si="61"/>
        <v>149.0969838171477</v>
      </c>
      <c r="U40" s="290">
        <f t="shared" si="62"/>
        <v>677.52894628951253</v>
      </c>
      <c r="V40" s="290">
        <f t="shared" si="63"/>
        <v>-4565.0401886195759</v>
      </c>
      <c r="W40" s="290">
        <f t="shared" si="64"/>
        <v>-8636.2486424637427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1000000</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15586.910038029206</v>
      </c>
      <c r="S41" s="278">
        <f t="shared" si="33"/>
        <v>57780.182285210867</v>
      </c>
      <c r="T41" s="734">
        <f t="shared" si="61"/>
        <v>202.20436532723033</v>
      </c>
      <c r="U41" s="290">
        <f t="shared" si="62"/>
        <v>734.45540183897265</v>
      </c>
      <c r="V41" s="290">
        <f t="shared" si="63"/>
        <v>-4539.642266846291</v>
      </c>
      <c r="W41" s="290">
        <f t="shared" si="64"/>
        <v>-7212.4071206647695</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140076.37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14188.659390629802</v>
      </c>
      <c r="S42" s="780">
        <f t="shared" si="33"/>
        <v>58124.644510813137</v>
      </c>
      <c r="T42" s="737">
        <f t="shared" si="61"/>
        <v>221.98830307200569</v>
      </c>
      <c r="U42" s="304">
        <f t="shared" si="62"/>
        <v>751.40013187036129</v>
      </c>
      <c r="V42" s="304">
        <f t="shared" si="63"/>
        <v>-4732.3552397766889</v>
      </c>
      <c r="W42" s="304">
        <f t="shared" si="64"/>
        <v>-5982.0302248594071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0.11042833637250005</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126559.32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13687.639051903427</v>
      </c>
      <c r="S43" s="278">
        <f t="shared" si="33"/>
        <v>59190.14940280679</v>
      </c>
      <c r="T43" s="733">
        <f t="shared" si="61"/>
        <v>157.9507723156612</v>
      </c>
      <c r="U43" s="276">
        <f t="shared" si="62"/>
        <v>692.25961761423787</v>
      </c>
      <c r="V43" s="276">
        <f t="shared" si="63"/>
        <v>-4859.0324149340986</v>
      </c>
      <c r="W43" s="276">
        <f t="shared" si="64"/>
        <v>-5573.2142223765777</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0.1734714759527326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109479.33</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13141.933272982218</v>
      </c>
      <c r="S44" s="278">
        <f t="shared" si="33"/>
        <v>59338.981322474989</v>
      </c>
      <c r="T44" s="734">
        <f t="shared" si="61"/>
        <v>142.03999956850657</v>
      </c>
      <c r="U44" s="290">
        <f t="shared" si="62"/>
        <v>671.47946223203053</v>
      </c>
      <c r="V44" s="290">
        <f t="shared" si="63"/>
        <v>-4929.8060838656502</v>
      </c>
      <c r="W44" s="290">
        <f t="shared" si="64"/>
        <v>-5234.050365308859</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0.27874489140954828</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104645.13</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12626.322247111206</v>
      </c>
      <c r="S45" s="278">
        <f t="shared" si="33"/>
        <v>60249.100138335249</v>
      </c>
      <c r="T45" s="734">
        <f t="shared" si="61"/>
        <v>312.5433844268855</v>
      </c>
      <c r="U45" s="290">
        <f t="shared" si="62"/>
        <v>838.71837154768673</v>
      </c>
      <c r="V45" s="290">
        <f t="shared" si="63"/>
        <v>-4567.9940108579276</v>
      </c>
      <c r="W45" s="290">
        <f t="shared" si="64"/>
        <v>-4717.4562560589156</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0.31344731571217055</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100981.23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12195.974173034783</v>
      </c>
      <c r="S46" s="278">
        <f t="shared" si="33"/>
        <v>60811.258243652665</v>
      </c>
      <c r="T46" s="734">
        <f t="shared" si="61"/>
        <v>380.7572494692231</v>
      </c>
      <c r="U46" s="290">
        <f t="shared" si="62"/>
        <v>903.27981338159952</v>
      </c>
      <c r="V46" s="290">
        <f t="shared" si="63"/>
        <v>-4344.6041341532673</v>
      </c>
      <c r="W46" s="290">
        <f t="shared" si="64"/>
        <v>-4354.9884483218302</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0.34214691484258264</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96807.21</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11753.180318519489</v>
      </c>
      <c r="S47" s="777">
        <f t="shared" si="33"/>
        <v>62079.470687577756</v>
      </c>
      <c r="T47" s="735">
        <f t="shared" si="61"/>
        <v>504.27141532865244</v>
      </c>
      <c r="U47" s="619">
        <f t="shared" si="62"/>
        <v>1027.9159313276314</v>
      </c>
      <c r="V47" s="619">
        <f t="shared" si="63"/>
        <v>-3973.9258014221205</v>
      </c>
      <c r="W47" s="619">
        <f t="shared" si="64"/>
        <v>-3860.3192134436422</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0.37529965342830673</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93368.07</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11362.07644699921</v>
      </c>
      <c r="S48" s="745">
        <f t="shared" si="33"/>
        <v>62775.355854933419</v>
      </c>
      <c r="T48" s="736">
        <f t="shared" si="61"/>
        <v>594.22211931003676</v>
      </c>
      <c r="U48" s="632">
        <f t="shared" si="62"/>
        <v>1115.7518912997866</v>
      </c>
      <c r="V48" s="632">
        <f t="shared" si="63"/>
        <v>-3749.7948106438889</v>
      </c>
      <c r="W48" s="632">
        <f t="shared" si="64"/>
        <v>-3475.7018794932301</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0.40368054888224236</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91213.68</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11042.561280909331</v>
      </c>
      <c r="S49" s="278">
        <f t="shared" si="33"/>
        <v>63230.70011359889</v>
      </c>
      <c r="T49" s="734">
        <f t="shared" si="61"/>
        <v>646.39545688396811</v>
      </c>
      <c r="U49" s="290">
        <f t="shared" si="62"/>
        <v>1166.7478329036958</v>
      </c>
      <c r="V49" s="290">
        <f t="shared" si="63"/>
        <v>-3618.0821568425117</v>
      </c>
      <c r="W49" s="290">
        <f t="shared" si="64"/>
        <v>-3159.8798249962701</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0.42190370090478302</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90086.69</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10775.652016481552</v>
      </c>
      <c r="S50" s="278">
        <f t="shared" si="33"/>
        <v>64248.016029827733</v>
      </c>
      <c r="T50" s="734">
        <f t="shared" si="61"/>
        <v>695.32230618313224</v>
      </c>
      <c r="U50" s="290">
        <f t="shared" si="62"/>
        <v>1221.434863094717</v>
      </c>
      <c r="V50" s="290">
        <f t="shared" si="63"/>
        <v>-3505.1487066664004</v>
      </c>
      <c r="W50" s="290">
        <f t="shared" si="64"/>
        <v>-2784.1350113398994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0.43128205769086725</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89552.36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10537.666338382527</v>
      </c>
      <c r="S51" s="278">
        <f t="shared" si="33"/>
        <v>64766.457315925356</v>
      </c>
      <c r="T51" s="734">
        <f t="shared" si="61"/>
        <v>709.95788685056414</v>
      </c>
      <c r="U51" s="290">
        <f t="shared" si="62"/>
        <v>1239.0736228501301</v>
      </c>
      <c r="V51" s="290">
        <f t="shared" si="63"/>
        <v>-3452.2684032069083</v>
      </c>
      <c r="W51" s="290">
        <f t="shared" si="64"/>
        <v>-2499.3448317309612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0.43592686106830913</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89121.19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10305.247675267998</v>
      </c>
      <c r="S52" s="780">
        <f t="shared" si="33"/>
        <v>65346.763002636719</v>
      </c>
      <c r="T52" s="737">
        <f t="shared" si="61"/>
        <v>726.4882508378887</v>
      </c>
      <c r="U52" s="304">
        <f t="shared" si="62"/>
        <v>1259.3363788299976</v>
      </c>
      <c r="V52" s="304">
        <f t="shared" si="63"/>
        <v>-3260.7909866545588</v>
      </c>
      <c r="W52" s="304">
        <f t="shared" si="64"/>
        <v>-2206.3350428596759</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0.43963169613348974</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9928.0103621173021</v>
      </c>
      <c r="S53" s="278">
        <f t="shared" si="33"/>
        <v>66010.247693622412</v>
      </c>
      <c r="T53" s="733">
        <f t="shared" si="61"/>
        <v>786.12839326074754</v>
      </c>
      <c r="U53" s="276">
        <f t="shared" si="62"/>
        <v>1353.8122984401489</v>
      </c>
      <c r="V53" s="276">
        <f t="shared" si="63"/>
        <v>-2943.0472356227847</v>
      </c>
      <c r="W53" s="276">
        <f t="shared" si="64"/>
        <v>-1761.1894761063058</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9622.8997733138076</v>
      </c>
      <c r="S54" s="278">
        <f t="shared" si="33"/>
        <v>66458.789198817292</v>
      </c>
      <c r="T54" s="734">
        <f t="shared" si="61"/>
        <v>819.64025157392553</v>
      </c>
      <c r="U54" s="290">
        <f t="shared" si="62"/>
        <v>1408.5232490539493</v>
      </c>
      <c r="V54" s="290">
        <f t="shared" si="63"/>
        <v>-2740.243853724638</v>
      </c>
      <c r="W54" s="290">
        <f t="shared" si="64"/>
        <v>-1412.7061870720718</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9274.2105209744241</v>
      </c>
      <c r="S55" s="278">
        <f t="shared" si="33"/>
        <v>67020.437162363218</v>
      </c>
      <c r="T55" s="734">
        <f t="shared" si="61"/>
        <v>882.60753576602383</v>
      </c>
      <c r="U55" s="290">
        <f t="shared" si="62"/>
        <v>1502.5214819061684</v>
      </c>
      <c r="V55" s="290">
        <f t="shared" si="63"/>
        <v>-2442.178247835096</v>
      </c>
      <c r="W55" s="290">
        <f t="shared" si="64"/>
        <v>-1000.6812606300991</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8871.0943827240171</v>
      </c>
      <c r="S56" s="278">
        <f t="shared" si="33"/>
        <v>67596.226670143194</v>
      </c>
      <c r="T56" s="734">
        <f t="shared" si="61"/>
        <v>978.16808095216584</v>
      </c>
      <c r="U56" s="290">
        <f t="shared" si="62"/>
        <v>1640.4209950240192</v>
      </c>
      <c r="V56" s="290">
        <f t="shared" si="63"/>
        <v>-1969.06965907829</v>
      </c>
      <c r="W56" s="290">
        <f t="shared" si="64"/>
        <v>-530.1721974506363</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8410.1902439236819</v>
      </c>
      <c r="S57" s="777">
        <f t="shared" si="33"/>
        <v>67599.230550625085</v>
      </c>
      <c r="T57" s="735">
        <f t="shared" si="61"/>
        <v>1104.1087989244206</v>
      </c>
      <c r="U57" s="619">
        <f t="shared" si="62"/>
        <v>1814.5350830085217</v>
      </c>
      <c r="V57" s="619">
        <f t="shared" si="63"/>
        <v>-1359.5788060501181</v>
      </c>
      <c r="W57" s="619">
        <f t="shared" si="64"/>
        <v>-69.067792046114846</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7903.6525614555658</v>
      </c>
      <c r="S58" s="745">
        <f t="shared" si="33"/>
        <v>68031.447519132271</v>
      </c>
      <c r="T58" s="736">
        <f t="shared" si="61"/>
        <v>1271.4325653450169</v>
      </c>
      <c r="U58" s="632">
        <f t="shared" si="62"/>
        <v>2043.1393405969593</v>
      </c>
      <c r="V58" s="632">
        <f t="shared" si="63"/>
        <v>-489.47538409336448</v>
      </c>
      <c r="W58" s="632">
        <f t="shared" si="64"/>
        <v>490.76998789230038</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7382.1874502746832</v>
      </c>
      <c r="S59" s="278">
        <f t="shared" si="33"/>
        <v>69026.68750337149</v>
      </c>
      <c r="T59" s="734">
        <f t="shared" si="61"/>
        <v>1474.8280259969697</v>
      </c>
      <c r="U59" s="290">
        <f t="shared" si="62"/>
        <v>2317.2873211059532</v>
      </c>
      <c r="V59" s="290">
        <f t="shared" si="63"/>
        <v>619.22140316569403</v>
      </c>
      <c r="W59" s="290">
        <f t="shared" si="64"/>
        <v>1135.0151966345165</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67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4.6980719684805664E-3</v>
      </c>
      <c r="AW59" s="298">
        <f t="shared" ca="1" si="50"/>
        <v>0</v>
      </c>
      <c r="AX59" s="296">
        <f t="shared" ca="1" si="51"/>
        <v>0.99735230256846985</v>
      </c>
      <c r="AY59" s="297">
        <f t="shared" ca="1" si="52"/>
        <v>0.98876893277107902</v>
      </c>
      <c r="AZ59" s="297">
        <f t="shared" si="53"/>
        <v>0</v>
      </c>
      <c r="BA59" s="297">
        <f t="shared" ca="1" si="71"/>
        <v>3.1757625420109417E-3</v>
      </c>
      <c r="BB59" s="298">
        <f t="shared" ca="1" si="72"/>
        <v>0</v>
      </c>
      <c r="BC59" s="296">
        <f t="shared" ca="1" si="73"/>
        <v>2.6476974315300383E-3</v>
      </c>
      <c r="BD59" s="297">
        <f t="shared" ca="1" si="56"/>
        <v>0.50003172804157248</v>
      </c>
      <c r="BE59" s="297">
        <f t="shared" ca="1" si="57"/>
        <v>0.49572837683743315</v>
      </c>
      <c r="BF59" s="297">
        <f t="shared" ca="1" si="58"/>
        <v>0</v>
      </c>
      <c r="BG59" s="297">
        <f t="shared" ca="1" si="59"/>
        <v>1.5921976894643108E-3</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6886.0967849489498</v>
      </c>
      <c r="S60" s="278">
        <f t="shared" si="33"/>
        <v>69445.332629115335</v>
      </c>
      <c r="T60" s="734">
        <f t="shared" si="61"/>
        <v>1671.2270881193026</v>
      </c>
      <c r="U60" s="290">
        <f t="shared" si="62"/>
        <v>2572.8931709167036</v>
      </c>
      <c r="V60" s="290">
        <f t="shared" si="63"/>
        <v>1750.0911264747483</v>
      </c>
      <c r="W60" s="290">
        <f t="shared" si="64"/>
        <v>1682.7446062577528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36</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0.22440527186493558</v>
      </c>
      <c r="AW60" s="298">
        <f t="shared" ca="1" si="50"/>
        <v>0</v>
      </c>
      <c r="AX60" s="296">
        <f t="shared" ca="1" si="51"/>
        <v>0.99665128194517638</v>
      </c>
      <c r="AY60" s="297">
        <f t="shared" ca="1" si="52"/>
        <v>0.98800094046602982</v>
      </c>
      <c r="AZ60" s="297">
        <f t="shared" si="53"/>
        <v>0</v>
      </c>
      <c r="BA60" s="297">
        <f t="shared" ca="1" si="71"/>
        <v>0.16654964839449485</v>
      </c>
      <c r="BB60" s="298">
        <f t="shared" ca="1" si="72"/>
        <v>0</v>
      </c>
      <c r="BC60" s="296">
        <f t="shared" ca="1" si="73"/>
        <v>3.3487180548236184E-3</v>
      </c>
      <c r="BD60" s="297">
        <f t="shared" ca="1" si="56"/>
        <v>0.4617482865199129</v>
      </c>
      <c r="BE60" s="297">
        <f t="shared" ca="1" si="57"/>
        <v>0.45774058550335239</v>
      </c>
      <c r="BF60" s="297">
        <f t="shared" ca="1" si="58"/>
        <v>0</v>
      </c>
      <c r="BG60" s="297">
        <f t="shared" ca="1" si="59"/>
        <v>7.716240992191116E-2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6447.9791873397689</v>
      </c>
      <c r="S61" s="278">
        <f t="shared" si="33"/>
        <v>69988.498959041332</v>
      </c>
      <c r="T61" s="734">
        <f t="shared" si="61"/>
        <v>1853.1406908231411</v>
      </c>
      <c r="U61" s="290">
        <f t="shared" si="62"/>
        <v>2805.4514506478854</v>
      </c>
      <c r="V61" s="290">
        <f t="shared" si="63"/>
        <v>2812.917557235085</v>
      </c>
      <c r="W61" s="290">
        <f t="shared" si="64"/>
        <v>2187.8634085337535</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23</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0.58417108059033218</v>
      </c>
      <c r="AW61" s="298">
        <f t="shared" ca="1" si="50"/>
        <v>0</v>
      </c>
      <c r="AX61" s="296">
        <f t="shared" ca="1" si="51"/>
        <v>0.99591587657318459</v>
      </c>
      <c r="AY61" s="297">
        <f t="shared" ca="1" si="52"/>
        <v>0.98725469344536887</v>
      </c>
      <c r="AZ61" s="297">
        <f t="shared" si="53"/>
        <v>0</v>
      </c>
      <c r="BA61" s="297">
        <f t="shared" ca="1" si="71"/>
        <v>0.46794082029622736</v>
      </c>
      <c r="BB61" s="298">
        <f t="shared" ca="1" si="72"/>
        <v>0</v>
      </c>
      <c r="BC61" s="296">
        <f t="shared" ca="1" si="73"/>
        <v>4.0841234268154114E-3</v>
      </c>
      <c r="BD61" s="297">
        <f t="shared" ca="1" si="56"/>
        <v>0.40465253318542893</v>
      </c>
      <c r="BE61" s="297">
        <f t="shared" ca="1" si="57"/>
        <v>0.40113339088084704</v>
      </c>
      <c r="BF61" s="297">
        <f t="shared" ca="1" si="58"/>
        <v>0</v>
      </c>
      <c r="BG61" s="297">
        <f t="shared" ca="1" si="59"/>
        <v>0.19012995250690873</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6080.9918462450541</v>
      </c>
      <c r="S62" s="780">
        <f t="shared" si="33"/>
        <v>70949.66302667628</v>
      </c>
      <c r="T62" s="737">
        <f t="shared" si="61"/>
        <v>2015.8519830796877</v>
      </c>
      <c r="U62" s="304">
        <f t="shared" si="62"/>
        <v>3013.2432000453309</v>
      </c>
      <c r="V62" s="304">
        <f t="shared" si="63"/>
        <v>3743.9356038853002</v>
      </c>
      <c r="W62" s="304">
        <f t="shared" si="64"/>
        <v>2673.4366570951361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16</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0.8131553697681857</v>
      </c>
      <c r="AW62" s="312">
        <f t="shared" ca="1" si="50"/>
        <v>0</v>
      </c>
      <c r="AX62" s="310">
        <f t="shared" ca="1" si="51"/>
        <v>0.99524294894353793</v>
      </c>
      <c r="AY62" s="311">
        <f t="shared" ca="1" si="52"/>
        <v>0.98661158716715347</v>
      </c>
      <c r="AZ62" s="311">
        <f t="shared" si="53"/>
        <v>0</v>
      </c>
      <c r="BA62" s="311">
        <f t="shared" ca="1" si="71"/>
        <v>0.68840981928601919</v>
      </c>
      <c r="BB62" s="312">
        <f t="shared" ca="1" si="72"/>
        <v>0</v>
      </c>
      <c r="BC62" s="310">
        <f t="shared" ca="1" si="73"/>
        <v>4.7570510564620694E-3</v>
      </c>
      <c r="BD62" s="311">
        <f t="shared" ca="1" si="56"/>
        <v>0.37094024994940017</v>
      </c>
      <c r="BE62" s="311">
        <f t="shared" ca="1" si="57"/>
        <v>0.36772322691182485</v>
      </c>
      <c r="BF62" s="311">
        <f t="shared" ca="1" si="58"/>
        <v>0</v>
      </c>
      <c r="BG62" s="311">
        <f t="shared" ca="1" si="59"/>
        <v>0.25657947208231296</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5780.2531301658828</v>
      </c>
      <c r="S63" s="745">
        <f t="shared" si="33"/>
        <v>70992.020331022824</v>
      </c>
      <c r="T63" s="733">
        <f t="shared" si="61"/>
        <v>2117.9375573932002</v>
      </c>
      <c r="U63" s="276">
        <f t="shared" si="62"/>
        <v>3137.5454419421103</v>
      </c>
      <c r="V63" s="276">
        <f t="shared" si="63"/>
        <v>4321.1619308259797</v>
      </c>
      <c r="W63" s="276">
        <f t="shared" si="64"/>
        <v>2979.3994091197028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13</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0.89687213711961367</v>
      </c>
      <c r="AW63" s="284">
        <f t="shared" ca="1" si="50"/>
        <v>0</v>
      </c>
      <c r="AX63" s="282">
        <f t="shared" ca="1" si="51"/>
        <v>0.9946967744555808</v>
      </c>
      <c r="AY63" s="283">
        <f t="shared" ca="1" si="52"/>
        <v>0.98611182415834275</v>
      </c>
      <c r="AZ63" s="283">
        <f t="shared" si="53"/>
        <v>0</v>
      </c>
      <c r="BA63" s="283">
        <f t="shared" ca="1" si="71"/>
        <v>0.78773038026877074</v>
      </c>
      <c r="BB63" s="284">
        <f t="shared" ca="1" si="72"/>
        <v>0</v>
      </c>
      <c r="BC63" s="282">
        <f t="shared" ca="1" si="73"/>
        <v>5.3032255444191989E-3</v>
      </c>
      <c r="BD63" s="283">
        <f t="shared" ca="1" si="56"/>
        <v>0.35738043807916325</v>
      </c>
      <c r="BE63" s="283">
        <f t="shared" ca="1" si="57"/>
        <v>0.35429598724258143</v>
      </c>
      <c r="BF63" s="283">
        <f t="shared" ca="1" si="58"/>
        <v>0</v>
      </c>
      <c r="BG63" s="283">
        <f t="shared" ca="1" si="59"/>
        <v>0.28302034913383617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5531.7295581093367</v>
      </c>
      <c r="S64" s="278">
        <f t="shared" si="33"/>
        <v>71654.818790691512</v>
      </c>
      <c r="T64" s="734">
        <f t="shared" si="61"/>
        <v>2207.7766599827146</v>
      </c>
      <c r="U64" s="290">
        <f t="shared" si="62"/>
        <v>3250.9960882821597</v>
      </c>
      <c r="V64" s="290">
        <f t="shared" si="63"/>
        <v>4743.4267893063043</v>
      </c>
      <c r="W64" s="290">
        <f t="shared" si="64"/>
        <v>3309.7066635580904</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0.94233241180480543</v>
      </c>
      <c r="AW64" s="298">
        <f t="shared" ca="1" si="50"/>
        <v>0</v>
      </c>
      <c r="AX64" s="296">
        <f t="shared" ca="1" si="51"/>
        <v>0.99429347423476933</v>
      </c>
      <c r="AY64" s="297">
        <f t="shared" ca="1" si="52"/>
        <v>0.98575362789082932</v>
      </c>
      <c r="AZ64" s="297">
        <f t="shared" si="53"/>
        <v>0</v>
      </c>
      <c r="BA64" s="297">
        <f t="shared" ca="1" si="71"/>
        <v>0.8470878353871355</v>
      </c>
      <c r="BB64" s="298">
        <f t="shared" ca="1" si="72"/>
        <v>0</v>
      </c>
      <c r="BC64" s="296">
        <f t="shared" ca="1" si="73"/>
        <v>5.7065257652306745E-3</v>
      </c>
      <c r="BD64" s="297">
        <f t="shared" ca="1" si="56"/>
        <v>0.34968953897036792</v>
      </c>
      <c r="BE64" s="297">
        <f t="shared" ca="1" si="57"/>
        <v>0.34668610486537343</v>
      </c>
      <c r="BF64" s="297">
        <f t="shared" ca="1" si="58"/>
        <v>0</v>
      </c>
      <c r="BG64" s="297">
        <f t="shared" ca="1" si="59"/>
        <v>0.29791783039902797</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5320.1855962132104</v>
      </c>
      <c r="S65" s="278">
        <f t="shared" si="33"/>
        <v>72262.959573350861</v>
      </c>
      <c r="T65" s="734">
        <f t="shared" si="61"/>
        <v>2272.9824135754598</v>
      </c>
      <c r="U65" s="290">
        <f t="shared" si="62"/>
        <v>3333.9927246357129</v>
      </c>
      <c r="V65" s="290">
        <f t="shared" si="63"/>
        <v>4993.2692167995874</v>
      </c>
      <c r="W65" s="290">
        <f t="shared" si="64"/>
        <v>3596.294501133907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9</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0.97659516623265696</v>
      </c>
      <c r="AW65" s="298">
        <f t="shared" ca="1" si="50"/>
        <v>0</v>
      </c>
      <c r="AX65" s="296">
        <f t="shared" ca="1" si="51"/>
        <v>0.99401542122454023</v>
      </c>
      <c r="AY65" s="297">
        <f t="shared" ca="1" si="52"/>
        <v>0.98551143167392419</v>
      </c>
      <c r="AZ65" s="297">
        <f t="shared" si="53"/>
        <v>0</v>
      </c>
      <c r="BA65" s="297">
        <f t="shared" ca="1" si="71"/>
        <v>0.89048817887695064</v>
      </c>
      <c r="BB65" s="298">
        <f t="shared" ca="1" si="72"/>
        <v>0</v>
      </c>
      <c r="BC65" s="296">
        <f t="shared" ca="1" si="73"/>
        <v>5.9845787754597701E-3</v>
      </c>
      <c r="BD65" s="297">
        <f t="shared" ca="1" si="56"/>
        <v>0.34427229359177747</v>
      </c>
      <c r="BE65" s="297">
        <f t="shared" ca="1" si="57"/>
        <v>0.34132697913814003</v>
      </c>
      <c r="BF65" s="297">
        <f t="shared" ca="1" si="58"/>
        <v>0</v>
      </c>
      <c r="BG65" s="297">
        <f t="shared" ca="1" si="59"/>
        <v>0.30841614849462273</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5133.0965170855461</v>
      </c>
      <c r="S66" s="278">
        <f t="shared" si="33"/>
        <v>72705.472601164875</v>
      </c>
      <c r="T66" s="734">
        <f t="shared" si="61"/>
        <v>2316.734429943197</v>
      </c>
      <c r="U66" s="290">
        <f t="shared" si="62"/>
        <v>3389.8107942772731</v>
      </c>
      <c r="V66" s="290">
        <f t="shared" si="63"/>
        <v>5139.7414487789101</v>
      </c>
      <c r="W66" s="290">
        <f t="shared" si="64"/>
        <v>3837.9893706242246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40" t="s">
        <v>187</v>
      </c>
      <c r="C70" s="1541"/>
      <c r="D70" s="1541"/>
      <c r="E70" s="1541"/>
      <c r="F70" s="1541"/>
      <c r="G70" s="1541"/>
      <c r="H70" s="1541"/>
      <c r="I70" s="1541"/>
      <c r="J70" s="1541"/>
      <c r="K70" s="1541"/>
      <c r="L70" s="1541"/>
      <c r="M70" s="1541"/>
      <c r="N70" s="1542"/>
      <c r="O70" s="1540" t="s">
        <v>188</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53" t="str">
        <f>"% of miles on f2 for Tech "&amp; RIGHT(O70)&amp;" adopters"</f>
        <v>% of miles on f2 for Tech A adopters</v>
      </c>
      <c r="AC74" s="1554"/>
      <c r="AD74" s="1555"/>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40" t="s">
        <v>189</v>
      </c>
      <c r="C122" s="1541"/>
      <c r="D122" s="1541"/>
      <c r="E122" s="1541"/>
      <c r="F122" s="1541"/>
      <c r="G122" s="1541"/>
      <c r="H122" s="1541"/>
      <c r="I122" s="1541"/>
      <c r="J122" s="1541"/>
      <c r="K122" s="1541"/>
      <c r="L122" s="1541"/>
      <c r="M122" s="1541"/>
      <c r="N122" s="1542"/>
      <c r="O122" s="1540" t="s">
        <v>190</v>
      </c>
      <c r="P122" s="1541"/>
      <c r="Q122" s="1541"/>
      <c r="R122" s="1541"/>
      <c r="S122" s="1541"/>
      <c r="T122" s="1541"/>
      <c r="U122" s="1541"/>
      <c r="V122" s="1541"/>
      <c r="W122" s="1541"/>
      <c r="X122" s="1541"/>
      <c r="Y122" s="1541"/>
      <c r="Z122" s="1541"/>
      <c r="AA122" s="1542"/>
      <c r="AE122" s="937"/>
      <c r="AF122" s="937"/>
      <c r="AG122" s="937"/>
      <c r="AH122" s="937"/>
      <c r="AI122" s="937"/>
      <c r="AJ122" s="227"/>
      <c r="AK122" s="227"/>
      <c r="AL122" s="227"/>
      <c r="AM122" s="227"/>
    </row>
    <row r="123" spans="1:45"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53" t="str">
        <f>"% of miles on f2 for Tech "&amp; RIGHT(O122)&amp;" adopters"</f>
        <v>% of miles on f2 for Tech B adopters</v>
      </c>
      <c r="AC126" s="1554"/>
      <c r="AD126" s="1555"/>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40" t="s">
        <v>191</v>
      </c>
      <c r="C174" s="1541"/>
      <c r="D174" s="1541"/>
      <c r="E174" s="1541"/>
      <c r="F174" s="1541"/>
      <c r="G174" s="1541"/>
      <c r="H174" s="1541"/>
      <c r="I174" s="1541"/>
      <c r="J174" s="1541"/>
      <c r="K174" s="1541"/>
      <c r="L174" s="1541"/>
      <c r="M174" s="1541"/>
      <c r="N174" s="1542"/>
      <c r="O174" s="1540" t="s">
        <v>192</v>
      </c>
      <c r="P174" s="1541"/>
      <c r="Q174" s="1541"/>
      <c r="R174" s="1541"/>
      <c r="S174" s="1541"/>
      <c r="T174" s="1541"/>
      <c r="U174" s="1541"/>
      <c r="V174" s="1541"/>
      <c r="W174" s="1541"/>
      <c r="X174" s="1541"/>
      <c r="Y174" s="1541"/>
      <c r="Z174" s="1541"/>
      <c r="AA174" s="1542"/>
      <c r="AE174" s="937"/>
      <c r="AF174" s="937"/>
      <c r="AG174" s="937"/>
      <c r="AH174" s="937"/>
      <c r="AI174" s="937"/>
      <c r="AJ174" s="227"/>
      <c r="AK174" s="227"/>
      <c r="AL174" s="227"/>
      <c r="AM174" s="227"/>
    </row>
    <row r="175" spans="1:48" x14ac:dyDescent="0.2">
      <c r="A175" s="324"/>
      <c r="B175" s="1537" t="s">
        <v>121</v>
      </c>
      <c r="C175" s="1538"/>
      <c r="D175" s="1538"/>
      <c r="E175" s="1538"/>
      <c r="F175" s="1538"/>
      <c r="G175" s="1538"/>
      <c r="H175" s="1538"/>
      <c r="I175" s="1538"/>
      <c r="J175" s="1538"/>
      <c r="K175" s="1538"/>
      <c r="L175" s="1539"/>
      <c r="M175" s="382"/>
      <c r="N175" s="325"/>
      <c r="O175" s="1537" t="s">
        <v>121</v>
      </c>
      <c r="P175" s="1538"/>
      <c r="Q175" s="1538"/>
      <c r="R175" s="1538"/>
      <c r="S175" s="1538"/>
      <c r="T175" s="1538"/>
      <c r="U175" s="1538"/>
      <c r="V175" s="1538"/>
      <c r="W175" s="1538"/>
      <c r="X175" s="1538"/>
      <c r="Y175" s="1539"/>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53" t="str">
        <f>"% of miles on f2 for Tech "&amp; RIGHT(O174)&amp;" adopters"</f>
        <v>% of miles on f2 for Tech C adopters</v>
      </c>
      <c r="AC178" s="1554"/>
      <c r="AD178" s="1555"/>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53" t="str">
        <f>"% of miles on f2 for Tech "&amp; RIGHT(O227)&amp;" adopters"</f>
        <v>% of miles on f2 for Tech D adopters</v>
      </c>
      <c r="AC231" s="1554"/>
      <c r="AD231" s="1555"/>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53" t="str">
        <f>"% of miles on f2 for Tech "&amp; RIGHT(O280)&amp;" adopters"</f>
        <v>% of miles on f2 for Tech E adopters</v>
      </c>
      <c r="AC284" s="1554"/>
      <c r="AD284" s="1555"/>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51" t="s">
        <v>53</v>
      </c>
      <c r="C3" s="1552"/>
      <c r="D3" s="236">
        <f>'Run Model'!C6</f>
        <v>7.4999999999999997E-2</v>
      </c>
      <c r="F3"/>
      <c r="G3"/>
      <c r="H3"/>
      <c r="J3" s="227" t="s">
        <v>127</v>
      </c>
      <c r="L3" s="1534" t="s">
        <v>452</v>
      </c>
      <c r="M3" s="1535"/>
      <c r="N3" s="1535"/>
      <c r="O3" s="1536"/>
      <c r="Q3" s="216"/>
      <c r="W3" s="227"/>
      <c r="X3" s="227"/>
      <c r="Y3" s="227"/>
    </row>
    <row r="4" spans="2:60" x14ac:dyDescent="0.2">
      <c r="B4" s="1551" t="s">
        <v>104</v>
      </c>
      <c r="C4" s="1552"/>
      <c r="D4" s="225" t="str">
        <f>'Run Model'!C7</f>
        <v>Moderate</v>
      </c>
      <c r="F4"/>
      <c r="G4"/>
      <c r="H4"/>
      <c r="J4" s="227" t="s">
        <v>126</v>
      </c>
      <c r="L4" s="1548">
        <v>44070.81453703704</v>
      </c>
      <c r="M4" s="1535"/>
      <c r="N4" s="1535"/>
      <c r="O4" s="1536"/>
      <c r="P4" s="227" t="s">
        <v>186</v>
      </c>
      <c r="W4" s="227"/>
      <c r="X4" s="227"/>
      <c r="Y4" s="227"/>
    </row>
    <row r="5" spans="2:60" x14ac:dyDescent="0.2">
      <c r="B5" s="1551" t="s">
        <v>118</v>
      </c>
      <c r="C5" s="1552"/>
      <c r="D5" s="225" t="s">
        <v>15</v>
      </c>
      <c r="F5"/>
      <c r="G5"/>
      <c r="H5"/>
      <c r="L5" s="1548">
        <v>44070.81454861111</v>
      </c>
      <c r="M5" s="1535"/>
      <c r="N5" s="1535"/>
      <c r="O5" s="1536"/>
      <c r="P5" s="227" t="s">
        <v>15</v>
      </c>
      <c r="W5" s="227"/>
      <c r="X5" s="227"/>
      <c r="Y5" s="227"/>
    </row>
    <row r="6" spans="2:60" x14ac:dyDescent="0.2">
      <c r="B6" s="1551" t="s">
        <v>68</v>
      </c>
      <c r="C6" s="1552"/>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62" t="s">
        <v>83</v>
      </c>
      <c r="M9" s="1562"/>
      <c r="N9" s="1563" t="s">
        <v>109</v>
      </c>
      <c r="O9" s="1562"/>
      <c r="P9" s="1562"/>
      <c r="Q9" s="1564"/>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65" t="s">
        <v>220</v>
      </c>
      <c r="I19" s="1566"/>
      <c r="J19" s="1566"/>
      <c r="K19" s="1566"/>
      <c r="L19" s="1566"/>
      <c r="M19" s="156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6"/>
      <c r="AN19" s="1545" t="s">
        <v>100</v>
      </c>
      <c r="AO19" s="1546"/>
      <c r="AP19" s="1546"/>
      <c r="AQ19" s="1546"/>
      <c r="AR19" s="1547"/>
      <c r="AS19" s="1545" t="s">
        <v>73</v>
      </c>
      <c r="AT19" s="1546"/>
      <c r="AU19" s="1546"/>
      <c r="AV19" s="1546"/>
      <c r="AW19" s="1547"/>
      <c r="AX19" s="1546"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59" t="s">
        <v>117</v>
      </c>
      <c r="U21" s="1560"/>
      <c r="V21" s="1560"/>
      <c r="W21" s="1560"/>
      <c r="X21" s="1561"/>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-220843.80460588637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228103.5373879812</v>
      </c>
      <c r="S25" s="292">
        <f t="shared" si="33"/>
        <v>58904.486133682345</v>
      </c>
      <c r="T25" s="289">
        <f t="shared" si="34"/>
        <v>-48967.620469769827</v>
      </c>
      <c r="U25" s="290">
        <f t="shared" si="35"/>
        <v>-48967.620469769827</v>
      </c>
      <c r="V25" s="290">
        <f t="shared" si="36"/>
        <v>-202134.804549355</v>
      </c>
      <c r="W25" s="290">
        <f t="shared" si="37"/>
        <v>-218166.67172406867</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228103.5373879812</v>
      </c>
      <c r="S26" s="292">
        <f t="shared" si="33"/>
        <v>38073.522674752407</v>
      </c>
      <c r="T26" s="289">
        <f t="shared" si="34"/>
        <v>-31650.726976096663</v>
      </c>
      <c r="U26" s="290">
        <f t="shared" si="35"/>
        <v>-31650.726976096663</v>
      </c>
      <c r="V26" s="290">
        <f t="shared" si="36"/>
        <v>-311377.70183880831</v>
      </c>
      <c r="W26" s="290">
        <f t="shared" si="37"/>
        <v>-221680.74168932546</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228103.5373879812</v>
      </c>
      <c r="S27" s="306">
        <f t="shared" si="33"/>
        <v>46935.908245807492</v>
      </c>
      <c r="T27" s="303">
        <f t="shared" si="34"/>
        <v>-38633.04774081814</v>
      </c>
      <c r="U27" s="304">
        <f t="shared" si="35"/>
        <v>-38633.04774081814</v>
      </c>
      <c r="V27" s="304">
        <f t="shared" si="36"/>
        <v>-220248.05381892165</v>
      </c>
      <c r="W27" s="304">
        <f t="shared" si="37"/>
        <v>-219800.67688299186</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228103.5373879812</v>
      </c>
      <c r="S28" s="278">
        <f t="shared" si="33"/>
        <v>62135.793122563649</v>
      </c>
      <c r="T28" s="275">
        <f t="shared" si="34"/>
        <v>-51366.629846775577</v>
      </c>
      <c r="U28" s="276">
        <f t="shared" si="35"/>
        <v>-51366.629846775577</v>
      </c>
      <c r="V28" s="276">
        <f t="shared" si="36"/>
        <v>-169781.71817709319</v>
      </c>
      <c r="W28" s="276">
        <f t="shared" si="37"/>
        <v>-217334.37411219312</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228103.5373879812</v>
      </c>
      <c r="S29" s="292">
        <f t="shared" si="33"/>
        <v>65536.094100928531</v>
      </c>
      <c r="T29" s="289">
        <f t="shared" si="34"/>
        <v>-54267.142942813101</v>
      </c>
      <c r="U29" s="290">
        <f t="shared" si="35"/>
        <v>-54267.142942813101</v>
      </c>
      <c r="V29" s="290">
        <f t="shared" si="36"/>
        <v>-143058.33824925832</v>
      </c>
      <c r="W29" s="290">
        <f t="shared" si="37"/>
        <v>-216834.58622986576</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228103.5373879812</v>
      </c>
      <c r="S30" s="292">
        <f t="shared" si="33"/>
        <v>65728.783480081052</v>
      </c>
      <c r="T30" s="289">
        <f t="shared" si="34"/>
        <v>-54634.311507344959</v>
      </c>
      <c r="U30" s="290">
        <f t="shared" si="35"/>
        <v>-54634.311507344959</v>
      </c>
      <c r="V30" s="290">
        <f t="shared" si="36"/>
        <v>-147096.18194078191</v>
      </c>
      <c r="W30" s="290">
        <f t="shared" si="37"/>
        <v>-217009.0654152451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228103.5373879812</v>
      </c>
      <c r="S31" s="292">
        <f t="shared" si="33"/>
        <v>65138.804843422527</v>
      </c>
      <c r="T31" s="289">
        <f t="shared" si="34"/>
        <v>-54386.916557401753</v>
      </c>
      <c r="U31" s="290">
        <f t="shared" si="35"/>
        <v>-54386.916557401753</v>
      </c>
      <c r="V31" s="290">
        <f t="shared" si="36"/>
        <v>-153433.54218591351</v>
      </c>
      <c r="W31" s="290">
        <f t="shared" si="37"/>
        <v>-217351.64910196041</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228103.5373879812</v>
      </c>
      <c r="S32" s="306">
        <f t="shared" si="33"/>
        <v>46159.989605920513</v>
      </c>
      <c r="T32" s="303">
        <f t="shared" si="34"/>
        <v>-38679.085364683546</v>
      </c>
      <c r="U32" s="304">
        <f t="shared" si="35"/>
        <v>-38679.085364683546</v>
      </c>
      <c r="V32" s="304">
        <f t="shared" si="36"/>
        <v>-142951.56734917039</v>
      </c>
      <c r="W32" s="304">
        <f t="shared" si="37"/>
        <v>-220622.63314674422</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218599.22333014864</v>
      </c>
      <c r="S33" s="278">
        <f t="shared" si="33"/>
        <v>39783.19988851255</v>
      </c>
      <c r="T33" s="275">
        <f t="shared" si="34"/>
        <v>-33467.608080839236</v>
      </c>
      <c r="U33" s="276">
        <f t="shared" si="35"/>
        <v>-33467.608080839236</v>
      </c>
      <c r="V33" s="276">
        <f t="shared" si="36"/>
        <v>-141055.34766730334</v>
      </c>
      <c r="W33" s="276">
        <f t="shared" si="37"/>
        <v>-212283.63152247533</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209094.90927231612</v>
      </c>
      <c r="S34" s="292">
        <f t="shared" si="33"/>
        <v>46733.985229121143</v>
      </c>
      <c r="T34" s="289">
        <f t="shared" si="34"/>
        <v>-39465.733878785948</v>
      </c>
      <c r="U34" s="290">
        <f t="shared" si="35"/>
        <v>-39465.733878785948</v>
      </c>
      <c r="V34" s="290">
        <f t="shared" si="36"/>
        <v>-141204.90601110173</v>
      </c>
      <c r="W34" s="290">
        <f t="shared" si="37"/>
        <v>-201826.65792198092</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199590.59521448356</v>
      </c>
      <c r="S35" s="292">
        <f t="shared" si="33"/>
        <v>57411.609593215391</v>
      </c>
      <c r="T35" s="289">
        <f t="shared" si="34"/>
        <v>-48430.911098362703</v>
      </c>
      <c r="U35" s="290">
        <f t="shared" si="35"/>
        <v>-48430.911098362703</v>
      </c>
      <c r="V35" s="290">
        <f t="shared" si="36"/>
        <v>-160849.18038611949</v>
      </c>
      <c r="W35" s="290">
        <f t="shared" si="37"/>
        <v>-190609.89671963087</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180581.96709881842</v>
      </c>
      <c r="S37" s="306">
        <f t="shared" si="33"/>
        <v>54447.453948959454</v>
      </c>
      <c r="T37" s="303">
        <f t="shared" si="34"/>
        <v>-46053.403237395607</v>
      </c>
      <c r="U37" s="304">
        <f t="shared" si="35"/>
        <v>-46053.403237395607</v>
      </c>
      <c r="V37" s="304">
        <f t="shared" si="36"/>
        <v>-164626.12243545227</v>
      </c>
      <c r="W37" s="304">
        <f t="shared" si="37"/>
        <v>-172187.91638725458</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1000000</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1000000</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16653.688748952696</v>
      </c>
      <c r="S39" s="1346">
        <f t="shared" si="33"/>
        <v>55591.553462109005</v>
      </c>
      <c r="T39" s="1345">
        <f t="shared" si="34"/>
        <v>940.467075374464</v>
      </c>
      <c r="U39" s="258">
        <f t="shared" si="35"/>
        <v>1370.0721311253501</v>
      </c>
      <c r="V39" s="258">
        <f t="shared" si="36"/>
        <v>-2846.5323661619623</v>
      </c>
      <c r="W39" s="258">
        <f t="shared" si="37"/>
        <v>-8006.824812031693</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1000000</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15467.759676650274</v>
      </c>
      <c r="S40" s="1346">
        <f t="shared" si="33"/>
        <v>55910.787985728006</v>
      </c>
      <c r="T40" s="1345">
        <f t="shared" si="34"/>
        <v>954.3756548133224</v>
      </c>
      <c r="U40" s="258">
        <f t="shared" si="35"/>
        <v>1381.6930118963901</v>
      </c>
      <c r="V40" s="258">
        <f t="shared" si="36"/>
        <v>-2984.8057864617022</v>
      </c>
      <c r="W40" s="258">
        <f t="shared" si="37"/>
        <v>-6899.6605244088569</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1000000</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14204.991053839334</v>
      </c>
      <c r="S41" s="1346">
        <f t="shared" si="33"/>
        <v>56919.036236279331</v>
      </c>
      <c r="T41" s="1345">
        <f t="shared" si="34"/>
        <v>1008.6955373334395</v>
      </c>
      <c r="U41" s="258">
        <f t="shared" si="35"/>
        <v>1436.1901062147863</v>
      </c>
      <c r="V41" s="258">
        <f t="shared" si="36"/>
        <v>-2978.0313372900637</v>
      </c>
      <c r="W41" s="258">
        <f t="shared" si="37"/>
        <v>-5656.1893297546048</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99856.66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12961.003179928755</v>
      </c>
      <c r="S42" s="1348">
        <f t="shared" si="33"/>
        <v>57258.364655222431</v>
      </c>
      <c r="T42" s="1347">
        <f t="shared" si="34"/>
        <v>1049.4541914416841</v>
      </c>
      <c r="U42" s="265">
        <f t="shared" si="35"/>
        <v>1471.2028080257824</v>
      </c>
      <c r="V42" s="265">
        <f t="shared" si="36"/>
        <v>-3154.1804474905111</v>
      </c>
      <c r="W42" s="265">
        <f t="shared" si="37"/>
        <v>-4551.2954653651577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0.23355760408717219</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91524.86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12523.285122140584</v>
      </c>
      <c r="S43" s="278">
        <f t="shared" si="33"/>
        <v>58307.989442800208</v>
      </c>
      <c r="T43" s="275">
        <f t="shared" si="34"/>
        <v>1027.4067041328908</v>
      </c>
      <c r="U43" s="276">
        <f t="shared" si="35"/>
        <v>1450.5516135558046</v>
      </c>
      <c r="V43" s="276">
        <f t="shared" si="36"/>
        <v>-3248.932798178379</v>
      </c>
      <c r="W43" s="276">
        <f t="shared" si="37"/>
        <v>-4167.5699990054181</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0.29471093550109817</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82928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12093.731206770028</v>
      </c>
      <c r="S44" s="292">
        <f t="shared" si="33"/>
        <v>58454.603196749515</v>
      </c>
      <c r="T44" s="289">
        <f t="shared" si="34"/>
        <v>998.90014754652475</v>
      </c>
      <c r="U44" s="290">
        <f t="shared" si="35"/>
        <v>1416.6987282261935</v>
      </c>
      <c r="V44" s="290">
        <f t="shared" si="36"/>
        <v>-3349.8241168649456</v>
      </c>
      <c r="W44" s="290">
        <f t="shared" si="37"/>
        <v>-3913.0732542307578</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0.36676957351710593</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79682.38</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11531.689969180037</v>
      </c>
      <c r="S45" s="292">
        <f t="shared" si="33"/>
        <v>59351.157755950488</v>
      </c>
      <c r="T45" s="289">
        <f t="shared" si="34"/>
        <v>1215.0721870131665</v>
      </c>
      <c r="U45" s="290">
        <f t="shared" si="35"/>
        <v>1639.5082622886866</v>
      </c>
      <c r="V45" s="290">
        <f t="shared" si="36"/>
        <v>-2941.9029914542807</v>
      </c>
      <c r="W45" s="290">
        <f t="shared" si="37"/>
        <v>-3312.836248036996</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0.39989843526229429</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77242.3</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11079.711659775608</v>
      </c>
      <c r="S46" s="292">
        <f t="shared" si="33"/>
        <v>59904.937552094714</v>
      </c>
      <c r="T46" s="289">
        <f t="shared" si="34"/>
        <v>1368.9815536041961</v>
      </c>
      <c r="U46" s="290">
        <f t="shared" si="35"/>
        <v>1796.6474612492584</v>
      </c>
      <c r="V46" s="290">
        <f t="shared" si="36"/>
        <v>-2636.0415580694225</v>
      </c>
      <c r="W46" s="290">
        <f t="shared" si="37"/>
        <v>-2845.538778047523</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0.4252744460293767</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74202.740000000005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10591.970304479039</v>
      </c>
      <c r="S47" s="306">
        <f t="shared" si="33"/>
        <v>61154.248772588187</v>
      </c>
      <c r="T47" s="303">
        <f t="shared" si="34"/>
        <v>1604.1159159302906</v>
      </c>
      <c r="U47" s="304">
        <f t="shared" si="35"/>
        <v>2038.8851086743489</v>
      </c>
      <c r="V47" s="304">
        <f t="shared" si="36"/>
        <v>-2160.0234468562485</v>
      </c>
      <c r="W47" s="304">
        <f t="shared" si="37"/>
        <v>-2222.6133063812322</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0.45581030339573658</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71329.64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10143.16563950899</v>
      </c>
      <c r="S48" s="278">
        <f t="shared" si="33"/>
        <v>61839.762585291144</v>
      </c>
      <c r="T48" s="275">
        <f t="shared" si="34"/>
        <v>1832.7798170624683</v>
      </c>
      <c r="U48" s="276">
        <f t="shared" si="35"/>
        <v>2269.9489447701926</v>
      </c>
      <c r="V48" s="276">
        <f t="shared" si="36"/>
        <v>-1791.3873204937481</v>
      </c>
      <c r="W48" s="276">
        <f t="shared" si="37"/>
        <v>-1686.5102680458021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0.48410023495843946</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69241.31</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9778.2478180748276</v>
      </c>
      <c r="S49" s="292">
        <f t="shared" si="33"/>
        <v>62288.320470259867</v>
      </c>
      <c r="T49" s="289">
        <f t="shared" si="34"/>
        <v>1990.0099714209919</v>
      </c>
      <c r="U49" s="290">
        <f t="shared" si="35"/>
        <v>2428.1714216658302</v>
      </c>
      <c r="V49" s="290">
        <f t="shared" si="36"/>
        <v>-1546.6551894304448</v>
      </c>
      <c r="W49" s="290">
        <f t="shared" si="37"/>
        <v>-1266.8125437540202</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0.50505535541711721</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67995.47</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9490.3975940038144</v>
      </c>
      <c r="S50" s="292">
        <f t="shared" si="33"/>
        <v>63290.474482404526</v>
      </c>
      <c r="T50" s="289">
        <f t="shared" si="34"/>
        <v>2103.3510491365905</v>
      </c>
      <c r="U50" s="290">
        <f t="shared" si="35"/>
        <v>2547.1145494716548</v>
      </c>
      <c r="V50" s="290">
        <f t="shared" si="36"/>
        <v>-1363.6952855496675</v>
      </c>
      <c r="W50" s="290">
        <f t="shared" si="37"/>
        <v>-848.68351981268825</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0.51776851961525439</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67337.899999999994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9252.2547875851942</v>
      </c>
      <c r="S51" s="292">
        <f t="shared" si="33"/>
        <v>63801.189007397064</v>
      </c>
      <c r="T51" s="289">
        <f t="shared" si="34"/>
        <v>2159.4850323123574</v>
      </c>
      <c r="U51" s="290">
        <f t="shared" si="35"/>
        <v>2606.0246852869459</v>
      </c>
      <c r="V51" s="290">
        <f t="shared" si="36"/>
        <v>-1266.811598050841</v>
      </c>
      <c r="W51" s="290">
        <f t="shared" si="37"/>
        <v>-547.51737167895772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0.52462735594756715</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66721.67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9019.6446640802897</v>
      </c>
      <c r="S52" s="306">
        <f t="shared" si="33"/>
        <v>64372.845916456303</v>
      </c>
      <c r="T52" s="303">
        <f t="shared" si="34"/>
        <v>2214.8626757074062</v>
      </c>
      <c r="U52" s="304">
        <f t="shared" si="35"/>
        <v>2664.6219881956231</v>
      </c>
      <c r="V52" s="304">
        <f t="shared" si="36"/>
        <v>-1052.3144969062105</v>
      </c>
      <c r="W52" s="304">
        <f t="shared" si="37"/>
        <v>-243.67609126266143</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0.53108482209511254</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8694.6344343600122</v>
      </c>
      <c r="S53" s="278">
        <f t="shared" si="33"/>
        <v>65026.442144000517</v>
      </c>
      <c r="T53" s="275">
        <f t="shared" si="34"/>
        <v>2297.1633036926969</v>
      </c>
      <c r="U53" s="276">
        <f t="shared" si="35"/>
        <v>2777.0492502186398</v>
      </c>
      <c r="V53" s="276">
        <f t="shared" si="36"/>
        <v>-755.55336825649829</v>
      </c>
      <c r="W53" s="276">
        <f t="shared" si="37"/>
        <v>169.93614648757648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v>
      </c>
      <c r="AW53" s="639">
        <f t="shared" ca="1" si="54"/>
        <v>0</v>
      </c>
      <c r="AX53" s="282">
        <f t="shared" ca="1" si="55"/>
        <v>0.97970779560863075</v>
      </c>
      <c r="AY53" s="283">
        <f t="shared" ca="1" si="56"/>
        <v>0.95087141070382897</v>
      </c>
      <c r="AZ53" s="283">
        <f t="shared" si="57"/>
        <v>0</v>
      </c>
      <c r="BA53" s="283">
        <f t="shared" ca="1" si="61"/>
        <v>0</v>
      </c>
      <c r="BB53" s="284">
        <f t="shared" ca="1" si="62"/>
        <v>0</v>
      </c>
      <c r="BC53" s="282">
        <f t="shared" ca="1" si="63"/>
        <v>2.0292204391369362E-2</v>
      </c>
      <c r="BD53" s="283">
        <f t="shared" ca="1" si="64"/>
        <v>0.49717067377393931</v>
      </c>
      <c r="BE53" s="283">
        <f t="shared" ca="1" si="65"/>
        <v>0.48253712183469138</v>
      </c>
      <c r="BF53" s="283">
        <f t="shared" ca="1" si="66"/>
        <v>0</v>
      </c>
      <c r="BG53" s="283">
        <f t="shared" ca="1" si="67"/>
        <v>0</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8430.4050967435523</v>
      </c>
      <c r="S54" s="292">
        <f t="shared" si="33"/>
        <v>65468.298662584006</v>
      </c>
      <c r="T54" s="289">
        <f t="shared" si="34"/>
        <v>2348.7535944328065</v>
      </c>
      <c r="U54" s="290">
        <f t="shared" si="35"/>
        <v>2846.960216853352</v>
      </c>
      <c r="V54" s="290">
        <f t="shared" si="36"/>
        <v>-562.47182449767752</v>
      </c>
      <c r="W54" s="290">
        <f t="shared" si="37"/>
        <v>493.89417908470023</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v>
      </c>
      <c r="AW54" s="284">
        <f t="shared" ca="1" si="54"/>
        <v>0</v>
      </c>
      <c r="AX54" s="296">
        <f t="shared" ca="1" si="55"/>
        <v>0.98022761314070572</v>
      </c>
      <c r="AY54" s="297">
        <f t="shared" ca="1" si="56"/>
        <v>0.95160170259119081</v>
      </c>
      <c r="AZ54" s="297">
        <f t="shared" si="57"/>
        <v>0</v>
      </c>
      <c r="BA54" s="283">
        <f t="shared" ca="1" si="61"/>
        <v>0</v>
      </c>
      <c r="BB54" s="284">
        <f t="shared" ca="1" si="62"/>
        <v>0</v>
      </c>
      <c r="BC54" s="282">
        <f t="shared" ca="1" si="63"/>
        <v>1.9772386859294278E-2</v>
      </c>
      <c r="BD54" s="283">
        <f t="shared" ca="1" si="64"/>
        <v>0.49737632912952096</v>
      </c>
      <c r="BE54" s="283">
        <f t="shared" ca="1" si="65"/>
        <v>0.48285128401118471</v>
      </c>
      <c r="BF54" s="283">
        <f t="shared" ca="1" si="66"/>
        <v>0</v>
      </c>
      <c r="BG54" s="283">
        <f t="shared" ca="1" si="67"/>
        <v>0</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8129.2655766240396</v>
      </c>
      <c r="S55" s="292">
        <f t="shared" si="33"/>
        <v>66021.575920023271</v>
      </c>
      <c r="T55" s="289">
        <f t="shared" si="34"/>
        <v>2424.3066634414508</v>
      </c>
      <c r="U55" s="290">
        <f t="shared" si="35"/>
        <v>2949.3443496615691</v>
      </c>
      <c r="V55" s="290">
        <f t="shared" si="36"/>
        <v>-291.18259831127034</v>
      </c>
      <c r="W55" s="290">
        <f t="shared" si="37"/>
        <v>869.94305386671385</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v>
      </c>
      <c r="AW55" s="284">
        <f t="shared" ca="1" si="54"/>
        <v>0</v>
      </c>
      <c r="AX55" s="296">
        <f t="shared" ca="1" si="55"/>
        <v>0.9803660675507182</v>
      </c>
      <c r="AY55" s="297">
        <f t="shared" ca="1" si="56"/>
        <v>0.9520853726906463</v>
      </c>
      <c r="AZ55" s="297">
        <f t="shared" si="57"/>
        <v>0</v>
      </c>
      <c r="BA55" s="283">
        <f t="shared" ca="1" si="61"/>
        <v>0</v>
      </c>
      <c r="BB55" s="284">
        <f t="shared" ca="1" si="62"/>
        <v>0</v>
      </c>
      <c r="BC55" s="282">
        <f t="shared" ca="1" si="63"/>
        <v>1.9633932449281688E-2</v>
      </c>
      <c r="BD55" s="283">
        <f t="shared" ca="1" si="64"/>
        <v>0.49735667680467832</v>
      </c>
      <c r="BE55" s="283">
        <f t="shared" ca="1" si="65"/>
        <v>0.48300939074603999</v>
      </c>
      <c r="BF55" s="283">
        <f t="shared" ca="1" si="66"/>
        <v>0</v>
      </c>
      <c r="BG55" s="283">
        <f t="shared" ca="1" si="67"/>
        <v>0</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7781.9000136291388</v>
      </c>
      <c r="S56" s="292">
        <f t="shared" si="33"/>
        <v>66588.783958516899</v>
      </c>
      <c r="T56" s="289">
        <f t="shared" si="34"/>
        <v>2527.5800272744027</v>
      </c>
      <c r="U56" s="290">
        <f t="shared" si="35"/>
        <v>3089.2523811681876</v>
      </c>
      <c r="V56" s="290">
        <f t="shared" si="36"/>
        <v>127.65145882116303</v>
      </c>
      <c r="W56" s="290">
        <f t="shared" si="37"/>
        <v>1294.1082295764945</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56</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2.3570634765114139E-2</v>
      </c>
      <c r="AW56" s="284">
        <f t="shared" ca="1" si="54"/>
        <v>0</v>
      </c>
      <c r="AX56" s="296">
        <f t="shared" ca="1" si="55"/>
        <v>0.98033866720180773</v>
      </c>
      <c r="AY56" s="297">
        <f t="shared" ca="1" si="56"/>
        <v>0.95570723948234815</v>
      </c>
      <c r="AZ56" s="297">
        <f t="shared" si="57"/>
        <v>0</v>
      </c>
      <c r="BA56" s="283">
        <f t="shared" ca="1" si="61"/>
        <v>1.4000005137938113E-2</v>
      </c>
      <c r="BB56" s="284">
        <f t="shared" ca="1" si="62"/>
        <v>0</v>
      </c>
      <c r="BC56" s="282">
        <f t="shared" ca="1" si="63"/>
        <v>1.9661332798192377E-2</v>
      </c>
      <c r="BD56" s="283">
        <f t="shared" ca="1" si="64"/>
        <v>0.49284167956487385</v>
      </c>
      <c r="BE56" s="283">
        <f t="shared" ca="1" si="65"/>
        <v>0.48045882187143113</v>
      </c>
      <c r="BF56" s="283">
        <f t="shared" ca="1" si="66"/>
        <v>0</v>
      </c>
      <c r="BG56" s="283">
        <f t="shared" ca="1" si="67"/>
        <v>7.038165765502675E-3</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7385.2238061167764</v>
      </c>
      <c r="S57" s="306">
        <f t="shared" si="33"/>
        <v>66591.743069672943</v>
      </c>
      <c r="T57" s="303">
        <f t="shared" si="34"/>
        <v>2641.2152035586332</v>
      </c>
      <c r="U57" s="304">
        <f t="shared" si="35"/>
        <v>3244.6756999360241</v>
      </c>
      <c r="V57" s="304">
        <f t="shared" si="36"/>
        <v>643.98168452287427</v>
      </c>
      <c r="W57" s="304">
        <f t="shared" si="37"/>
        <v>1690.6729353585642</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39</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0.16965625403151388</v>
      </c>
      <c r="AW57" s="321">
        <f t="shared" ca="1" si="54"/>
        <v>0</v>
      </c>
      <c r="AX57" s="310">
        <f t="shared" ca="1" si="55"/>
        <v>0.98021911896359148</v>
      </c>
      <c r="AY57" s="311">
        <f t="shared" ca="1" si="56"/>
        <v>0.95632822725049571</v>
      </c>
      <c r="AZ57" s="311">
        <f t="shared" si="57"/>
        <v>0</v>
      </c>
      <c r="BA57" s="311">
        <f t="shared" ca="1" si="61"/>
        <v>0.10617894540423625</v>
      </c>
      <c r="BB57" s="312">
        <f t="shared" ca="1" si="62"/>
        <v>0</v>
      </c>
      <c r="BC57" s="310">
        <f t="shared" ca="1" si="63"/>
        <v>1.9780881036408626E-2</v>
      </c>
      <c r="BD57" s="311">
        <f t="shared" ca="1" si="64"/>
        <v>0.47036625764509782</v>
      </c>
      <c r="BE57" s="311">
        <f t="shared" ca="1" si="65"/>
        <v>0.45890201550832455</v>
      </c>
      <c r="BF57" s="311">
        <f t="shared" ca="1" si="66"/>
        <v>0</v>
      </c>
      <c r="BG57" s="311">
        <f t="shared" ca="1" si="67"/>
        <v>5.0950845810169107E-2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6949.2419413603102</v>
      </c>
      <c r="S58" s="278">
        <f t="shared" si="33"/>
        <v>67017.518349698177</v>
      </c>
      <c r="T58" s="275">
        <f t="shared" si="34"/>
        <v>2802.4866931697297</v>
      </c>
      <c r="U58" s="276">
        <f t="shared" si="35"/>
        <v>3458.9903391110302</v>
      </c>
      <c r="V58" s="276">
        <f t="shared" si="36"/>
        <v>1397.423801706188</v>
      </c>
      <c r="W58" s="276">
        <f t="shared" si="37"/>
        <v>2184.1663444611304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27</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0.45550270802882226</v>
      </c>
      <c r="AW58" s="284">
        <f t="shared" ca="1" si="54"/>
        <v>0</v>
      </c>
      <c r="AX58" s="282">
        <f t="shared" ca="1" si="55"/>
        <v>0.98003458602945726</v>
      </c>
      <c r="AY58" s="283">
        <f t="shared" ca="1" si="56"/>
        <v>0.95711272434326122</v>
      </c>
      <c r="AZ58" s="283">
        <f t="shared" si="57"/>
        <v>0</v>
      </c>
      <c r="BA58" s="283">
        <f t="shared" ca="1" si="61"/>
        <v>0.30407739039995757</v>
      </c>
      <c r="BB58" s="284">
        <f t="shared" ca="1" si="62"/>
        <v>0</v>
      </c>
      <c r="BC58" s="282">
        <f t="shared" ca="1" si="63"/>
        <v>1.9965413970542634E-2</v>
      </c>
      <c r="BD58" s="283">
        <f t="shared" ca="1" si="64"/>
        <v>0.42854595948492025</v>
      </c>
      <c r="BE58" s="283">
        <f t="shared" ca="1" si="65"/>
        <v>0.41852277117144548</v>
      </c>
      <c r="BF58" s="283">
        <f t="shared" ca="1" si="66"/>
        <v>0</v>
      </c>
      <c r="BG58" s="283">
        <f t="shared" ca="1" si="67"/>
        <v>0.13296585537309155</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6499.813761742761</v>
      </c>
      <c r="S59" s="292">
        <f t="shared" si="33"/>
        <v>67997.92544580398</v>
      </c>
      <c r="T59" s="289">
        <f t="shared" si="34"/>
        <v>3009.894835439557</v>
      </c>
      <c r="U59" s="290">
        <f t="shared" si="35"/>
        <v>3727.5059393118436</v>
      </c>
      <c r="V59" s="290">
        <f t="shared" si="36"/>
        <v>2375.1825026885299</v>
      </c>
      <c r="W59" s="290">
        <f t="shared" si="37"/>
        <v>2766.6826409211126</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6071.2623788294513</v>
      </c>
      <c r="S60" s="292">
        <f t="shared" si="33"/>
        <v>68410.331155511361</v>
      </c>
      <c r="T60" s="289">
        <f t="shared" si="34"/>
        <v>3196.808899081112</v>
      </c>
      <c r="U60" s="290">
        <f t="shared" si="35"/>
        <v>3965.5836939658311</v>
      </c>
      <c r="V60" s="290">
        <f t="shared" si="36"/>
        <v>3360.7667798809553</v>
      </c>
      <c r="W60" s="290">
        <f t="shared" si="37"/>
        <v>3250.9063853592543</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14</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0.87073692958461035</v>
      </c>
      <c r="AW60" s="284">
        <f t="shared" ca="1" si="54"/>
        <v>0</v>
      </c>
      <c r="AX60" s="296">
        <f t="shared" ca="1" si="55"/>
        <v>0.97955647308915561</v>
      </c>
      <c r="AY60" s="297">
        <f t="shared" ca="1" si="56"/>
        <v>0.95899522220726574</v>
      </c>
      <c r="AZ60" s="297">
        <f t="shared" si="57"/>
        <v>0</v>
      </c>
      <c r="BA60" s="283">
        <f t="shared" ca="1" si="61"/>
        <v>0.66755228973348901</v>
      </c>
      <c r="BB60" s="284">
        <f t="shared" ca="1" si="62"/>
        <v>0</v>
      </c>
      <c r="BC60" s="282">
        <f t="shared" ca="1" si="63"/>
        <v>2.044352691084439E-2</v>
      </c>
      <c r="BD60" s="283">
        <f t="shared" ca="1" si="64"/>
        <v>0.36818595477488325</v>
      </c>
      <c r="BE60" s="283">
        <f t="shared" ca="1" si="65"/>
        <v>0.3604575960785843</v>
      </c>
      <c r="BF60" s="283">
        <f t="shared" ca="1" si="66"/>
        <v>0</v>
      </c>
      <c r="BG60" s="283">
        <f t="shared" ca="1" si="67"/>
        <v>0.25091292223568806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5691.6699828299852</v>
      </c>
      <c r="S61" s="292">
        <f t="shared" si="33"/>
        <v>68945.402226467428</v>
      </c>
      <c r="T61" s="289">
        <f t="shared" si="34"/>
        <v>3373.5487735950783</v>
      </c>
      <c r="U61" s="290">
        <f t="shared" si="35"/>
        <v>4186.0216348679469</v>
      </c>
      <c r="V61" s="290">
        <f t="shared" si="36"/>
        <v>4294.9948536216234</v>
      </c>
      <c r="W61" s="290">
        <f t="shared" si="37"/>
        <v>3702.879297587936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11</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0.94233213789492121</v>
      </c>
      <c r="AW61" s="284">
        <f t="shared" ca="1" si="54"/>
        <v>0</v>
      </c>
      <c r="AX61" s="296">
        <f t="shared" ca="1" si="55"/>
        <v>0.97932067204871642</v>
      </c>
      <c r="AY61" s="297">
        <f t="shared" ca="1" si="56"/>
        <v>0.959891691472192</v>
      </c>
      <c r="AZ61" s="297">
        <f t="shared" si="57"/>
        <v>0</v>
      </c>
      <c r="BA61" s="283">
        <f t="shared" ca="1" si="61"/>
        <v>0.76457775106331927</v>
      </c>
      <c r="BB61" s="284">
        <f t="shared" ca="1" si="62"/>
        <v>0</v>
      </c>
      <c r="BC61" s="282">
        <f t="shared" ca="1" si="63"/>
        <v>2.0679327951283577E-2</v>
      </c>
      <c r="BD61" s="283">
        <f t="shared" ca="1" si="64"/>
        <v>0.35471280611935718</v>
      </c>
      <c r="BE61" s="283">
        <f t="shared" ca="1" si="65"/>
        <v>0.34767557264003096</v>
      </c>
      <c r="BF61" s="283">
        <f t="shared" ca="1" si="66"/>
        <v>0</v>
      </c>
      <c r="BG61" s="283">
        <f t="shared" ca="1" si="67"/>
        <v>0.27693229328932839</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5372.6491353369838</v>
      </c>
      <c r="S62" s="306">
        <f t="shared" si="33"/>
        <v>69892.24126765762</v>
      </c>
      <c r="T62" s="303">
        <f t="shared" si="34"/>
        <v>3543.0368816071768</v>
      </c>
      <c r="U62" s="304">
        <f t="shared" si="35"/>
        <v>4394.3090683869732</v>
      </c>
      <c r="V62" s="304">
        <f t="shared" si="36"/>
        <v>5129.0445766933108</v>
      </c>
      <c r="W62" s="304">
        <f t="shared" si="37"/>
        <v>4150.3770658967751</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9</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0.97659506180302502</v>
      </c>
      <c r="AW62" s="832">
        <f t="shared" ca="1" si="54"/>
        <v>0</v>
      </c>
      <c r="AX62" s="310">
        <f t="shared" ca="1" si="55"/>
        <v>0.9791216383660003</v>
      </c>
      <c r="AY62" s="311">
        <f t="shared" ca="1" si="56"/>
        <v>0.96063610049394943</v>
      </c>
      <c r="AZ62" s="311">
        <f t="shared" si="57"/>
        <v>0</v>
      </c>
      <c r="BA62" s="311">
        <f t="shared" ca="1" si="61"/>
        <v>0.82661657844521474</v>
      </c>
      <c r="BB62" s="312">
        <f t="shared" ca="1" si="62"/>
        <v>0</v>
      </c>
      <c r="BC62" s="310">
        <f t="shared" ca="1" si="63"/>
        <v>2.0878361633999809E-2</v>
      </c>
      <c r="BD62" s="311">
        <f t="shared" ca="1" si="64"/>
        <v>0.34654716706971467</v>
      </c>
      <c r="BE62" s="311">
        <f t="shared" ca="1" si="65"/>
        <v>0.34000445518356948</v>
      </c>
      <c r="BF62" s="311">
        <f t="shared" ca="1" si="66"/>
        <v>0</v>
      </c>
      <c r="BG62" s="311">
        <f t="shared" ca="1" si="67"/>
        <v>0.2925700161127161</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5110.3084676478338</v>
      </c>
      <c r="S63" s="278">
        <f t="shared" si="33"/>
        <v>69933.967285915438</v>
      </c>
      <c r="T63" s="275">
        <f t="shared" si="34"/>
        <v>3635.4714499324136</v>
      </c>
      <c r="U63" s="276">
        <f t="shared" si="35"/>
        <v>4505.9135134058124</v>
      </c>
      <c r="V63" s="276">
        <f t="shared" si="36"/>
        <v>5632.0083716498484</v>
      </c>
      <c r="W63" s="276">
        <f t="shared" si="37"/>
        <v>4417.8627300758089</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8</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0.98864991908432542</v>
      </c>
      <c r="AW63" s="639">
        <f t="shared" ca="1" si="54"/>
        <v>0</v>
      </c>
      <c r="AX63" s="282">
        <f t="shared" ca="1" si="55"/>
        <v>0.97896954003781089</v>
      </c>
      <c r="AY63" s="283">
        <f t="shared" ca="1" si="56"/>
        <v>0.96119803395958858</v>
      </c>
      <c r="AZ63" s="283">
        <f t="shared" si="57"/>
        <v>0</v>
      </c>
      <c r="BA63" s="283">
        <f t="shared" ca="1" si="61"/>
        <v>0.86143018891154688</v>
      </c>
      <c r="BB63" s="284">
        <f t="shared" ca="1" si="62"/>
        <v>0</v>
      </c>
      <c r="BC63" s="282">
        <f t="shared" ca="1" si="63"/>
        <v>2.1030459962189108E-2</v>
      </c>
      <c r="BD63" s="283">
        <f t="shared" ca="1" si="64"/>
        <v>0.34208385408144371</v>
      </c>
      <c r="BE63" s="283">
        <f t="shared" ca="1" si="65"/>
        <v>0.33587391082638046</v>
      </c>
      <c r="BF63" s="283">
        <f t="shared" ca="1" si="66"/>
        <v>0</v>
      </c>
      <c r="BG63" s="283">
        <f t="shared" ca="1" si="67"/>
        <v>0.30101177512998673</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4892.774524468362</v>
      </c>
      <c r="S64" s="292">
        <f t="shared" si="33"/>
        <v>70586.887509617954</v>
      </c>
      <c r="T64" s="289">
        <f t="shared" si="34"/>
        <v>3731.9455529174393</v>
      </c>
      <c r="U64" s="290">
        <f t="shared" si="35"/>
        <v>4622.6709484143203</v>
      </c>
      <c r="V64" s="290">
        <f t="shared" si="36"/>
        <v>6016.9093920392152</v>
      </c>
      <c r="W64" s="290">
        <f t="shared" si="37"/>
        <v>4723.8086751704113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7</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0.99672727022689356</v>
      </c>
      <c r="AW64" s="284">
        <f t="shared" ca="1" si="54"/>
        <v>0</v>
      </c>
      <c r="AX64" s="296">
        <f t="shared" ca="1" si="55"/>
        <v>0.97886181901989344</v>
      </c>
      <c r="AY64" s="297">
        <f t="shared" ca="1" si="56"/>
        <v>0.96159234240408487</v>
      </c>
      <c r="AZ64" s="297">
        <f t="shared" si="57"/>
        <v>0</v>
      </c>
      <c r="BA64" s="283">
        <f t="shared" ca="1" si="61"/>
        <v>0.88494566404422148</v>
      </c>
      <c r="BB64" s="284">
        <f t="shared" ca="1" si="62"/>
        <v>0</v>
      </c>
      <c r="BC64" s="282">
        <f t="shared" ca="1" si="63"/>
        <v>2.1138180980106558E-2</v>
      </c>
      <c r="BD64" s="283">
        <f t="shared" ca="1" si="64"/>
        <v>0.33912738724550434</v>
      </c>
      <c r="BE64" s="283">
        <f t="shared" ca="1" si="65"/>
        <v>0.33314436454503732</v>
      </c>
      <c r="BF64" s="283">
        <f t="shared" ca="1" si="66"/>
        <v>0</v>
      </c>
      <c r="BG64" s="283">
        <f t="shared" ca="1" si="67"/>
        <v>0.30659006722935178</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4707.0340703481625</v>
      </c>
      <c r="S65" s="292">
        <f t="shared" si="33"/>
        <v>71185.964665070365</v>
      </c>
      <c r="T65" s="289">
        <f t="shared" si="34"/>
        <v>3804.8877093417705</v>
      </c>
      <c r="U65" s="290">
        <f t="shared" si="35"/>
        <v>4710.8793188391128</v>
      </c>
      <c r="V65" s="290">
        <f t="shared" si="36"/>
        <v>6250.0251328825561</v>
      </c>
      <c r="W65" s="290">
        <f t="shared" si="37"/>
        <v>4990.6160753176418</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4542.344361971499</v>
      </c>
      <c r="S66" s="292">
        <f t="shared" si="33"/>
        <v>71621.882553678661</v>
      </c>
      <c r="T66" s="289">
        <f t="shared" si="34"/>
        <v>3854.4773080282412</v>
      </c>
      <c r="U66" s="290">
        <f t="shared" si="35"/>
        <v>4770.8177518097409</v>
      </c>
      <c r="V66" s="290">
        <f t="shared" si="36"/>
        <v>6388.6607155850124</v>
      </c>
      <c r="W66" s="290">
        <f t="shared" si="37"/>
        <v>5214.1376428209433</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40" t="s">
        <v>251</v>
      </c>
      <c r="C70" s="1541"/>
      <c r="D70" s="1541"/>
      <c r="E70" s="1541"/>
      <c r="F70" s="1541"/>
      <c r="G70" s="1541"/>
      <c r="H70" s="1541"/>
      <c r="I70" s="1541"/>
      <c r="J70" s="1541"/>
      <c r="K70" s="1541"/>
      <c r="L70" s="1541"/>
      <c r="M70" s="1541"/>
      <c r="N70" s="1542"/>
      <c r="O70" s="1540" t="s">
        <v>252</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8"/>
      <c r="M71" s="382"/>
      <c r="N71" s="325"/>
      <c r="O71" s="1537" t="s">
        <v>121</v>
      </c>
      <c r="P71" s="1538"/>
      <c r="Q71" s="1538"/>
      <c r="R71" s="1538"/>
      <c r="S71" s="1538"/>
      <c r="T71" s="1538"/>
      <c r="U71" s="1538"/>
      <c r="V71" s="1538"/>
      <c r="W71" s="1538"/>
      <c r="X71" s="1538"/>
      <c r="Y71" s="1538"/>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53" t="str">
        <f>"% of miles on f2 for Tech "&amp; RIGHT(O69)&amp;" adopters"</f>
        <v>% of miles on f2 for Tech  adopters</v>
      </c>
      <c r="AC74" s="1554"/>
      <c r="AD74" s="1555"/>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40" t="s">
        <v>253</v>
      </c>
      <c r="C122" s="1541"/>
      <c r="D122" s="1541"/>
      <c r="E122" s="1541"/>
      <c r="F122" s="1541"/>
      <c r="G122" s="1541"/>
      <c r="H122" s="1541"/>
      <c r="I122" s="1541"/>
      <c r="J122" s="1541"/>
      <c r="K122" s="1541"/>
      <c r="L122" s="1541"/>
      <c r="M122" s="1541"/>
      <c r="N122" s="1542"/>
      <c r="O122" s="1540" t="s">
        <v>254</v>
      </c>
      <c r="P122" s="1541"/>
      <c r="Q122" s="1541"/>
      <c r="R122" s="1541"/>
      <c r="S122" s="1541"/>
      <c r="T122" s="1541"/>
      <c r="U122" s="1541"/>
      <c r="V122" s="1541"/>
      <c r="W122" s="1541"/>
      <c r="X122" s="1541"/>
      <c r="Y122" s="1541"/>
      <c r="Z122" s="1541"/>
      <c r="AA122" s="1542"/>
      <c r="AE122" s="937"/>
      <c r="AF122" s="937"/>
      <c r="AG122" s="937"/>
      <c r="AH122" s="937"/>
      <c r="AI122" s="937"/>
    </row>
    <row r="123" spans="1:39" x14ac:dyDescent="0.2">
      <c r="A123" s="324"/>
      <c r="B123" s="1537" t="s">
        <v>121</v>
      </c>
      <c r="C123" s="1538"/>
      <c r="D123" s="1538"/>
      <c r="E123" s="1538"/>
      <c r="F123" s="1538"/>
      <c r="G123" s="1538"/>
      <c r="H123" s="1538"/>
      <c r="I123" s="1538"/>
      <c r="J123" s="1538"/>
      <c r="K123" s="1538"/>
      <c r="L123" s="1538"/>
      <c r="M123" s="382"/>
      <c r="N123" s="325"/>
      <c r="O123" s="1537" t="s">
        <v>121</v>
      </c>
      <c r="P123" s="1538"/>
      <c r="Q123" s="1538"/>
      <c r="R123" s="1538"/>
      <c r="S123" s="1538"/>
      <c r="T123" s="1538"/>
      <c r="U123" s="1538"/>
      <c r="V123" s="1538"/>
      <c r="W123" s="1538"/>
      <c r="X123" s="1538"/>
      <c r="Y123" s="1538"/>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53" t="str">
        <f>"% of miles on f2 for Tech "&amp; RIGHT(O121)&amp;" adopters"</f>
        <v>% of miles on f2 for Tech  adopters</v>
      </c>
      <c r="AC126" s="1554"/>
      <c r="AD126" s="1555"/>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40" t="s">
        <v>255</v>
      </c>
      <c r="C174" s="1541"/>
      <c r="D174" s="1541"/>
      <c r="E174" s="1541"/>
      <c r="F174" s="1541"/>
      <c r="G174" s="1541"/>
      <c r="H174" s="1541"/>
      <c r="I174" s="1541"/>
      <c r="J174" s="1541"/>
      <c r="K174" s="1541"/>
      <c r="L174" s="1541"/>
      <c r="M174" s="1541"/>
      <c r="N174" s="1542"/>
      <c r="O174" s="1540" t="s">
        <v>256</v>
      </c>
      <c r="P174" s="1541"/>
      <c r="Q174" s="1541"/>
      <c r="R174" s="1541"/>
      <c r="S174" s="1541"/>
      <c r="T174" s="1541"/>
      <c r="U174" s="1541"/>
      <c r="V174" s="1541"/>
      <c r="W174" s="1541"/>
      <c r="X174" s="1541"/>
      <c r="Y174" s="1541"/>
      <c r="Z174" s="1541"/>
      <c r="AA174" s="1542"/>
      <c r="AE174" s="937"/>
      <c r="AF174" s="937"/>
      <c r="AG174" s="937"/>
      <c r="AH174" s="937"/>
      <c r="AI174" s="937"/>
    </row>
    <row r="175" spans="1:35" x14ac:dyDescent="0.2">
      <c r="A175" s="324"/>
      <c r="B175" s="1537" t="s">
        <v>121</v>
      </c>
      <c r="C175" s="1538"/>
      <c r="D175" s="1538"/>
      <c r="E175" s="1538"/>
      <c r="F175" s="1538"/>
      <c r="G175" s="1538"/>
      <c r="H175" s="1538"/>
      <c r="I175" s="1538"/>
      <c r="J175" s="1538"/>
      <c r="K175" s="1538"/>
      <c r="L175" s="1538"/>
      <c r="M175" s="382"/>
      <c r="N175" s="325"/>
      <c r="O175" s="1537" t="s">
        <v>121</v>
      </c>
      <c r="P175" s="1538"/>
      <c r="Q175" s="1538"/>
      <c r="R175" s="1538"/>
      <c r="S175" s="1538"/>
      <c r="T175" s="1538"/>
      <c r="U175" s="1538"/>
      <c r="V175" s="1538"/>
      <c r="W175" s="1538"/>
      <c r="X175" s="1538"/>
      <c r="Y175" s="1538"/>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53" t="str">
        <f>"% of miles on f2 for Tech "&amp; RIGHT(O173)&amp;" adopters"</f>
        <v>% of miles on f2 for Tech  adopters</v>
      </c>
      <c r="AC178" s="1554"/>
      <c r="AD178" s="1555"/>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40" t="s">
        <v>257</v>
      </c>
      <c r="C227" s="1541"/>
      <c r="D227" s="1541"/>
      <c r="E227" s="1541"/>
      <c r="F227" s="1541"/>
      <c r="G227" s="1541"/>
      <c r="H227" s="1541"/>
      <c r="I227" s="1541"/>
      <c r="J227" s="1541"/>
      <c r="K227" s="1541"/>
      <c r="L227" s="1541"/>
      <c r="M227" s="1541"/>
      <c r="N227" s="1542"/>
      <c r="O227" s="1540" t="s">
        <v>258</v>
      </c>
      <c r="P227" s="1541"/>
      <c r="Q227" s="1541"/>
      <c r="R227" s="1541"/>
      <c r="S227" s="1541"/>
      <c r="T227" s="1541"/>
      <c r="U227" s="1541"/>
      <c r="V227" s="1541"/>
      <c r="W227" s="1541"/>
      <c r="X227" s="1541"/>
      <c r="Y227" s="1541"/>
      <c r="Z227" s="1541"/>
      <c r="AA227" s="1542"/>
      <c r="AE227" s="937"/>
      <c r="AF227" s="937"/>
      <c r="AG227" s="937"/>
      <c r="AH227" s="937"/>
      <c r="AI227" s="937"/>
    </row>
    <row r="228" spans="1:39" x14ac:dyDescent="0.2">
      <c r="A228" s="324"/>
      <c r="B228" s="1537" t="s">
        <v>121</v>
      </c>
      <c r="C228" s="1538"/>
      <c r="D228" s="1538"/>
      <c r="E228" s="1538"/>
      <c r="F228" s="1538"/>
      <c r="G228" s="1538"/>
      <c r="H228" s="1538"/>
      <c r="I228" s="1538"/>
      <c r="J228" s="1538"/>
      <c r="K228" s="1538"/>
      <c r="L228" s="1538"/>
      <c r="M228" s="382"/>
      <c r="N228" s="325"/>
      <c r="O228" s="1537" t="s">
        <v>121</v>
      </c>
      <c r="P228" s="1538"/>
      <c r="Q228" s="1538"/>
      <c r="R228" s="1538"/>
      <c r="S228" s="1538"/>
      <c r="T228" s="1538"/>
      <c r="U228" s="1538"/>
      <c r="V228" s="1538"/>
      <c r="W228" s="1538"/>
      <c r="X228" s="1538"/>
      <c r="Y228" s="1538"/>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53" t="str">
        <f>"% of miles on f2 for Tech "&amp; RIGHT(O226)&amp;" adopters"</f>
        <v>% of miles on f2 for Tech  adopters</v>
      </c>
      <c r="AC231" s="1554"/>
      <c r="AD231" s="1555"/>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40" t="s">
        <v>259</v>
      </c>
      <c r="C280" s="1541"/>
      <c r="D280" s="1541"/>
      <c r="E280" s="1541"/>
      <c r="F280" s="1541"/>
      <c r="G280" s="1541"/>
      <c r="H280" s="1541"/>
      <c r="I280" s="1541"/>
      <c r="J280" s="1541"/>
      <c r="K280" s="1541"/>
      <c r="L280" s="1541"/>
      <c r="M280" s="1541"/>
      <c r="N280" s="1542"/>
      <c r="O280" s="1540" t="s">
        <v>260</v>
      </c>
      <c r="P280" s="1541"/>
      <c r="Q280" s="1541"/>
      <c r="R280" s="1541"/>
      <c r="S280" s="1541"/>
      <c r="T280" s="1541"/>
      <c r="U280" s="1541"/>
      <c r="V280" s="1541"/>
      <c r="W280" s="1541"/>
      <c r="X280" s="1541"/>
      <c r="Y280" s="1541"/>
      <c r="Z280" s="1541"/>
      <c r="AA280" s="1542"/>
      <c r="AE280" s="937"/>
      <c r="AF280" s="937"/>
      <c r="AG280" s="937"/>
      <c r="AH280" s="937"/>
      <c r="AI280" s="937"/>
    </row>
    <row r="281" spans="1:39" x14ac:dyDescent="0.2">
      <c r="A281" s="324"/>
      <c r="B281" s="1537" t="s">
        <v>121</v>
      </c>
      <c r="C281" s="1538"/>
      <c r="D281" s="1538"/>
      <c r="E281" s="1538"/>
      <c r="F281" s="1538"/>
      <c r="G281" s="1538"/>
      <c r="H281" s="1538"/>
      <c r="I281" s="1538"/>
      <c r="J281" s="1538"/>
      <c r="K281" s="1538"/>
      <c r="L281" s="1538"/>
      <c r="M281" s="382"/>
      <c r="N281" s="325"/>
      <c r="O281" s="1537" t="s">
        <v>121</v>
      </c>
      <c r="P281" s="1538"/>
      <c r="Q281" s="1538"/>
      <c r="R281" s="1538"/>
      <c r="S281" s="1538"/>
      <c r="T281" s="1538"/>
      <c r="U281" s="1538"/>
      <c r="V281" s="1538"/>
      <c r="W281" s="1538"/>
      <c r="X281" s="1538"/>
      <c r="Y281" s="1538"/>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53" t="str">
        <f>"% of miles on f2 for Tech "&amp; RIGHT(O279)&amp;" adopters"</f>
        <v>% of miles on f2 for Tech  adopters</v>
      </c>
      <c r="AC284" s="1554"/>
      <c r="AD284" s="1555"/>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
        <v>111</v>
      </c>
      <c r="F4"/>
      <c r="G4"/>
      <c r="H4"/>
      <c r="N4" s="227" t="s">
        <v>126</v>
      </c>
      <c r="P4" s="1548">
        <v>44070.814560185187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44070.814560185187</v>
      </c>
      <c r="Q5" s="1535"/>
      <c r="R5" s="1535"/>
      <c r="S5" s="1535"/>
      <c r="T5" s="1535"/>
      <c r="U5" s="1536"/>
      <c r="V5" s="227" t="s">
        <v>15</v>
      </c>
      <c r="AI5" s="227"/>
      <c r="AJ5" s="227"/>
      <c r="AK5" s="227"/>
      <c r="AL5" s="227"/>
      <c r="AM5" s="227"/>
    </row>
    <row r="6" spans="2:64" x14ac:dyDescent="0.2">
      <c r="B6" s="1551" t="s">
        <v>68</v>
      </c>
      <c r="C6" s="1552"/>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56" t="s">
        <v>117</v>
      </c>
      <c r="U21" s="1557"/>
      <c r="V21" s="1557"/>
      <c r="W21" s="1557"/>
      <c r="X21" s="1558"/>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-225143.62973284011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-222414.37311925655</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-225996.86196708714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-224080.19233088745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-221565.87068700563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-221056.35194309306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-221234.22823525002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-221583.48202053047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-224918.15206914276</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-216416.79022480012</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-205756.2195258064</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-194321.06817324602</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-175540.41219650311</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1000000</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1000000</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10819.780599710286</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-1850.3007426009353</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1000000</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9993.494042572167</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-1190.6517752408799</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1000000</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9116.7288779578612</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-389.84638581587569</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82769.350000000006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8263.5999957826298</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271.2413389992671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86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6.0950267960383386E-2</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75629.929999999993</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7939.0612709580364</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516.87492737646062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86</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9.7659054615162555E-2</v>
      </c>
      <c r="AR43" s="611">
        <f t="shared" si="52"/>
        <v>0</v>
      </c>
      <c r="AS43" s="282">
        <f t="shared" ca="1" si="41"/>
        <v>4.7425873177566781E-2</v>
      </c>
      <c r="AT43" s="283">
        <f t="shared" ca="1" si="42"/>
        <v>4.7425873177566781E-2</v>
      </c>
      <c r="AU43" s="283">
        <f t="shared" si="43"/>
        <v>0</v>
      </c>
      <c r="AV43" s="283">
        <f t="shared" ca="1" si="44"/>
        <v>0</v>
      </c>
      <c r="AW43" s="284">
        <f t="shared" ca="1" si="45"/>
        <v>0</v>
      </c>
      <c r="AX43" s="282">
        <f t="shared" ca="1" si="46"/>
        <v>4.7425441740417358E-2</v>
      </c>
      <c r="AY43" s="283">
        <f t="shared" ca="1" si="46"/>
        <v>4.682978730433305E-2</v>
      </c>
      <c r="AZ43" s="283">
        <f t="shared" si="46"/>
        <v>0</v>
      </c>
      <c r="BA43" s="283">
        <f t="shared" ca="1" si="46"/>
        <v>0</v>
      </c>
      <c r="BB43" s="284">
        <f t="shared" ca="1" si="46"/>
        <v>0</v>
      </c>
      <c r="BC43" s="282">
        <f t="shared" ca="1" si="53"/>
        <v>0.95257455825958259</v>
      </c>
      <c r="BD43" s="283">
        <f t="shared" ca="1" si="47"/>
        <v>2.386257555223659E-2</v>
      </c>
      <c r="BE43" s="283">
        <f t="shared" ca="1" si="48"/>
        <v>2.3562866188180771E-2</v>
      </c>
      <c r="BF43" s="283">
        <f t="shared" ca="1" si="49"/>
        <v>0</v>
      </c>
      <c r="BG43" s="283">
        <f t="shared" ca="1" si="50"/>
        <v>0</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67079.83</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7595.7661340727254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641.2513261049744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86</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0.16171057954916357</v>
      </c>
      <c r="AR44" s="598">
        <f t="shared" si="52"/>
        <v>0</v>
      </c>
      <c r="AS44" s="296">
        <f t="shared" ca="1" si="41"/>
        <v>0.11920292202211755</v>
      </c>
      <c r="AT44" s="297">
        <f t="shared" ca="1" si="42"/>
        <v>0.11920292202211755</v>
      </c>
      <c r="AU44" s="297">
        <f t="shared" si="43"/>
        <v>0</v>
      </c>
      <c r="AV44" s="297">
        <f t="shared" ca="1" si="44"/>
        <v>0</v>
      </c>
      <c r="AW44" s="298">
        <f t="shared" ca="1" si="45"/>
        <v>0</v>
      </c>
      <c r="AX44" s="296">
        <f t="shared" ca="1" si="46"/>
        <v>0.11920125528398144</v>
      </c>
      <c r="AY44" s="297">
        <f t="shared" ca="1" si="46"/>
        <v>0.11786046338676197</v>
      </c>
      <c r="AZ44" s="297">
        <f t="shared" si="46"/>
        <v>0</v>
      </c>
      <c r="BA44" s="297">
        <f t="shared" ca="1" si="46"/>
        <v>0</v>
      </c>
      <c r="BB44" s="298">
        <f t="shared" ca="1" si="46"/>
        <v>0</v>
      </c>
      <c r="BC44" s="296">
        <f t="shared" ca="1" si="53"/>
        <v>0.8807987447160186</v>
      </c>
      <c r="BD44" s="297">
        <f t="shared" ca="1" si="47"/>
        <v>5.9937721454773565E-2</v>
      </c>
      <c r="BE44" s="297">
        <f t="shared" ca="1" si="48"/>
        <v>5.9263533829207869E-2</v>
      </c>
      <c r="BF44" s="297">
        <f t="shared" ca="1" si="49"/>
        <v>0</v>
      </c>
      <c r="BG44" s="297">
        <f t="shared" ca="1" si="50"/>
        <v>0</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62164.65</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7195.9932693769169</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1062.6972069320582</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74</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0.21080998419052033</v>
      </c>
      <c r="AR45" s="598">
        <f t="shared" si="52"/>
        <v>0</v>
      </c>
      <c r="AS45" s="296">
        <f t="shared" ca="1" si="41"/>
        <v>0.2689414213699951</v>
      </c>
      <c r="AT45" s="297">
        <f t="shared" ca="1" si="42"/>
        <v>0.2689414213699951</v>
      </c>
      <c r="AU45" s="297">
        <f t="shared" si="43"/>
        <v>0</v>
      </c>
      <c r="AV45" s="297">
        <f t="shared" ca="1" si="44"/>
        <v>3.9699628009602774E-4</v>
      </c>
      <c r="AW45" s="298">
        <f t="shared" ca="1" si="45"/>
        <v>0</v>
      </c>
      <c r="AX45" s="296">
        <f t="shared" ca="1" si="46"/>
        <v>0.26884849330543803</v>
      </c>
      <c r="AY45" s="297">
        <f t="shared" ca="1" si="46"/>
        <v>0.26556203594283179</v>
      </c>
      <c r="AZ45" s="297">
        <f t="shared" si="46"/>
        <v>0</v>
      </c>
      <c r="BA45" s="297">
        <f t="shared" ca="1" si="46"/>
        <v>8.3690779530738984E-5</v>
      </c>
      <c r="BB45" s="298">
        <f t="shared" ca="1" si="46"/>
        <v>0</v>
      </c>
      <c r="BC45" s="296">
        <f t="shared" ca="1" si="53"/>
        <v>0.73115150669456197</v>
      </c>
      <c r="BD45" s="297">
        <f t="shared" ca="1" si="47"/>
        <v>0.13522973615850267</v>
      </c>
      <c r="BE45" s="297">
        <f t="shared" ca="1" si="48"/>
        <v>0.1335766610135492</v>
      </c>
      <c r="BF45" s="297">
        <f t="shared" ca="1" si="49"/>
        <v>0</v>
      </c>
      <c r="BG45" s="297">
        <f t="shared" ca="1" si="50"/>
        <v>4.2096133386113086E-5</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59495.38</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6932.2619645879358</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1205.9937103474313</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60</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0.24364425030976566</v>
      </c>
      <c r="AR46" s="598">
        <f t="shared" si="52"/>
        <v>0</v>
      </c>
      <c r="AS46" s="296">
        <f t="shared" ca="1" si="41"/>
        <v>0.5</v>
      </c>
      <c r="AT46" s="297">
        <f t="shared" ca="1" si="42"/>
        <v>0.5</v>
      </c>
      <c r="AU46" s="297">
        <f t="shared" si="43"/>
        <v>0</v>
      </c>
      <c r="AV46" s="297">
        <f t="shared" ca="1" si="44"/>
        <v>6.7534292222825587E-3</v>
      </c>
      <c r="AW46" s="298">
        <f t="shared" ca="1" si="45"/>
        <v>0</v>
      </c>
      <c r="AX46" s="296">
        <f t="shared" ca="1" si="46"/>
        <v>0.49964821376631063</v>
      </c>
      <c r="AY46" s="297">
        <f t="shared" ca="1" si="46"/>
        <v>0.49339660505434563</v>
      </c>
      <c r="AZ46" s="297">
        <f t="shared" si="46"/>
        <v>0</v>
      </c>
      <c r="BA46" s="297">
        <f t="shared" ca="1" si="46"/>
        <v>1.6454341998830978E-3</v>
      </c>
      <c r="BB46" s="298">
        <f t="shared" ca="1" si="46"/>
        <v>0</v>
      </c>
      <c r="BC46" s="296">
        <f t="shared" ca="1" si="53"/>
        <v>0.50035178623368937</v>
      </c>
      <c r="BD46" s="297">
        <f t="shared" ca="1" si="47"/>
        <v>0.25098098303644467</v>
      </c>
      <c r="BE46" s="297">
        <f t="shared" ca="1" si="48"/>
        <v>0.24784070382227336</v>
      </c>
      <c r="BF46" s="297">
        <f t="shared" ca="1" si="49"/>
        <v>0</v>
      </c>
      <c r="BG46" s="297">
        <f t="shared" ca="1" si="50"/>
        <v>8.2652690759262135E-4</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57152.33</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6693.5142505571757</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1440.1955645030712</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46</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0.27484293244249458</v>
      </c>
      <c r="AR47" s="629">
        <f t="shared" si="52"/>
        <v>0</v>
      </c>
      <c r="AS47" s="624">
        <f t="shared" ca="1" si="41"/>
        <v>0.70256958544885761</v>
      </c>
      <c r="AT47" s="625">
        <f t="shared" ca="1" si="42"/>
        <v>0.7310585786300049</v>
      </c>
      <c r="AU47" s="625">
        <f t="shared" si="43"/>
        <v>0</v>
      </c>
      <c r="AV47" s="625">
        <f t="shared" ca="1" si="44"/>
        <v>5.9530711404297991E-2</v>
      </c>
      <c r="AW47" s="626">
        <f t="shared" ca="1" si="45"/>
        <v>0</v>
      </c>
      <c r="AX47" s="624">
        <f t="shared" ca="1" si="46"/>
        <v>0.70178482735541814</v>
      </c>
      <c r="AY47" s="625">
        <f t="shared" ca="1" si="46"/>
        <v>0.72098914301585804</v>
      </c>
      <c r="AZ47" s="625">
        <f t="shared" si="46"/>
        <v>0</v>
      </c>
      <c r="BA47" s="625">
        <f t="shared" ca="1" si="46"/>
        <v>1.6361595292745116E-2</v>
      </c>
      <c r="BB47" s="626">
        <f t="shared" ca="1" si="46"/>
        <v>0</v>
      </c>
      <c r="BC47" s="624">
        <f t="shared" ca="1" si="53"/>
        <v>0.27901085698414207</v>
      </c>
      <c r="BD47" s="625">
        <f t="shared" ca="1" si="47"/>
        <v>0.35158553045908114</v>
      </c>
      <c r="BE47" s="625">
        <f t="shared" ca="1" si="48"/>
        <v>0.36120665540420605</v>
      </c>
      <c r="BF47" s="625">
        <f t="shared" ca="1" si="49"/>
        <v>0</v>
      </c>
      <c r="BG47" s="625">
        <f t="shared" ca="1" si="50"/>
        <v>8.1969571525707108E-3</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55612.77</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6498.2592812405146</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1571.3851928868335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41</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0.29727977533491523</v>
      </c>
      <c r="AR48" s="642">
        <f t="shared" si="52"/>
        <v>0</v>
      </c>
      <c r="AS48" s="637">
        <f t="shared" ca="1" si="41"/>
        <v>0.45673954751240892</v>
      </c>
      <c r="AT48" s="638">
        <f t="shared" ca="1" si="42"/>
        <v>0.88079707797788231</v>
      </c>
      <c r="AU48" s="638">
        <f t="shared" si="43"/>
        <v>0</v>
      </c>
      <c r="AV48" s="638">
        <f t="shared" ca="1" si="44"/>
        <v>0.12256810316882091</v>
      </c>
      <c r="AW48" s="639">
        <f t="shared" ca="1" si="45"/>
        <v>0</v>
      </c>
      <c r="AX48" s="637">
        <f t="shared" ca="1" si="46"/>
        <v>0.45608434166583761</v>
      </c>
      <c r="AY48" s="638">
        <f t="shared" ca="1" si="46"/>
        <v>0.86836216258642385</v>
      </c>
      <c r="AZ48" s="638">
        <f t="shared" si="46"/>
        <v>0</v>
      </c>
      <c r="BA48" s="638">
        <f t="shared" ca="1" si="46"/>
        <v>3.6437018173253795E-2</v>
      </c>
      <c r="BB48" s="639">
        <f t="shared" ca="1" si="46"/>
        <v>0</v>
      </c>
      <c r="BC48" s="637">
        <f t="shared" ca="1" si="53"/>
        <v>0.13163783741357626</v>
      </c>
      <c r="BD48" s="638">
        <f t="shared" ca="1" si="47"/>
        <v>0.29102151559956801</v>
      </c>
      <c r="BE48" s="638">
        <f t="shared" ca="1" si="48"/>
        <v>0.55409065727228102</v>
      </c>
      <c r="BF48" s="638">
        <f t="shared" ca="1" si="49"/>
        <v>0</v>
      </c>
      <c r="BG48" s="638">
        <f t="shared" ca="1" si="50"/>
        <v>2.3249989714574756E-2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54784.07</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6337.8588976214187</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1773.826981569232</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35</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0.30845553748178944</v>
      </c>
      <c r="AR49" s="598">
        <f t="shared" si="52"/>
        <v>0</v>
      </c>
      <c r="AS49" s="296">
        <f t="shared" ca="1" si="41"/>
        <v>0.58826673355942782</v>
      </c>
      <c r="AT49" s="297">
        <f t="shared" ca="1" si="42"/>
        <v>0.95257412682243336</v>
      </c>
      <c r="AU49" s="297">
        <f t="shared" si="43"/>
        <v>0</v>
      </c>
      <c r="AV49" s="297">
        <f t="shared" ca="1" si="44"/>
        <v>0.23353385811251512</v>
      </c>
      <c r="AW49" s="298">
        <f t="shared" ca="1" si="45"/>
        <v>0</v>
      </c>
      <c r="AX49" s="296">
        <f t="shared" ca="1" si="46"/>
        <v>0.5873100506784692</v>
      </c>
      <c r="AY49" s="297">
        <f t="shared" ca="1" si="46"/>
        <v>0.93890201136011098</v>
      </c>
      <c r="AZ49" s="297">
        <f t="shared" si="46"/>
        <v>0</v>
      </c>
      <c r="BA49" s="297">
        <f t="shared" ca="1" si="46"/>
        <v>7.2034811724291811E-2</v>
      </c>
      <c r="BB49" s="298">
        <f t="shared" ca="1" si="46"/>
        <v>0</v>
      </c>
      <c r="BC49" s="296">
        <f t="shared" ca="1" si="53"/>
        <v>6.1097988639889023E-2</v>
      </c>
      <c r="BD49" s="297">
        <f t="shared" ca="1" si="47"/>
        <v>0.34501965680418234</v>
      </c>
      <c r="BE49" s="297">
        <f t="shared" ca="1" si="48"/>
        <v>0.55156496872138006</v>
      </c>
      <c r="BF49" s="297">
        <f t="shared" ca="1" si="49"/>
        <v>0</v>
      </c>
      <c r="BG49" s="297">
        <f t="shared" ca="1" si="50"/>
        <v>4.2317385834548561E-2</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54385.37</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6197.4463953156774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2028.0245214271672</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30</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0.31407809042045476</v>
      </c>
      <c r="AR50" s="598">
        <f t="shared" si="52"/>
        <v>0</v>
      </c>
      <c r="AS50" s="296">
        <f t="shared" ca="1" si="41"/>
        <v>0.60644733917237603</v>
      </c>
      <c r="AT50" s="297">
        <f t="shared" ca="1" si="42"/>
        <v>0.98201379003790845</v>
      </c>
      <c r="AU50" s="297">
        <f t="shared" si="43"/>
        <v>0</v>
      </c>
      <c r="AV50" s="297">
        <f t="shared" ca="1" si="44"/>
        <v>0.36126268430179587</v>
      </c>
      <c r="AW50" s="298">
        <f t="shared" ca="1" si="45"/>
        <v>0</v>
      </c>
      <c r="AX50" s="296">
        <f t="shared" ca="1" si="46"/>
        <v>0.60540305938552053</v>
      </c>
      <c r="AY50" s="297">
        <f t="shared" ca="1" si="46"/>
        <v>0.96781387959161247</v>
      </c>
      <c r="AZ50" s="297">
        <f t="shared" si="46"/>
        <v>0</v>
      </c>
      <c r="BA50" s="297">
        <f t="shared" ca="1" si="46"/>
        <v>0.11346469402567565</v>
      </c>
      <c r="BB50" s="298">
        <f t="shared" ca="1" si="46"/>
        <v>0</v>
      </c>
      <c r="BC50" s="296">
        <f t="shared" ca="1" si="53"/>
        <v>3.2186120408387531E-2</v>
      </c>
      <c r="BD50" s="297">
        <f t="shared" ca="1" si="47"/>
        <v>0.34737882488079264</v>
      </c>
      <c r="BE50" s="297">
        <f t="shared" ca="1" si="48"/>
        <v>0.55532928514945679</v>
      </c>
      <c r="BF50" s="297">
        <f t="shared" ca="1" si="49"/>
        <v>0</v>
      </c>
      <c r="BG50" s="297">
        <f t="shared" ca="1" si="50"/>
        <v>6.5105769561363061E-2</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54203.91</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6066.7885469894454</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2208.2325156267516</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27</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0.31682741894285604</v>
      </c>
      <c r="AR51" s="598">
        <f t="shared" si="52"/>
        <v>0</v>
      </c>
      <c r="AS51" s="296">
        <f t="shared" ca="1" si="41"/>
        <v>0.51508192880389592</v>
      </c>
      <c r="AT51" s="297">
        <f t="shared" ca="1" si="42"/>
        <v>0.99330714907571527</v>
      </c>
      <c r="AU51" s="297">
        <f t="shared" si="43"/>
        <v>0</v>
      </c>
      <c r="AV51" s="297">
        <f t="shared" ca="1" si="44"/>
        <v>0.4524568762824252</v>
      </c>
      <c r="AW51" s="298">
        <f t="shared" ca="1" si="45"/>
        <v>0</v>
      </c>
      <c r="AX51" s="296">
        <f t="shared" ca="1" si="46"/>
        <v>0.51417252948010284</v>
      </c>
      <c r="AY51" s="297">
        <f t="shared" ca="1" si="46"/>
        <v>0.97890218642310989</v>
      </c>
      <c r="AZ51" s="297">
        <f t="shared" si="46"/>
        <v>0</v>
      </c>
      <c r="BA51" s="297">
        <f t="shared" ca="1" si="46"/>
        <v>0.14335074429550793</v>
      </c>
      <c r="BB51" s="298">
        <f t="shared" ca="1" si="46"/>
        <v>0</v>
      </c>
      <c r="BC51" s="296">
        <f t="shared" ca="1" si="53"/>
        <v>2.1097813576890223E-2</v>
      </c>
      <c r="BD51" s="297">
        <f t="shared" ca="1" si="47"/>
        <v>0.30757564310057356</v>
      </c>
      <c r="BE51" s="297">
        <f t="shared" ca="1" si="48"/>
        <v>0.58557478717520017</v>
      </c>
      <c r="BF51" s="297">
        <f t="shared" ca="1" si="49"/>
        <v>0</v>
      </c>
      <c r="BG51" s="297">
        <f t="shared" ca="1" si="50"/>
        <v>8.5751756147336045E-2</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54060.88</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5938.0105673953021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2394.2138979642787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25</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0.31907022398862295</v>
      </c>
      <c r="AR52" s="599">
        <f t="shared" si="52"/>
        <v>0</v>
      </c>
      <c r="AS52" s="310">
        <f t="shared" ca="1" si="41"/>
        <v>0.39505542732773269</v>
      </c>
      <c r="AT52" s="311">
        <f t="shared" ca="1" si="42"/>
        <v>0.99752737684336534</v>
      </c>
      <c r="AU52" s="311">
        <f t="shared" si="43"/>
        <v>0</v>
      </c>
      <c r="AV52" s="311">
        <f t="shared" ca="1" si="44"/>
        <v>0.51727033856272597</v>
      </c>
      <c r="AW52" s="312">
        <f t="shared" ca="1" si="45"/>
        <v>0</v>
      </c>
      <c r="AX52" s="310">
        <f t="shared" ca="1" si="46"/>
        <v>0.39434435604894624</v>
      </c>
      <c r="AY52" s="311">
        <f t="shared" ca="1" si="46"/>
        <v>0.98303076983289472</v>
      </c>
      <c r="AZ52" s="311">
        <f t="shared" si="46"/>
        <v>0</v>
      </c>
      <c r="BA52" s="311">
        <f t="shared" ca="1" si="46"/>
        <v>0.1650455627878798</v>
      </c>
      <c r="BB52" s="312">
        <f t="shared" ca="1" si="46"/>
        <v>0</v>
      </c>
      <c r="BC52" s="310">
        <f t="shared" ca="1" si="53"/>
        <v>1.6969230167105276E-2</v>
      </c>
      <c r="BD52" s="311">
        <f t="shared" ca="1" si="47"/>
        <v>0.25132743534475566</v>
      </c>
      <c r="BE52" s="311">
        <f t="shared" ca="1" si="48"/>
        <v>0.62651486817885815</v>
      </c>
      <c r="BF52" s="311">
        <f t="shared" ca="1" si="49"/>
        <v>0</v>
      </c>
      <c r="BG52" s="311">
        <f t="shared" ca="1" si="50"/>
        <v>0.10518846630928096</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5749.7229355806185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2666.383919121964</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22</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0.6169921855947591</v>
      </c>
      <c r="AW53" s="284">
        <f t="shared" ca="1" si="45"/>
        <v>0</v>
      </c>
      <c r="AX53" s="282">
        <f t="shared" ca="1" si="46"/>
        <v>0.74839569112393334</v>
      </c>
      <c r="AY53" s="283">
        <f t="shared" ca="1" si="46"/>
        <v>0.98535383515170805</v>
      </c>
      <c r="AZ53" s="283">
        <f t="shared" si="46"/>
        <v>0</v>
      </c>
      <c r="BA53" s="283">
        <f t="shared" ca="1" si="46"/>
        <v>0.20553507324026377</v>
      </c>
      <c r="BB53" s="284">
        <f t="shared" ca="1" si="46"/>
        <v>0</v>
      </c>
      <c r="BC53" s="282">
        <f t="shared" ca="1" si="53"/>
        <v>1.4646164848292065E-2</v>
      </c>
      <c r="BD53" s="283">
        <f t="shared" ca="1" si="47"/>
        <v>0.3802611358044421</v>
      </c>
      <c r="BE53" s="283">
        <f t="shared" ca="1" si="48"/>
        <v>0.5006599756892548</v>
      </c>
      <c r="BF53" s="283">
        <f t="shared" ca="1" si="49"/>
        <v>0</v>
      </c>
      <c r="BG53" s="283">
        <f t="shared" ca="1" si="50"/>
        <v>0.10443272365801101</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5589.1692797519281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2882.8250710080029</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20</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0.68430946962833761</v>
      </c>
      <c r="AW54" s="298">
        <f t="shared" ca="1" si="45"/>
        <v>0</v>
      </c>
      <c r="AX54" s="296">
        <f t="shared" ca="1" si="46"/>
        <v>0.86896906170752786</v>
      </c>
      <c r="AY54" s="297">
        <f t="shared" ca="1" si="46"/>
        <v>0.98640084999197342</v>
      </c>
      <c r="AZ54" s="297">
        <f t="shared" si="46"/>
        <v>0</v>
      </c>
      <c r="BA54" s="297">
        <f t="shared" ca="1" si="46"/>
        <v>0.23409722548535858</v>
      </c>
      <c r="BB54" s="298">
        <f t="shared" ca="1" si="46"/>
        <v>0</v>
      </c>
      <c r="BC54" s="296">
        <f t="shared" ca="1" si="53"/>
        <v>1.3599150008026695E-2</v>
      </c>
      <c r="BD54" s="297">
        <f t="shared" ca="1" si="47"/>
        <v>0.41022507883989695</v>
      </c>
      <c r="BE54" s="297">
        <f t="shared" ca="1" si="48"/>
        <v>0.46566256992000027</v>
      </c>
      <c r="BF54" s="297">
        <f t="shared" ca="1" si="49"/>
        <v>0</v>
      </c>
      <c r="BG54" s="297">
        <f t="shared" ca="1" si="50"/>
        <v>0.11051320123207609</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5409.2578022804391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3133.3046551624375</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18</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0.75028811646116034</v>
      </c>
      <c r="AW55" s="298">
        <f t="shared" ca="1" si="45"/>
        <v>0</v>
      </c>
      <c r="AX55" s="296">
        <f t="shared" ca="1" si="46"/>
        <v>0.94067533687613769</v>
      </c>
      <c r="AY55" s="297">
        <f t="shared" ca="1" si="46"/>
        <v>0.9873465080045376</v>
      </c>
      <c r="AZ55" s="297">
        <f t="shared" si="46"/>
        <v>0</v>
      </c>
      <c r="BA55" s="297">
        <f t="shared" ca="1" si="46"/>
        <v>0.26741534355898272</v>
      </c>
      <c r="BB55" s="298">
        <f t="shared" ca="1" si="46"/>
        <v>0</v>
      </c>
      <c r="BC55" s="296">
        <f t="shared" ca="1" si="53"/>
        <v>1.2653491995462396E-2</v>
      </c>
      <c r="BD55" s="297">
        <f t="shared" ca="1" si="47"/>
        <v>0.42304672341400218</v>
      </c>
      <c r="BE55" s="297">
        <f t="shared" ca="1" si="48"/>
        <v>0.44403599064549071</v>
      </c>
      <c r="BF55" s="297">
        <f t="shared" ca="1" si="49"/>
        <v>0</v>
      </c>
      <c r="BG55" s="297">
        <f t="shared" ca="1" si="50"/>
        <v>0.12026379394504469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5203.2106525158615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3411.5625686533112</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16</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0.81311854575190168</v>
      </c>
      <c r="AW56" s="298">
        <f t="shared" ca="1" si="45"/>
        <v>0</v>
      </c>
      <c r="AX56" s="296">
        <f t="shared" ca="1" si="46"/>
        <v>0.98707890751438676</v>
      </c>
      <c r="AY56" s="297">
        <f t="shared" ca="1" si="46"/>
        <v>0.98851435614736205</v>
      </c>
      <c r="AZ56" s="297">
        <f t="shared" si="46"/>
        <v>0</v>
      </c>
      <c r="BA56" s="297">
        <f t="shared" ca="1" si="46"/>
        <v>0.30816226118759799</v>
      </c>
      <c r="BB56" s="298">
        <f t="shared" ca="1" si="46"/>
        <v>0</v>
      </c>
      <c r="BC56" s="296">
        <f t="shared" ca="1" si="53"/>
        <v>1.148564385263795E-2</v>
      </c>
      <c r="BD56" s="297">
        <f t="shared" ca="1" si="47"/>
        <v>0.42725311886988981</v>
      </c>
      <c r="BE56" s="297">
        <f t="shared" ca="1" si="48"/>
        <v>0.4278744470137163</v>
      </c>
      <c r="BF56" s="297">
        <f t="shared" ca="1" si="49"/>
        <v>0</v>
      </c>
      <c r="BG56" s="297">
        <f t="shared" ca="1" si="50"/>
        <v>0.13338679026375591</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4965.5842972639102</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3648.0080171387808</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14</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0.87072311107050204</v>
      </c>
      <c r="AW57" s="626">
        <f t="shared" ca="1" si="45"/>
        <v>0</v>
      </c>
      <c r="AX57" s="624">
        <f t="shared" ca="1" si="46"/>
        <v>0.99856988898116306</v>
      </c>
      <c r="AY57" s="625">
        <f t="shared" ca="1" si="46"/>
        <v>0.99006398120498829</v>
      </c>
      <c r="AZ57" s="625">
        <f t="shared" si="46"/>
        <v>0</v>
      </c>
      <c r="BA57" s="625">
        <f t="shared" ca="1" si="46"/>
        <v>0.36006143830314397</v>
      </c>
      <c r="BB57" s="626">
        <f t="shared" ca="1" si="46"/>
        <v>0</v>
      </c>
      <c r="BC57" s="624">
        <f t="shared" ca="1" si="53"/>
        <v>1.4301110188370547E-3</v>
      </c>
      <c r="BD57" s="625">
        <f t="shared" ca="1" si="47"/>
        <v>0.42455137521487368</v>
      </c>
      <c r="BE57" s="625">
        <f t="shared" ca="1" si="48"/>
        <v>0.42093500856525401</v>
      </c>
      <c r="BF57" s="625">
        <f t="shared" ca="1" si="49"/>
        <v>0</v>
      </c>
      <c r="BG57" s="625">
        <f t="shared" ca="1" si="50"/>
        <v>0.15308350520103534</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4696.2701122313274</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3970.4976801051171</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4404.7524375283028</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4386.491803420864</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4110.3834731081151</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4731.4471572002949</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3835.675674141718</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5071.060352998029</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3596.5809094852889</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5428.798467944378</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3397.6428677398121</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5629.0144753915229</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3234.3157970682541</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5870.8914206292584</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3098.1898703753004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6079.0073714349064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2980.9409560321042</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6246.3388713224213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40" t="s">
        <v>193</v>
      </c>
      <c r="C70" s="1541"/>
      <c r="D70" s="1541"/>
      <c r="E70" s="1541"/>
      <c r="F70" s="1541"/>
      <c r="G70" s="1541"/>
      <c r="H70" s="1541"/>
      <c r="I70" s="1541"/>
      <c r="J70" s="1541"/>
      <c r="K70" s="1541"/>
      <c r="L70" s="1541"/>
      <c r="M70" s="1541"/>
      <c r="N70" s="1542"/>
      <c r="O70" s="1540" t="s">
        <v>194</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53" t="str">
        <f>"% of miles on f2 for Tech "&amp; RIGHT(O69)&amp;" adopters"</f>
        <v>% of miles on f2 for Tech  adopters</v>
      </c>
      <c r="AC74" s="1554"/>
      <c r="AD74" s="1555"/>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40" t="s">
        <v>195</v>
      </c>
      <c r="C122" s="1541"/>
      <c r="D122" s="1541"/>
      <c r="E122" s="1541"/>
      <c r="F122" s="1541"/>
      <c r="G122" s="1541"/>
      <c r="H122" s="1541"/>
      <c r="I122" s="1541"/>
      <c r="J122" s="1541"/>
      <c r="K122" s="1541"/>
      <c r="L122" s="1541"/>
      <c r="M122" s="1541"/>
      <c r="N122" s="1542"/>
      <c r="O122" s="1540" t="s">
        <v>196</v>
      </c>
      <c r="P122" s="1541"/>
      <c r="Q122" s="1541"/>
      <c r="R122" s="1541"/>
      <c r="S122" s="1541"/>
      <c r="T122" s="1541"/>
      <c r="U122" s="1541"/>
      <c r="V122" s="1541"/>
      <c r="W122" s="1541"/>
      <c r="X122" s="1541"/>
      <c r="Y122" s="1541"/>
      <c r="Z122" s="1541"/>
      <c r="AA122" s="1542"/>
      <c r="AI122" s="227"/>
      <c r="AJ122" s="227"/>
      <c r="AK122" s="227"/>
      <c r="AL122" s="227"/>
      <c r="AM122" s="227"/>
    </row>
    <row r="123" spans="1:39"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53" t="str">
        <f>"% of miles on f2 for Tech "&amp; RIGHT(O121)&amp;" adopters"</f>
        <v>% of miles on f2 for Tech  adopters</v>
      </c>
      <c r="AC126" s="1554"/>
      <c r="AD126" s="1555"/>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53" t="str">
        <f>"% of miles on f2 for Tech "&amp; RIGHT(O173)&amp;" adopters"</f>
        <v>% of miles on f2 for Tech  adopters</v>
      </c>
      <c r="AC178" s="1554"/>
      <c r="AD178" s="1555"/>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53" t="str">
        <f>"% of miles on f2 for Tech "&amp; RIGHT(O226)&amp;" adopters"</f>
        <v>% of miles on f2 for Tech  adopters</v>
      </c>
      <c r="AC231" s="1554"/>
      <c r="AD231" s="1555"/>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40" t="s">
        <v>219</v>
      </c>
      <c r="C280" s="1541"/>
      <c r="D280" s="1541"/>
      <c r="E280" s="1541"/>
      <c r="F280" s="1541"/>
      <c r="G280" s="1541"/>
      <c r="H280" s="1541"/>
      <c r="I280" s="1541"/>
      <c r="J280" s="1541"/>
      <c r="K280" s="1541"/>
      <c r="L280" s="1541"/>
      <c r="M280" s="1541"/>
      <c r="N280" s="1542"/>
      <c r="O280" s="1540" t="s">
        <v>218</v>
      </c>
      <c r="P280" s="1541"/>
      <c r="Q280" s="1541"/>
      <c r="R280" s="1541"/>
      <c r="S280" s="1541"/>
      <c r="T280" s="1541"/>
      <c r="U280" s="1541"/>
      <c r="V280" s="1541"/>
      <c r="W280" s="1541"/>
      <c r="X280" s="1541"/>
      <c r="Y280" s="1541"/>
      <c r="Z280" s="1541"/>
      <c r="AA280" s="1542"/>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53" t="str">
        <f>"% of miles on f2 for Tech "&amp; RIGHT(O279)&amp;" adopters"</f>
        <v>% of miles on f2 for Tech  adopters</v>
      </c>
      <c r="AC284" s="1554"/>
      <c r="AD284" s="1555"/>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tabSelected="1"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9" t="s">
        <v>150</v>
      </c>
      <c r="B3" s="1580"/>
      <c r="C3" s="1580"/>
      <c r="D3" s="1580"/>
      <c r="E3" s="1580"/>
      <c r="F3" s="1580"/>
      <c r="G3" s="1580"/>
      <c r="H3" s="1580"/>
      <c r="I3" s="1580"/>
      <c r="J3" s="1580"/>
      <c r="K3" s="1580"/>
      <c r="L3" s="1580"/>
      <c r="M3" s="1580"/>
      <c r="N3" s="1580"/>
      <c r="O3" s="1580"/>
      <c r="P3" s="1580"/>
      <c r="Q3" s="1580"/>
      <c r="R3" s="1580"/>
      <c r="S3" s="1580"/>
      <c r="T3" s="1580"/>
      <c r="U3" s="1581"/>
      <c r="V3" s="849"/>
      <c r="W3" s="1582" t="s">
        <v>185</v>
      </c>
      <c r="X3" s="1583"/>
      <c r="Y3" s="1583"/>
      <c r="Z3" s="1583"/>
      <c r="AA3" s="1583"/>
      <c r="AB3" s="1583"/>
      <c r="AC3" s="1583"/>
      <c r="AD3" s="1583"/>
      <c r="AE3" s="1583"/>
      <c r="AF3" s="1583"/>
      <c r="AG3" s="1583"/>
      <c r="AH3" s="1583"/>
      <c r="AI3" s="1583"/>
      <c r="AJ3" s="1583"/>
      <c r="AK3" s="1583"/>
      <c r="AL3" s="1583"/>
      <c r="AM3" s="1583"/>
      <c r="AN3" s="1583"/>
      <c r="AO3" s="1583"/>
      <c r="AP3" s="1583"/>
      <c r="AQ3" s="1584"/>
    </row>
    <row r="4" spans="1:43" ht="15" x14ac:dyDescent="0.2">
      <c r="A4" s="400"/>
      <c r="B4" s="1574" t="s">
        <v>249</v>
      </c>
      <c r="C4" s="1575"/>
      <c r="D4" s="1575"/>
      <c r="E4" s="1575"/>
      <c r="F4" s="1575"/>
      <c r="G4" s="1576"/>
      <c r="H4" s="1574" t="s">
        <v>250</v>
      </c>
      <c r="I4" s="1575"/>
      <c r="J4" s="1575"/>
      <c r="K4" s="1575"/>
      <c r="L4" s="1575"/>
      <c r="M4" s="1576"/>
      <c r="N4" s="1574" t="s">
        <v>154</v>
      </c>
      <c r="O4" s="1575"/>
      <c r="P4" s="1575"/>
      <c r="Q4" s="1575"/>
      <c r="R4" s="1575"/>
      <c r="S4" s="1576"/>
      <c r="T4" s="1574" t="s">
        <v>153</v>
      </c>
      <c r="U4" s="1576"/>
      <c r="W4" s="400"/>
      <c r="X4" s="1574" t="s">
        <v>249</v>
      </c>
      <c r="Y4" s="1575"/>
      <c r="Z4" s="1575"/>
      <c r="AA4" s="1575"/>
      <c r="AB4" s="1575"/>
      <c r="AC4" s="1576"/>
      <c r="AD4" s="1574" t="s">
        <v>250</v>
      </c>
      <c r="AE4" s="1575"/>
      <c r="AF4" s="1575"/>
      <c r="AG4" s="1575"/>
      <c r="AH4" s="1575"/>
      <c r="AI4" s="1576"/>
      <c r="AJ4" s="1574" t="s">
        <v>154</v>
      </c>
      <c r="AK4" s="1575"/>
      <c r="AL4" s="1575"/>
      <c r="AM4" s="1575"/>
      <c r="AN4" s="1575"/>
      <c r="AO4" s="1576"/>
      <c r="AP4" s="1574" t="s">
        <v>153</v>
      </c>
      <c r="AQ4" s="1576"/>
    </row>
    <row r="5" spans="1:43" ht="15" x14ac:dyDescent="0.2">
      <c r="A5" s="401"/>
      <c r="B5" s="1571" t="s">
        <v>129</v>
      </c>
      <c r="C5" s="1572"/>
      <c r="D5" s="1572"/>
      <c r="E5" s="1572"/>
      <c r="F5" s="1572"/>
      <c r="G5" s="1573"/>
      <c r="H5" s="1571" t="s">
        <v>129</v>
      </c>
      <c r="I5" s="1572"/>
      <c r="J5" s="1572"/>
      <c r="K5" s="1572"/>
      <c r="L5" s="1572"/>
      <c r="M5" s="1573"/>
      <c r="N5" s="1571" t="s">
        <v>129</v>
      </c>
      <c r="O5" s="1572"/>
      <c r="P5" s="1572"/>
      <c r="Q5" s="1572"/>
      <c r="R5" s="1572"/>
      <c r="S5" s="1573"/>
      <c r="T5" s="1577" t="s">
        <v>129</v>
      </c>
      <c r="U5" s="1578"/>
      <c r="W5" s="401"/>
      <c r="X5" s="1571" t="s">
        <v>129</v>
      </c>
      <c r="Y5" s="1572"/>
      <c r="Z5" s="1572"/>
      <c r="AA5" s="1572"/>
      <c r="AB5" s="1572"/>
      <c r="AC5" s="1573"/>
      <c r="AD5" s="1571" t="s">
        <v>129</v>
      </c>
      <c r="AE5" s="1572"/>
      <c r="AF5" s="1572"/>
      <c r="AG5" s="1572"/>
      <c r="AH5" s="1572"/>
      <c r="AI5" s="1573"/>
      <c r="AJ5" s="1571" t="s">
        <v>129</v>
      </c>
      <c r="AK5" s="1572"/>
      <c r="AL5" s="1572"/>
      <c r="AM5" s="1572"/>
      <c r="AN5" s="1572"/>
      <c r="AO5" s="1573"/>
      <c r="AP5" s="1577" t="s">
        <v>129</v>
      </c>
      <c r="AQ5" s="1578"/>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 ref="AP5:AQ5"/>
    <mergeCell ref="AP4:AQ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8"/>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9" t="s">
        <v>151</v>
      </c>
      <c r="B3" s="1580"/>
      <c r="C3" s="1580"/>
      <c r="D3" s="1580"/>
      <c r="E3" s="1580"/>
      <c r="F3" s="1580"/>
      <c r="G3" s="1580"/>
      <c r="H3" s="1580"/>
      <c r="I3" s="1580"/>
      <c r="J3" s="1580"/>
      <c r="K3" s="1580"/>
      <c r="L3" s="1580"/>
      <c r="M3" s="1580"/>
      <c r="N3" s="1580"/>
      <c r="O3" s="1580"/>
      <c r="P3" s="1580"/>
      <c r="Q3" s="1580"/>
      <c r="R3" s="1580"/>
      <c r="S3" s="1580"/>
      <c r="T3" s="1580"/>
      <c r="U3" s="1581"/>
    </row>
    <row r="4" spans="1:24" ht="15" x14ac:dyDescent="0.2">
      <c r="A4" s="400"/>
      <c r="B4" s="1574" t="s">
        <v>249</v>
      </c>
      <c r="C4" s="1575"/>
      <c r="D4" s="1575"/>
      <c r="E4" s="1575"/>
      <c r="F4" s="1575"/>
      <c r="G4" s="1576"/>
      <c r="H4" s="1574" t="s">
        <v>250</v>
      </c>
      <c r="I4" s="1575"/>
      <c r="J4" s="1575"/>
      <c r="K4" s="1575"/>
      <c r="L4" s="1575"/>
      <c r="M4" s="1576"/>
      <c r="N4" s="1574" t="s">
        <v>154</v>
      </c>
      <c r="O4" s="1575"/>
      <c r="P4" s="1575"/>
      <c r="Q4" s="1575"/>
      <c r="R4" s="1575"/>
      <c r="S4" s="1576"/>
      <c r="T4" s="1596" t="s">
        <v>153</v>
      </c>
      <c r="U4" s="1595"/>
    </row>
    <row r="5" spans="1:24" ht="15" x14ac:dyDescent="0.2">
      <c r="A5" s="401"/>
      <c r="B5" s="1571" t="s">
        <v>129</v>
      </c>
      <c r="C5" s="1572"/>
      <c r="D5" s="1572"/>
      <c r="E5" s="1572"/>
      <c r="F5" s="1572"/>
      <c r="G5" s="1573"/>
      <c r="H5" s="1571" t="s">
        <v>129</v>
      </c>
      <c r="I5" s="1572"/>
      <c r="J5" s="1572"/>
      <c r="K5" s="1572"/>
      <c r="L5" s="1572"/>
      <c r="M5" s="1573"/>
      <c r="N5" s="1571" t="s">
        <v>129</v>
      </c>
      <c r="O5" s="1572"/>
      <c r="P5" s="1572"/>
      <c r="Q5" s="1572"/>
      <c r="R5" s="1572"/>
      <c r="S5" s="1573"/>
      <c r="T5" s="1577" t="s">
        <v>129</v>
      </c>
      <c r="U5" s="1578"/>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16" zoomScale="85" zoomScaleNormal="85" workbookViewId="0">
      <selection activeCell="J9" sqref="J9:K52"/>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1151412</v>
      </c>
      <c r="G23" s="1272">
        <f t="shared" si="12"/>
        <v>1151412</v>
      </c>
      <c r="H23" s="1270">
        <f t="shared" si="8"/>
        <v>138005</v>
      </c>
      <c r="I23" s="1271">
        <f t="shared" si="13"/>
        <v>1151412</v>
      </c>
      <c r="J23" s="1271">
        <f t="shared" si="13"/>
        <v>1151412</v>
      </c>
      <c r="K23" s="1271">
        <f t="shared" si="13"/>
        <v>1151412</v>
      </c>
      <c r="L23" s="1271">
        <f t="shared" si="13"/>
        <v>1151412</v>
      </c>
      <c r="M23" s="1272">
        <f t="shared" si="13"/>
        <v>1151412</v>
      </c>
      <c r="N23" s="1270">
        <f t="shared" si="10"/>
        <v>81898</v>
      </c>
      <c r="O23" s="1271">
        <f t="shared" si="14"/>
        <v>1151412</v>
      </c>
      <c r="P23" s="1271">
        <f t="shared" si="14"/>
        <v>1151412</v>
      </c>
      <c r="Q23" s="1271">
        <f t="shared" si="14"/>
        <v>1151412</v>
      </c>
      <c r="R23" s="1271">
        <f t="shared" si="14"/>
        <v>1151412</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1152694.0529132504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1152694.0529132504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1152694.0529132504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1153887.6238913627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1153887.6238913627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1153887.6238913627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1155468.9856745866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1155468.9856745866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1155468.9856745866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297354.40636847832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257134.69755041646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240047.39265222088</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285929.76712368859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250895.30352414944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235000.37749375281</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270917.97992628836</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244366.64993857368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228518.48327190703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266570.74381802278</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241607.99562569152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224090.26519089544</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263494.08323170058</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239755.14995146217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222008.22435101157</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259788.09876334266</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237183.6235849947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220133.2154153258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256753.00715685604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234714.57270478044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218997.71003381151</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254860.97062599447</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232888.59827695094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218431.35938000941</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253811.01372161225</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231719.78888204353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218109.68815895799</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253352.12655483308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231137.66914810694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218003.68479141814</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252969.48046726114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230569.9591605766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217909.16749390995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14" t="s">
        <v>10</v>
      </c>
      <c r="C5" s="1613"/>
      <c r="D5" s="1613"/>
      <c r="E5" s="1615"/>
      <c r="F5" s="1614" t="s">
        <v>11</v>
      </c>
      <c r="G5" s="1613"/>
      <c r="H5" s="1613"/>
      <c r="I5" s="1615"/>
      <c r="J5" s="74"/>
      <c r="K5" s="72"/>
      <c r="L5" s="1614" t="s">
        <v>10</v>
      </c>
      <c r="M5" s="1613"/>
      <c r="N5" s="1613"/>
      <c r="O5" s="1615"/>
      <c r="P5" s="1614" t="s">
        <v>11</v>
      </c>
      <c r="Q5" s="1613"/>
      <c r="R5" s="1613"/>
      <c r="S5" s="1615"/>
      <c r="T5" s="74">
        <v>1</v>
      </c>
      <c r="U5" s="72"/>
      <c r="V5" s="1613" t="s">
        <v>10</v>
      </c>
      <c r="W5" s="1613"/>
      <c r="X5" s="1613"/>
      <c r="Y5" s="1613"/>
      <c r="Z5" s="1614" t="s">
        <v>11</v>
      </c>
      <c r="AA5" s="1613"/>
      <c r="AB5" s="1615"/>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16"/>
      <c r="L139" s="1617"/>
      <c r="M139" s="1620" t="s">
        <v>41</v>
      </c>
      <c r="N139" s="1621"/>
      <c r="O139" s="1621"/>
      <c r="P139" s="1621"/>
      <c r="Q139" s="1621"/>
      <c r="R139" s="1621"/>
      <c r="S139" s="1621"/>
      <c r="T139" s="1622"/>
    </row>
    <row r="140" spans="1:30" s="171" customFormat="1" ht="54" customHeight="1" thickBot="1" x14ac:dyDescent="0.35">
      <c r="B140" s="1623" t="s">
        <v>42</v>
      </c>
      <c r="C140" s="1624"/>
      <c r="D140" s="173" t="s">
        <v>10</v>
      </c>
      <c r="E140" s="174" t="s">
        <v>43</v>
      </c>
      <c r="F140" s="174" t="s">
        <v>44</v>
      </c>
      <c r="G140" s="174" t="s">
        <v>45</v>
      </c>
      <c r="H140" s="175" t="s">
        <v>46</v>
      </c>
      <c r="I140" s="176"/>
      <c r="J140" s="51"/>
      <c r="K140" s="1618"/>
      <c r="L140" s="1619"/>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25"/>
      <c r="L141" s="1626"/>
      <c r="M141" s="1627">
        <v>2007</v>
      </c>
      <c r="N141" s="1628"/>
      <c r="O141" s="1627">
        <v>2010</v>
      </c>
      <c r="P141" s="1628"/>
      <c r="Q141" s="1627">
        <v>2015</v>
      </c>
      <c r="R141" s="1628"/>
      <c r="S141" s="1627">
        <v>2020</v>
      </c>
      <c r="T141" s="1628"/>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31" t="s">
        <v>163</v>
      </c>
      <c r="L142" s="1632"/>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9" t="s">
        <v>163</v>
      </c>
      <c r="C143" s="1630"/>
      <c r="D143" s="192">
        <f>+D142+D141</f>
        <v>137873.22849999985</v>
      </c>
      <c r="E143" s="193">
        <f>+D143/$D$153</f>
        <v>0.47625518546831802</v>
      </c>
      <c r="F143" s="192">
        <f>+F141+F142</f>
        <v>15757585.297999991</v>
      </c>
      <c r="G143" s="194">
        <f>IF(F143=0,0,+F143/D143)</f>
        <v>114.29039175651137</v>
      </c>
      <c r="H143" s="195">
        <f>F143/F153</f>
        <v>0.66842924773992651</v>
      </c>
      <c r="I143" s="196"/>
      <c r="J143" s="48"/>
      <c r="K143" s="1631" t="s">
        <v>166</v>
      </c>
      <c r="L143" s="1632"/>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33" t="s">
        <v>169</v>
      </c>
      <c r="L144" s="163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35" t="s">
        <v>49</v>
      </c>
      <c r="L145" s="163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38"/>
      <c r="L146" s="1639"/>
      <c r="M146" s="1627">
        <v>2025</v>
      </c>
      <c r="N146" s="1637"/>
      <c r="O146" s="1627">
        <v>2030</v>
      </c>
      <c r="P146" s="1628"/>
      <c r="Q146" s="1627">
        <v>2035</v>
      </c>
      <c r="R146" s="1628"/>
      <c r="S146" s="1627">
        <v>2040</v>
      </c>
      <c r="T146" s="1628"/>
    </row>
    <row r="147" spans="2:30" s="115" customFormat="1" ht="18" thickTop="1" thickBot="1" x14ac:dyDescent="0.25">
      <c r="B147" s="1629" t="s">
        <v>166</v>
      </c>
      <c r="C147" s="1630"/>
      <c r="D147" s="192">
        <f>+D146+D145</f>
        <v>74071.53689999989</v>
      </c>
      <c r="E147" s="193">
        <f>+D147/$D$153</f>
        <v>0.25586514458267617</v>
      </c>
      <c r="F147" s="192">
        <f>+F146+F145</f>
        <v>5702382.5209999923</v>
      </c>
      <c r="G147" s="194">
        <f>IF(F147=0,0,+F147/D147)</f>
        <v>76.984800905352898</v>
      </c>
      <c r="H147" s="195">
        <f>F147/F153</f>
        <v>0.24189234497249509</v>
      </c>
      <c r="I147" s="196"/>
      <c r="J147" s="48"/>
      <c r="K147" s="1631" t="s">
        <v>163</v>
      </c>
      <c r="L147" s="1632"/>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31" t="s">
        <v>166</v>
      </c>
      <c r="L148" s="1632"/>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33" t="s">
        <v>169</v>
      </c>
      <c r="L149" s="163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35" t="s">
        <v>49</v>
      </c>
      <c r="L150" s="163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9" t="s">
        <v>169</v>
      </c>
      <c r="C151" s="1630"/>
      <c r="D151" s="192">
        <f>+D150+D149</f>
        <v>77549.675199999983</v>
      </c>
      <c r="E151" s="193">
        <f>+D151/$D$153</f>
        <v>0.26787966994900575</v>
      </c>
      <c r="F151" s="192">
        <f>+F149+F150</f>
        <v>2114083.3633489003</v>
      </c>
      <c r="G151" s="194">
        <f>IF(F151=0,0,+F151/D151)</f>
        <v>27.261021505205488</v>
      </c>
      <c r="H151" s="195">
        <f>F151/F153</f>
        <v>8.967840728757831E-2</v>
      </c>
      <c r="I151" s="196"/>
      <c r="J151" s="48"/>
      <c r="K151" s="1638"/>
      <c r="L151" s="1639"/>
      <c r="M151" s="1627">
        <v>2045</v>
      </c>
      <c r="N151" s="1637"/>
      <c r="O151" s="1627">
        <v>2050</v>
      </c>
      <c r="P151" s="1637"/>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31" t="s">
        <v>163</v>
      </c>
      <c r="L152" s="1632"/>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40" t="s">
        <v>49</v>
      </c>
      <c r="C153" s="1641"/>
      <c r="D153" s="209">
        <f>D143+D147+D151</f>
        <v>289494.44059999974</v>
      </c>
      <c r="E153" s="210">
        <f>+D153/$D$153</f>
        <v>1</v>
      </c>
      <c r="F153" s="209">
        <f>F143+F147+F151</f>
        <v>23574051.182348885</v>
      </c>
      <c r="G153" s="211">
        <f>IF(F153=0,0,+F153/D153)</f>
        <v>81.431792380847909</v>
      </c>
      <c r="H153" s="212">
        <f>SUM(H143:H152)</f>
        <v>1</v>
      </c>
      <c r="I153" s="213"/>
      <c r="J153" s="48"/>
      <c r="K153" s="1631" t="s">
        <v>166</v>
      </c>
      <c r="L153" s="1632"/>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33" t="s">
        <v>169</v>
      </c>
      <c r="L154" s="163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35" t="s">
        <v>49</v>
      </c>
      <c r="L155" s="1636"/>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6" ma:contentTypeDescription="Create a new document." ma:contentTypeScope="" ma:versionID="92edab7d25c0fe475c2d08aa609056a2">
  <xsd:schema xmlns:xsd="http://www.w3.org/2001/XMLSchema" xmlns:xs="http://www.w3.org/2001/XMLSchema" xmlns:p="http://schemas.microsoft.com/office/2006/metadata/properties" xmlns:ns2="065de1db-e31c-4292-be75-d6c27d0859e3" targetNamespace="http://schemas.microsoft.com/office/2006/metadata/properties" ma:root="true" ma:fieldsID="f3f87cd003342753f10db35effe69518" ns2:_="">
    <xsd:import namespace="065de1db-e31c-4292-be75-d6c27d0859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62365A-279E-4A43-A7C9-024690DBC5C1}">
  <ds:schemaRef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 ds:uri="http://purl.org/dc/terms/"/>
    <ds:schemaRef ds:uri="http://schemas.openxmlformats.org/package/2006/metadata/core-properties"/>
    <ds:schemaRef ds:uri="065de1db-e31c-4292-be75-d6c27d0859e3"/>
    <ds:schemaRef ds:uri="http://schemas.microsoft.com/office/2006/metadata/properties"/>
  </ds:schemaRefs>
</ds:datastoreItem>
</file>

<file path=customXml/itemProps2.xml><?xml version="1.0" encoding="utf-8"?>
<ds:datastoreItem xmlns:ds="http://schemas.openxmlformats.org/officeDocument/2006/customXml" ds:itemID="{E59FD27C-8245-4D47-94AD-693E41617D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Gilleran, Madeline (Maddy)</cp:lastModifiedBy>
  <cp:lastPrinted>2012-07-16T18:43:44Z</cp:lastPrinted>
  <dcterms:created xsi:type="dcterms:W3CDTF">2011-09-16T16:09:37Z</dcterms:created>
  <dcterms:modified xsi:type="dcterms:W3CDTF">2020-08-28T18:53:40Z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