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0F7C8592-4B1F-D346-9037-2159E3F35B28}" xr6:coauthVersionLast="45" xr6:coauthVersionMax="45" xr10:uidLastSave="{00000000-0000-0000-0000-000000000000}"/>
  <bookViews>
    <workbookView xWindow="2840" yWindow="460" windowWidth="33600" windowHeight="19560" tabRatio="926" activeTab="5"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29" i="23" l="1"/>
  <c r="U30" i="23" s="1"/>
  <c r="U31" i="23" s="1"/>
  <c r="U32" i="23" s="1"/>
  <c r="U33" i="23" s="1"/>
  <c r="U34" i="23" s="1"/>
  <c r="U35" i="23" s="1"/>
  <c r="U36" i="23" s="1"/>
  <c r="U37" i="23" s="1"/>
  <c r="U38" i="23" s="1"/>
  <c r="U39" i="23" s="1"/>
  <c r="U40" i="23" s="1"/>
  <c r="U41" i="23" s="1"/>
  <c r="U42" i="23" s="1"/>
  <c r="U43" i="23" s="1"/>
  <c r="U44" i="23" s="1"/>
  <c r="U45" i="23" s="1"/>
  <c r="U46" i="23" s="1"/>
  <c r="U47" i="23" s="1"/>
  <c r="U48" i="23" s="1"/>
  <c r="U49" i="23" s="1"/>
  <c r="U50" i="23" s="1"/>
  <c r="U51" i="23" s="1"/>
  <c r="U52" i="23" s="1"/>
  <c r="U53" i="23" s="1"/>
  <c r="U54" i="23" s="1"/>
  <c r="U55" i="23" s="1"/>
  <c r="U56" i="23" s="1"/>
  <c r="U57" i="23" s="1"/>
  <c r="U58" i="23" s="1"/>
  <c r="U59" i="23" s="1"/>
  <c r="U60" i="23" s="1"/>
  <c r="U61" i="23" s="1"/>
  <c r="U62" i="23" s="1"/>
  <c r="U63" i="23" s="1"/>
  <c r="U64" i="23" s="1"/>
  <c r="U65" i="23" s="1"/>
  <c r="U66" i="23" s="1"/>
  <c r="J54" i="4" l="1"/>
  <c r="J29" i="4"/>
  <c r="J23" i="4"/>
  <c r="J19" i="4"/>
  <c r="AG105" i="4"/>
  <c r="AF54" i="4" s="1"/>
  <c r="AG81" i="4"/>
  <c r="AF30" i="4" s="1"/>
  <c r="AG80" i="4"/>
  <c r="AF29" i="4" s="1"/>
  <c r="AG74" i="4"/>
  <c r="AF23" i="4" s="1"/>
  <c r="AG70" i="4"/>
  <c r="AF19" i="4" s="1"/>
  <c r="J18" i="4"/>
  <c r="AG82" i="4"/>
  <c r="AF31" i="4" s="1"/>
  <c r="J30" i="4"/>
  <c r="AG62" i="4" l="1"/>
  <c r="AG69" i="4"/>
  <c r="AF18" i="4" s="1"/>
  <c r="AG75" i="4"/>
  <c r="AF24" i="4" s="1"/>
  <c r="J20" i="4"/>
  <c r="AG71" i="4"/>
  <c r="AF20" i="4" s="1"/>
  <c r="J15" i="4"/>
  <c r="J31" i="4"/>
  <c r="J16" i="4"/>
  <c r="J24" i="4"/>
  <c r="AG64" i="4"/>
  <c r="AF13" i="4" s="1"/>
  <c r="AG65" i="4"/>
  <c r="AF14" i="4" s="1"/>
  <c r="AG66" i="4"/>
  <c r="AF15" i="4" s="1"/>
  <c r="AG67" i="4"/>
  <c r="AF16" i="4" s="1"/>
  <c r="J14" i="4"/>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a="1"/>
  <c r="E55" i="21" s="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a="1"/>
  <c r="C52" i="21" s="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a="1"/>
  <c r="D37" i="21" s="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a="1"/>
  <c r="G34" i="21" s="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a="1"/>
  <c r="C31" i="21" s="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J17" i="4" l="1"/>
  <c r="AG63" i="4"/>
  <c r="AG68" i="4"/>
  <c r="AF17" i="4" s="1"/>
  <c r="AG76" i="4"/>
  <c r="AF25" i="4" s="1"/>
  <c r="J25" i="4"/>
  <c r="AG83" i="4"/>
  <c r="AF32" i="4" s="1"/>
  <c r="J32" i="4"/>
  <c r="J21" i="4"/>
  <c r="AG72" i="4"/>
  <c r="AF21" i="4" s="1"/>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AG84" i="4" l="1"/>
  <c r="AF33" i="4" s="1"/>
  <c r="J33" i="4"/>
  <c r="J22" i="4"/>
  <c r="AG73" i="4"/>
  <c r="AF22" i="4" s="1"/>
  <c r="J26" i="4"/>
  <c r="AG77" i="4"/>
  <c r="AF26" i="4" s="1"/>
  <c r="B10" i="9"/>
  <c r="J27" i="4" l="1"/>
  <c r="AG78" i="4"/>
  <c r="AF27" i="4" s="1"/>
  <c r="J34" i="4"/>
  <c r="AG85" i="4"/>
  <c r="AF34" i="4" s="1"/>
  <c r="J35" i="4" l="1"/>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J36" i="4" l="1"/>
  <c r="AG87" i="4"/>
  <c r="AF36" i="4" s="1"/>
  <c r="AE21" i="22"/>
  <c r="AD21" i="22"/>
  <c r="AC21" i="22"/>
  <c r="AB21" i="22"/>
  <c r="AA21" i="22"/>
  <c r="AE21" i="12"/>
  <c r="AD21" i="12"/>
  <c r="AC21" i="12"/>
  <c r="AB21" i="12"/>
  <c r="AA21" i="12"/>
  <c r="J37" i="4" l="1"/>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AG90" i="4" l="1"/>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J40" i="4"/>
  <c r="AG91" i="4"/>
  <c r="AF40" i="4" s="1"/>
  <c r="S38" i="4"/>
  <c r="AO38" i="4"/>
  <c r="Y31" i="23"/>
  <c r="G21" i="1"/>
  <c r="AG92" i="4" l="1"/>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J42" i="4"/>
  <c r="AG93" i="4"/>
  <c r="AF42" i="4" s="1"/>
  <c r="S36" i="4"/>
  <c r="AO36" i="4"/>
  <c r="Y33" i="23"/>
  <c r="P2" i="4"/>
  <c r="AP19" i="4" s="1"/>
  <c r="J43" i="4" l="1"/>
  <c r="AG94" i="4"/>
  <c r="AF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43"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J45" i="4" l="1"/>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AG98" i="4" l="1"/>
  <c r="AF47" i="4" s="1"/>
  <c r="AP47" i="4" s="1"/>
  <c r="J47" i="4"/>
  <c r="T47" i="4" s="1"/>
  <c r="AN13" i="9"/>
  <c r="U29" i="4"/>
  <c r="S31" i="4"/>
  <c r="AO31" i="4"/>
  <c r="Y38" i="23"/>
  <c r="J8" i="5"/>
  <c r="J45" i="5"/>
  <c r="J47" i="5"/>
  <c r="J48" i="5"/>
  <c r="J7" i="5"/>
  <c r="Y16" i="11"/>
  <c r="Y17" i="11" s="1"/>
  <c r="AN12" i="9" l="1"/>
  <c r="U28"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AG100" i="4" l="1"/>
  <c r="AF49" i="4" s="1"/>
  <c r="AP49" i="4" s="1"/>
  <c r="J49" i="4"/>
  <c r="T49" i="4" s="1"/>
  <c r="AN11" i="9"/>
  <c r="U27" i="4"/>
  <c r="S29" i="4"/>
  <c r="AO29" i="4"/>
  <c r="Y40" i="23"/>
  <c r="AN10" i="9" l="1"/>
  <c r="U26"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J51" i="4" l="1"/>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56" i="23"/>
  <c r="AD56"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J14" i="23" l="1"/>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U32"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a="1"/>
  <c r="Z32" i="21" l="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Y46" i="21" a="1"/>
  <c r="AC53" i="11"/>
  <c r="AB32" i="21" a="1"/>
  <c r="Z42" i="21" a="1"/>
  <c r="AC45" i="21" a="1"/>
  <c r="Y47" i="21" a="1"/>
  <c r="AB28" i="11"/>
  <c r="Y39" i="21" a="1"/>
  <c r="AC32" i="11"/>
  <c r="AC37" i="21" a="1"/>
  <c r="Z56" i="21" a="1"/>
  <c r="Z31" i="21" a="1"/>
  <c r="AB42" i="21" a="1"/>
  <c r="Z43" i="21" a="1"/>
  <c r="Z49" i="21" a="1"/>
  <c r="Y44" i="21" a="1"/>
  <c r="AC28" i="11"/>
  <c r="AB34" i="21" a="1"/>
  <c r="Z47" i="21" a="1"/>
  <c r="AC47" i="11"/>
  <c r="Y55" i="21" a="1"/>
  <c r="AC48" i="11"/>
  <c r="AC36" i="21" a="1"/>
  <c r="AC55" i="21" a="1"/>
  <c r="AB27" i="11"/>
  <c r="Z25" i="21" a="1"/>
  <c r="AC55" i="11"/>
  <c r="AC43" i="11"/>
  <c r="AB36" i="21" a="1"/>
  <c r="Z37" i="21" a="1"/>
  <c r="AB49" i="21" a="1"/>
  <c r="Z29" i="21" a="1"/>
  <c r="Y42" i="21" a="1"/>
  <c r="AC52" i="11"/>
  <c r="AC43" i="21" a="1"/>
  <c r="Y27" i="21" a="1"/>
  <c r="AC57" i="21" a="1"/>
  <c r="AC45" i="11"/>
  <c r="Z41" i="21" a="1"/>
  <c r="Y26" i="21" a="1"/>
  <c r="AB33" i="21" a="1"/>
  <c r="AB33" i="11"/>
  <c r="AC54" i="21" a="1"/>
  <c r="AC51" i="11"/>
  <c r="AC24" i="21" a="1"/>
  <c r="AB41" i="21" a="1"/>
  <c r="Z39" i="21" a="1"/>
  <c r="AC28" i="21" a="1"/>
  <c r="Z38" i="21" a="1"/>
  <c r="Y56" i="21" a="1"/>
  <c r="AB39" i="11"/>
  <c r="AB37" i="11"/>
  <c r="AB31" i="21" a="1"/>
  <c r="Z51" i="21" a="1"/>
  <c r="Z26" i="21" a="1"/>
  <c r="AB30" i="21" a="1"/>
  <c r="AB27" i="21" a="1"/>
  <c r="AB25" i="21" a="1"/>
  <c r="Y28" i="21" a="1"/>
  <c r="AB40" i="21" a="1"/>
  <c r="Y35" i="21" a="1"/>
  <c r="Z44" i="21" a="1"/>
  <c r="AC30" i="21" a="1"/>
  <c r="Z30" i="21" a="1"/>
  <c r="AB51" i="21" a="1"/>
  <c r="AC41" i="11"/>
  <c r="Z45" i="21" a="1"/>
  <c r="AC33" i="21" a="1"/>
  <c r="AC51" i="21" a="1"/>
  <c r="AC57" i="11"/>
  <c r="Y48" i="21" a="1"/>
  <c r="Z53" i="21" a="1"/>
  <c r="AB45" i="21" a="1"/>
  <c r="AB35" i="21" a="1"/>
  <c r="AC54" i="11"/>
  <c r="AB39" i="21" a="1"/>
  <c r="Y36" i="21" a="1"/>
  <c r="Y43" i="21" a="1"/>
  <c r="Z48" i="21" a="1"/>
  <c r="AC31" i="21" a="1"/>
  <c r="AC29" i="11"/>
  <c r="Y24" i="21" a="1"/>
  <c r="Z27" i="21" a="1"/>
  <c r="AC44" i="11"/>
  <c r="Z24" i="21" a="1"/>
  <c r="Z34" i="21" a="1"/>
  <c r="AB30" i="11"/>
  <c r="Y25" i="21" a="1"/>
  <c r="AB43" i="21" a="1"/>
  <c r="AC41" i="21" a="1"/>
  <c r="Z46" i="21" a="1"/>
  <c r="AC38" i="11"/>
  <c r="AC34" i="11"/>
  <c r="AB34" i="11"/>
  <c r="Y30" i="21" a="1"/>
  <c r="AB36" i="11"/>
  <c r="AC25" i="11"/>
  <c r="AC39" i="11"/>
  <c r="AC35" i="11"/>
  <c r="AC29" i="21" a="1"/>
  <c r="Y41" i="21" a="1"/>
  <c r="AB38" i="21" a="1"/>
  <c r="Y32" i="21" a="1"/>
  <c r="AC50" i="11"/>
  <c r="Z50" i="21" a="1"/>
  <c r="AC56" i="11"/>
  <c r="AC49" i="21" a="1"/>
  <c r="AB26" i="11"/>
  <c r="Z35" i="21" a="1"/>
  <c r="AC25" i="21" a="1"/>
  <c r="AC42" i="21" a="1"/>
  <c r="AC50" i="21" a="1"/>
  <c r="AC24" i="11"/>
  <c r="AC27" i="21" a="1"/>
  <c r="AC46" i="11"/>
  <c r="Y50" i="21" a="1"/>
  <c r="AB37" i="21" a="1"/>
  <c r="AC27" i="11"/>
  <c r="Y49" i="21" a="1"/>
  <c r="Y53" i="21" a="1"/>
  <c r="AC34" i="21" a="1"/>
  <c r="AC30" i="11"/>
  <c r="AB31" i="11"/>
  <c r="AC26" i="21" a="1"/>
  <c r="Y51" i="21" a="1"/>
  <c r="AC26" i="11"/>
  <c r="Y34" i="21" a="1"/>
  <c r="AC48" i="21" a="1"/>
  <c r="Z52" i="21" a="1"/>
  <c r="Y54" i="21" a="1"/>
  <c r="AB38" i="11"/>
  <c r="AC47" i="21" a="1"/>
  <c r="AC56" i="21" a="1"/>
  <c r="Y37" i="21" a="1"/>
  <c r="AB44" i="21" a="1"/>
  <c r="Y57" i="21" a="1"/>
  <c r="AC37" i="11"/>
  <c r="Y45" i="21" a="1"/>
  <c r="AC36" i="11"/>
  <c r="Z33" i="21" a="1"/>
  <c r="AC42" i="11"/>
  <c r="AC39" i="21" a="1"/>
  <c r="Z57" i="21" a="1"/>
  <c r="AC40" i="11"/>
  <c r="AB46" i="21" a="1"/>
  <c r="AB29" i="21" a="1"/>
  <c r="AB24" i="11"/>
  <c r="AC53" i="21" a="1"/>
  <c r="AC32" i="21" a="1"/>
  <c r="Z54" i="21" a="1"/>
  <c r="AC49" i="11"/>
  <c r="AB24" i="21" a="1"/>
  <c r="AC31" i="11"/>
  <c r="AC44" i="21" a="1"/>
  <c r="AB25" i="11"/>
  <c r="AC33" i="11"/>
  <c r="AC40" i="21" a="1"/>
  <c r="AB29" i="11"/>
  <c r="Z55" i="21" a="1"/>
  <c r="Y38" i="21" a="1"/>
  <c r="Y40" i="21" a="1"/>
  <c r="Z36" i="21" a="1"/>
  <c r="Y31" i="21" a="1"/>
  <c r="Z28" i="21" a="1"/>
  <c r="Y29" i="21" a="1"/>
  <c r="AB35" i="11"/>
  <c r="Y52" i="21" a="1"/>
  <c r="AC52" i="21" a="1"/>
  <c r="AB50" i="21" a="1"/>
  <c r="AC38" i="21" a="1"/>
  <c r="AB28" i="21" a="1"/>
  <c r="AB32" i="11"/>
  <c r="Y33" i="21" a="1"/>
  <c r="Z40" i="21" a="1"/>
  <c r="AC46" i="21" a="1"/>
  <c r="AC35" i="21" a="1"/>
  <c r="AB48" i="21" a="1"/>
  <c r="AB26" i="21" a="1"/>
  <c r="AB47" i="21" a="1"/>
  <c r="AT32" i="21" l="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Z59" i="21" a="1"/>
  <c r="AC58" i="11"/>
  <c r="AC59" i="21" a="1"/>
  <c r="Y59" i="21" a="1"/>
  <c r="Z58" i="21" a="1"/>
  <c r="Y58" i="21" a="1"/>
  <c r="AB52" i="21" a="1"/>
  <c r="AC58" i="21" a="1"/>
  <c r="AC59" i="1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B53" i="21" a="1"/>
  <c r="Y60" i="21" a="1"/>
  <c r="AC60" i="21" a="1"/>
  <c r="AB41" i="11"/>
  <c r="AB40" i="11"/>
  <c r="Z60" i="21" a="1"/>
  <c r="AC60" i="1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B54" i="21" a="1"/>
  <c r="Z61" i="21" a="1"/>
  <c r="Y61" i="21" a="1"/>
  <c r="AC61" i="21" a="1"/>
  <c r="AC61" i="11"/>
  <c r="AB42" i="1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C62" i="11"/>
  <c r="AB55" i="21" a="1"/>
  <c r="Y62" i="21" a="1"/>
  <c r="AB43" i="11"/>
  <c r="Z62" i="21" a="1"/>
  <c r="AC62" i="21" a="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Z63" i="21" a="1"/>
  <c r="AC63" i="11"/>
  <c r="AB44" i="11"/>
  <c r="AB56" i="21" a="1"/>
  <c r="Y63" i="21" a="1"/>
  <c r="AC63"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AB45" i="11"/>
  <c r="AC64" i="21" a="1"/>
  <c r="AC64" i="11"/>
  <c r="Z64" i="21" a="1"/>
  <c r="AB57" i="21" a="1"/>
  <c r="Y64" i="21" a="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AB46" i="11"/>
  <c r="Z65" i="21" a="1"/>
  <c r="AC65" i="11"/>
  <c r="Y65" i="21" a="1"/>
  <c r="AC65" i="21" a="1"/>
  <c r="AB58" i="21" a="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AC66" i="11"/>
  <c r="AC67" i="21" a="1"/>
  <c r="Y67" i="21" a="1"/>
  <c r="Z67" i="21" a="1"/>
  <c r="AB59" i="21" a="1"/>
  <c r="AC67" i="11"/>
  <c r="AC66" i="21" a="1"/>
  <c r="AB47" i="11"/>
  <c r="Y66" i="21" a="1"/>
  <c r="Z66" i="21" a="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Y24" i="13"/>
  <c r="AB37" i="13"/>
  <c r="Z51" i="13"/>
  <c r="AB44" i="13"/>
  <c r="Z65" i="13"/>
  <c r="Y43" i="13"/>
  <c r="AC35" i="13"/>
  <c r="AC57" i="13"/>
  <c r="Y37" i="13"/>
  <c r="Z52" i="13"/>
  <c r="AB42" i="13"/>
  <c r="AC45" i="13"/>
  <c r="AC64" i="13"/>
  <c r="Y49" i="13"/>
  <c r="AC48" i="13"/>
  <c r="AC54" i="13"/>
  <c r="Y32" i="13"/>
  <c r="Y55" i="13"/>
  <c r="AC32" i="13"/>
  <c r="Y65" i="13"/>
  <c r="Y57" i="13"/>
  <c r="Z58" i="13"/>
  <c r="Y30" i="13"/>
  <c r="AC55" i="13"/>
  <c r="Z55" i="13"/>
  <c r="Y40" i="13"/>
  <c r="Z59" i="13"/>
  <c r="AC27" i="13"/>
  <c r="AB61" i="21" a="1"/>
  <c r="Y45" i="13"/>
  <c r="AC24" i="13"/>
  <c r="AC65" i="13"/>
  <c r="AB31" i="13"/>
  <c r="Y60" i="13"/>
  <c r="Z54" i="13"/>
  <c r="Y35" i="13"/>
  <c r="AC60" i="13"/>
  <c r="Y29" i="13"/>
  <c r="Y46" i="13"/>
  <c r="Y62" i="13"/>
  <c r="Z39" i="13"/>
  <c r="Y63" i="13"/>
  <c r="Y61" i="13"/>
  <c r="Z48" i="13"/>
  <c r="Y44" i="13"/>
  <c r="Y58" i="13"/>
  <c r="Y41" i="13"/>
  <c r="Z63" i="13"/>
  <c r="AC53" i="13"/>
  <c r="Y34" i="13"/>
  <c r="AC43" i="13"/>
  <c r="Z34" i="13"/>
  <c r="AC49" i="13"/>
  <c r="Y52" i="13"/>
  <c r="Y39" i="13"/>
  <c r="AC39" i="13"/>
  <c r="AC46" i="13"/>
  <c r="Z24" i="13"/>
  <c r="AC28" i="13"/>
  <c r="Z26" i="13"/>
  <c r="AB30" i="13"/>
  <c r="Y56" i="13"/>
  <c r="AB33" i="13"/>
  <c r="AB35" i="13"/>
  <c r="Y67" i="13"/>
  <c r="AC66" i="13"/>
  <c r="AC50" i="13"/>
  <c r="Y31" i="13"/>
  <c r="AC41" i="13"/>
  <c r="Y51" i="13"/>
  <c r="Y48" i="13"/>
  <c r="AC36" i="13"/>
  <c r="AC38" i="13"/>
  <c r="AB40" i="13"/>
  <c r="Y28" i="13"/>
  <c r="Z41" i="13"/>
  <c r="AB25" i="13"/>
  <c r="Y64" i="13"/>
  <c r="AC62" i="13"/>
  <c r="Z28" i="13"/>
  <c r="AB49" i="11"/>
  <c r="Z56" i="13"/>
  <c r="Z66" i="13"/>
  <c r="Z27" i="13"/>
  <c r="Z38" i="13"/>
  <c r="Y59" i="13"/>
  <c r="Z42" i="13"/>
  <c r="Y38" i="13"/>
  <c r="Y54" i="13"/>
  <c r="Z30" i="13"/>
  <c r="Z57" i="13"/>
  <c r="Z31" i="13"/>
  <c r="AC26" i="13"/>
  <c r="Y42" i="13"/>
  <c r="AC44" i="13"/>
  <c r="AB46" i="13"/>
  <c r="AC31" i="13"/>
  <c r="Z62" i="13"/>
  <c r="AB26" i="13"/>
  <c r="Z67" i="13"/>
  <c r="Y47" i="13"/>
  <c r="AC63" i="13"/>
  <c r="AC34" i="13"/>
  <c r="AC42" i="13"/>
  <c r="Z44" i="13"/>
  <c r="Y66" i="13"/>
  <c r="Z46" i="13"/>
  <c r="AC58" i="13"/>
  <c r="Y36" i="13"/>
  <c r="Z32" i="13"/>
  <c r="Z33" i="13"/>
  <c r="AC37" i="13"/>
  <c r="AC33" i="13"/>
  <c r="Z40" i="13"/>
  <c r="AB32" i="13"/>
  <c r="Z37" i="13"/>
  <c r="AC40" i="13"/>
  <c r="Z53" i="13"/>
  <c r="AC51" i="13"/>
  <c r="Z49" i="13"/>
  <c r="AB27" i="13"/>
  <c r="Y27" i="13"/>
  <c r="Z45" i="13"/>
  <c r="AB29" i="13"/>
  <c r="Z60" i="13"/>
  <c r="AB34" i="13"/>
  <c r="Z47" i="13"/>
  <c r="AC47" i="13"/>
  <c r="Z29" i="13"/>
  <c r="AC67" i="13"/>
  <c r="Y50" i="13"/>
  <c r="Z61" i="13"/>
  <c r="AC61" i="13"/>
  <c r="AC30" i="13"/>
  <c r="Y53" i="13"/>
  <c r="AC52" i="13"/>
  <c r="AB39" i="13"/>
  <c r="AB45" i="13"/>
  <c r="Y25" i="13"/>
  <c r="AC25" i="13"/>
  <c r="AB41" i="13"/>
  <c r="AB28" i="13"/>
  <c r="Z36" i="13"/>
  <c r="Y33" i="13"/>
  <c r="Z43" i="13"/>
  <c r="AC59" i="13"/>
  <c r="Z35" i="13"/>
  <c r="AC56" i="13"/>
  <c r="AB24" i="13"/>
  <c r="AB43" i="13"/>
  <c r="AB38" i="13"/>
  <c r="Z25" i="13"/>
  <c r="Y26" i="13"/>
  <c r="AC29" i="13"/>
  <c r="Z64" i="13"/>
  <c r="Z50"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65" i="11"/>
  <c r="Z57" i="11"/>
  <c r="Y59" i="11"/>
  <c r="Z31" i="11"/>
  <c r="Z24" i="11"/>
  <c r="Y63" i="11"/>
  <c r="Z25" i="11"/>
  <c r="Y26" i="11"/>
  <c r="Y60" i="11"/>
  <c r="AB50" i="11"/>
  <c r="Y58" i="11"/>
  <c r="Z67" i="11"/>
  <c r="Z48" i="11"/>
  <c r="Y25" i="11"/>
  <c r="Y45" i="11"/>
  <c r="Y31" i="11"/>
  <c r="Y49" i="11"/>
  <c r="Y41" i="11"/>
  <c r="Y48" i="11"/>
  <c r="Y46" i="11"/>
  <c r="Y56" i="11"/>
  <c r="Y36" i="11"/>
  <c r="Z29" i="11"/>
  <c r="Z63" i="11"/>
  <c r="Z59" i="11"/>
  <c r="Z41" i="11"/>
  <c r="Y64" i="11"/>
  <c r="Y66" i="11"/>
  <c r="Z46" i="11"/>
  <c r="Y29" i="11"/>
  <c r="Z58" i="11"/>
  <c r="Y34" i="11"/>
  <c r="Y42" i="11"/>
  <c r="Y44" i="11"/>
  <c r="Z56" i="11"/>
  <c r="Y50" i="11"/>
  <c r="Y37" i="11"/>
  <c r="Y65" i="11"/>
  <c r="Y47" i="11"/>
  <c r="Z40" i="11"/>
  <c r="Z34" i="11"/>
  <c r="Z35" i="11"/>
  <c r="Z33" i="11"/>
  <c r="Y32" i="11"/>
  <c r="Y28" i="11"/>
  <c r="Z53" i="11"/>
  <c r="Y54" i="11"/>
  <c r="Z47" i="11"/>
  <c r="Y51" i="11"/>
  <c r="Y30" i="11"/>
  <c r="Y52" i="11"/>
  <c r="Y55" i="11"/>
  <c r="Z28" i="11"/>
  <c r="Z66" i="11"/>
  <c r="Z51" i="11"/>
  <c r="Y39" i="11"/>
  <c r="Z55" i="11"/>
  <c r="Z42" i="11"/>
  <c r="Y57" i="11"/>
  <c r="Y35" i="11"/>
  <c r="AB47" i="13"/>
  <c r="Z61" i="11"/>
  <c r="Y24" i="11"/>
  <c r="Z36" i="11"/>
  <c r="Y67" i="11"/>
  <c r="Z32" i="11"/>
  <c r="Z60" i="11"/>
  <c r="Y38" i="11"/>
  <c r="Z38" i="11"/>
  <c r="Y33" i="11"/>
  <c r="Z30" i="11"/>
  <c r="Z52" i="11"/>
  <c r="Z62" i="11"/>
  <c r="Z49" i="11"/>
  <c r="AB62" i="21" a="1"/>
  <c r="Z54" i="11"/>
  <c r="Z64" i="11"/>
  <c r="Z37" i="11"/>
  <c r="Z44" i="11"/>
  <c r="Z26" i="11"/>
  <c r="Y61" i="11"/>
  <c r="Z50" i="11"/>
  <c r="Z39" i="11"/>
  <c r="Y40" i="11"/>
  <c r="Y53" i="11"/>
  <c r="Z27" i="11"/>
  <c r="Y62" i="11"/>
  <c r="Y43" i="11"/>
  <c r="Y27" i="11"/>
  <c r="Z45" i="11"/>
  <c r="Z43"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63" i="21" a="1"/>
  <c r="AB48" i="13"/>
  <c r="AB51" i="11"/>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52" i="11"/>
  <c r="AB49" i="13"/>
  <c r="AB64" i="21" a="1"/>
  <c r="AB64" i="21" l="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65" i="21" a="1"/>
  <c r="AB50" i="13"/>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54" i="11"/>
  <c r="AB66" i="21" a="1"/>
  <c r="AB67"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2" i="13"/>
  <c r="AB55" i="11"/>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6" i="11"/>
  <c r="AB53" i="13"/>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7" i="11"/>
  <c r="AB54" i="13"/>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5" i="13"/>
  <c r="AB58" i="11"/>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6" i="13"/>
  <c r="AB59" i="11"/>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60" i="11"/>
  <c r="AB57" i="13"/>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58" i="13"/>
  <c r="AB61" i="11"/>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59" i="13"/>
  <c r="AB62" i="11"/>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3" i="11"/>
  <c r="AB60" i="13"/>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1" i="13"/>
  <c r="AB64" i="11"/>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6" i="11"/>
  <c r="AB63" i="13"/>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7" i="11"/>
  <c r="AB65" i="13"/>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<sst xmlns="http://schemas.openxmlformats.org/spreadsheetml/2006/main" count="2120" uniqueCount="453">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</sst>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0">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27" xfId="40" applyFont="1" applyFill="1" applyBorder="1" applyAlignment="1">
      <alignment horizontal="center"/>
    </xf>
    <xf numFmtId="0" fontId="28" fillId="0" borderId="44" xfId="40" applyFont="1" applyFill="1" applyBorder="1" applyAlignment="1">
      <alignment horizontal="center"/>
    </xf>
    <xf numFmtId="0" fontId="28" fillId="0" borderId="58" xfId="40" applyFont="1" applyFill="1" applyBorder="1" applyAlignment="1">
      <alignment horizont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1000000</c:v>
                </c:pt>
                <c:pt idx="1">
                  <c:v>1000000</c:v>
                </c:pt>
                <c:pt idx="2">
                  <c:v>1000000</c:v>
                </c:pt>
                <c:pt idx="3">
                  <c:v>1000000</c:v>
                </c:pt>
                <c:pt idx="4">
                  <c:v>82769.352682547236</c:v>
                </c:pt>
                <c:pt idx="5">
                  <c:v>40000</c:v>
                </c:pt>
                <c:pt idx="6">
                  <c:v>40000</c:v>
                </c:pt>
                <c:pt idx="7">
                  <c:v>40000</c:v>
                </c:pt>
                <c:pt idx="8">
                  <c:v>40000</c:v>
                </c:pt>
                <c:pt idx="9">
                  <c:v>40000</c:v>
                </c:pt>
                <c:pt idx="10">
                  <c:v>40000</c:v>
                </c:pt>
                <c:pt idx="11">
                  <c:v>40000</c:v>
                </c:pt>
                <c:pt idx="12">
                  <c:v>40000</c:v>
                </c:pt>
                <c:pt idx="13">
                  <c:v>40000</c:v>
                </c:pt>
                <c:pt idx="14">
                  <c:v>40000</c:v>
                </c:pt>
                <c:pt idx="15">
                  <c:v>40000</c:v>
                </c:pt>
                <c:pt idx="16">
                  <c:v>40000</c:v>
                </c:pt>
                <c:pt idx="17">
                  <c:v>40000</c:v>
                </c:pt>
                <c:pt idx="18">
                  <c:v>40000</c:v>
                </c:pt>
                <c:pt idx="19">
                  <c:v>40000</c:v>
                </c:pt>
                <c:pt idx="20">
                  <c:v>40000</c:v>
                </c:pt>
                <c:pt idx="21">
                  <c:v>40000</c:v>
                </c:pt>
                <c:pt idx="22">
                  <c:v>40000</c:v>
                </c:pt>
                <c:pt idx="23">
                  <c:v>40000</c:v>
                </c:pt>
                <c:pt idx="24">
                  <c:v>40000</c:v>
                </c:pt>
                <c:pt idx="25">
                  <c:v>40000</c:v>
                </c:pt>
                <c:pt idx="26">
                  <c:v>40000</c:v>
                </c:pt>
                <c:pt idx="27">
                  <c:v>40000</c:v>
                </c:pt>
                <c:pt idx="28">
                  <c:v>40000</c:v>
                </c:pt>
                <c:pt idx="29">
                  <c:v>40000</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2.067064083457526</c:v>
                </c:pt>
                <c:pt idx="1">
                  <c:v>2.067064083457526</c:v>
                </c:pt>
                <c:pt idx="2">
                  <c:v>2.067064083457526</c:v>
                </c:pt>
                <c:pt idx="3">
                  <c:v>2.067064083457526</c:v>
                </c:pt>
                <c:pt idx="4">
                  <c:v>2.067064083457526</c:v>
                </c:pt>
                <c:pt idx="5">
                  <c:v>2.067064083457526</c:v>
                </c:pt>
                <c:pt idx="6">
                  <c:v>2.067064083457526</c:v>
                </c:pt>
                <c:pt idx="7">
                  <c:v>2.067064083457526</c:v>
                </c:pt>
                <c:pt idx="8">
                  <c:v>2.067064083457526</c:v>
                </c:pt>
                <c:pt idx="9">
                  <c:v>2.067064083457526</c:v>
                </c:pt>
                <c:pt idx="10">
                  <c:v>2.067064083457526</c:v>
                </c:pt>
                <c:pt idx="11">
                  <c:v>2.067064083457526</c:v>
                </c:pt>
                <c:pt idx="12">
                  <c:v>2.067064083457526</c:v>
                </c:pt>
                <c:pt idx="13">
                  <c:v>2.067064083457526</c:v>
                </c:pt>
                <c:pt idx="14">
                  <c:v>2.067064083457526</c:v>
                </c:pt>
                <c:pt idx="15">
                  <c:v>2.067064083457526</c:v>
                </c:pt>
                <c:pt idx="16">
                  <c:v>2.067064083457526</c:v>
                </c:pt>
                <c:pt idx="17">
                  <c:v>2.067064083457526</c:v>
                </c:pt>
                <c:pt idx="18">
                  <c:v>2.067064083457526</c:v>
                </c:pt>
                <c:pt idx="19">
                  <c:v>2.067064083457526</c:v>
                </c:pt>
                <c:pt idx="20">
                  <c:v>2.067064083457526</c:v>
                </c:pt>
                <c:pt idx="21">
                  <c:v>2.067064083457526</c:v>
                </c:pt>
                <c:pt idx="22">
                  <c:v>2.067064083457526</c:v>
                </c:pt>
                <c:pt idx="23">
                  <c:v>2.067064083457526</c:v>
                </c:pt>
                <c:pt idx="24">
                  <c:v>2.067064083457526</c:v>
                </c:pt>
                <c:pt idx="25">
                  <c:v>2.067064083457526</c:v>
                </c:pt>
                <c:pt idx="26">
                  <c:v>2.067064083457526</c:v>
                </c:pt>
                <c:pt idx="27">
                  <c:v>2.067064083457526</c:v>
                </c:pt>
                <c:pt idx="28">
                  <c:v>2.067064083457526</c:v>
                </c:pt>
                <c:pt idx="29">
                  <c:v>2.067064083457526</c:v>
                </c:pt>
                <c:pt idx="30">
                  <c:v>2.067064083457526</c:v>
                </c:pt>
                <c:pt idx="31">
                  <c:v>2.067064083457526</c:v>
                </c:pt>
                <c:pt idx="32">
                  <c:v>2.067064083457526</c:v>
                </c:pt>
                <c:pt idx="33">
                  <c:v>2.067064083457526</c:v>
                </c:pt>
                <c:pt idx="34">
                  <c:v>2.067064083457526</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2.067064083457526</c:v>
                </c:pt>
                <c:pt idx="1">
                  <c:v>2.067064083457526</c:v>
                </c:pt>
                <c:pt idx="2">
                  <c:v>2.067064083457526</c:v>
                </c:pt>
                <c:pt idx="3">
                  <c:v>2.067064083457526</c:v>
                </c:pt>
                <c:pt idx="4">
                  <c:v>2.067064083457526</c:v>
                </c:pt>
                <c:pt idx="5">
                  <c:v>2.067064083457526</c:v>
                </c:pt>
                <c:pt idx="6">
                  <c:v>2.067064083457526</c:v>
                </c:pt>
                <c:pt idx="7">
                  <c:v>2.067064083457526</c:v>
                </c:pt>
                <c:pt idx="8">
                  <c:v>2.067064083457526</c:v>
                </c:pt>
                <c:pt idx="9">
                  <c:v>2.067064083457526</c:v>
                </c:pt>
                <c:pt idx="10">
                  <c:v>2.067064083457526</c:v>
                </c:pt>
                <c:pt idx="11">
                  <c:v>2.067064083457526</c:v>
                </c:pt>
                <c:pt idx="12">
                  <c:v>2.067064083457526</c:v>
                </c:pt>
                <c:pt idx="13">
                  <c:v>2.067064083457526</c:v>
                </c:pt>
                <c:pt idx="14">
                  <c:v>2.067064083457526</c:v>
                </c:pt>
                <c:pt idx="15">
                  <c:v>2.067064083457526</c:v>
                </c:pt>
                <c:pt idx="16">
                  <c:v>2.067064083457526</c:v>
                </c:pt>
                <c:pt idx="17">
                  <c:v>2.067064083457526</c:v>
                </c:pt>
                <c:pt idx="18">
                  <c:v>2.067064083457526</c:v>
                </c:pt>
                <c:pt idx="19">
                  <c:v>2.067064083457526</c:v>
                </c:pt>
                <c:pt idx="20">
                  <c:v>2.067064083457526</c:v>
                </c:pt>
                <c:pt idx="21">
                  <c:v>2.067064083457526</c:v>
                </c:pt>
                <c:pt idx="22">
                  <c:v>2.067064083457526</c:v>
                </c:pt>
                <c:pt idx="23">
                  <c:v>2.067064083457526</c:v>
                </c:pt>
                <c:pt idx="24">
                  <c:v>2.067064083457526</c:v>
                </c:pt>
                <c:pt idx="25">
                  <c:v>2.067064083457526</c:v>
                </c:pt>
                <c:pt idx="26">
                  <c:v>2.067064083457526</c:v>
                </c:pt>
                <c:pt idx="27">
                  <c:v>2.067064083457526</c:v>
                </c:pt>
                <c:pt idx="28">
                  <c:v>2.067064083457526</c:v>
                </c:pt>
                <c:pt idx="29">
                  <c:v>2.067064083457526</c:v>
                </c:pt>
                <c:pt idx="30">
                  <c:v>2.067064083457526</c:v>
                </c:pt>
                <c:pt idx="31">
                  <c:v>2.067064083457526</c:v>
                </c:pt>
                <c:pt idx="32">
                  <c:v>2.067064083457526</c:v>
                </c:pt>
                <c:pt idx="33">
                  <c:v>2.067064083457526</c:v>
                </c:pt>
                <c:pt idx="34">
                  <c:v>2.067064083457526</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1">
                  <c:v>190246</c:v>
                </c:pt>
                <c:pt idx="2">
                  <c:v>187892</c:v>
                </c:pt>
                <c:pt idx="3">
                  <c:v>182596</c:v>
                </c:pt>
                <c:pt idx="4">
                  <c:v>180567</c:v>
                </c:pt>
                <c:pt idx="5">
                  <c:v>175941</c:v>
                </c:pt>
                <c:pt idx="6">
                  <c:v>172169</c:v>
                </c:pt>
                <c:pt idx="7">
                  <c:v>170018</c:v>
                </c:pt>
                <c:pt idx="8">
                  <c:v>167571</c:v>
                </c:pt>
                <c:pt idx="9">
                  <c:v>167346</c:v>
                </c:pt>
                <c:pt idx="10">
                  <c:v>168987</c:v>
                </c:pt>
                <c:pt idx="11">
                  <c:v>167476</c:v>
                </c:pt>
                <c:pt idx="12">
                  <c:v>164292</c:v>
                </c:pt>
                <c:pt idx="13">
                  <c:v>161078</c:v>
                </c:pt>
                <c:pt idx="14">
                  <c:v>162350</c:v>
                </c:pt>
                <c:pt idx="15">
                  <c:v>159006</c:v>
                </c:pt>
                <c:pt idx="16">
                  <c:v>157393</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pt idx="55">
                  <c:v>156065</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9</xdr:col>
      <xdr:colOff>593388</xdr:colOff>
      <xdr:row>8</xdr:row>
      <xdr:rowOff>79376</xdr:rowOff>
    </xdr:from>
    <xdr:to>
      <xdr:col>16</xdr:col>
      <xdr:colOff>574713</xdr:colOff>
      <xdr:row>25</xdr:row>
      <xdr:rowOff>155576</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414169</xdr:colOff>
      <xdr:row>25</xdr:row>
      <xdr:rowOff>154866</xdr:rowOff>
    </xdr:from>
    <xdr:to>
      <xdr:col>14</xdr:col>
      <xdr:colOff>216199</xdr:colOff>
      <xdr:row>43</xdr:row>
      <xdr:rowOff>74184</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5" t="s">
        <v>435</v>
      </c>
      <c r="B1" s="1505"/>
    </row>
    <row r="2" spans="1:3" x14ac:dyDescent="0.15">
      <c r="A2" s="1506" t="s">
        <v>369</v>
      </c>
      <c r="B2" s="1507"/>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08" t="s">
        <v>452</v>
      </c>
      <c r="C3" s="1509"/>
      <c r="D3" s="1510"/>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opLeftCell="A20" zoomScaleNormal="100" workbookViewId="0">
      <selection activeCell="M48" sqref="M48"/>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1" t="s">
        <v>76</v>
      </c>
      <c r="K6" s="1512"/>
      <c r="L6" s="1519" t="s">
        <v>83</v>
      </c>
      <c r="M6" s="1512"/>
      <c r="N6" s="1511" t="s">
        <v>109</v>
      </c>
      <c r="O6" s="1512"/>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3" t="s">
        <v>221</v>
      </c>
      <c r="D19" s="1514"/>
      <c r="E19" s="1514"/>
      <c r="F19" s="1514"/>
      <c r="G19" s="1514"/>
      <c r="H19" s="1514"/>
      <c r="I19" s="1514" t="s">
        <v>222</v>
      </c>
      <c r="J19" s="1514"/>
      <c r="K19" s="1514"/>
      <c r="L19" s="1514"/>
      <c r="M19" s="1515"/>
      <c r="N19" s="1516" t="s">
        <v>319</v>
      </c>
      <c r="O19" s="1517"/>
      <c r="P19" s="1517"/>
      <c r="Q19" s="1517"/>
      <c r="R19" s="1517"/>
      <c r="S19" s="1518"/>
      <c r="T19" s="1516" t="s">
        <v>320</v>
      </c>
      <c r="U19" s="1517"/>
      <c r="V19" s="1517"/>
      <c r="W19" s="1517"/>
      <c r="X19" s="1517"/>
      <c r="Y19" s="1518"/>
      <c r="Z19" s="1516" t="s">
        <v>226</v>
      </c>
      <c r="AA19" s="1517"/>
      <c r="AB19" s="1517"/>
      <c r="AC19" s="1517"/>
      <c r="AD19" s="1517"/>
      <c r="AE19" s="1518"/>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1000000</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1000000</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1000000</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1000000</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140076.3663988047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126559.32027063987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109479.32998771468</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104645.12572423878</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100981.2349698481</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v>96807.214524941635</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93368.06999806207</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91213.679749424511</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90086.690634655271</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89552.35531173335</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v>89121.187973351189</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K10" sqref="K10"/>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0" t="s">
        <v>76</v>
      </c>
      <c r="K6" s="1521"/>
      <c r="L6" s="1522" t="s">
        <v>83</v>
      </c>
      <c r="M6" s="1523"/>
      <c r="N6" s="1522" t="s">
        <v>109</v>
      </c>
      <c r="O6" s="1523"/>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4"/>
      <c r="J15" s="1524"/>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3" t="s">
        <v>221</v>
      </c>
      <c r="D19" s="1514"/>
      <c r="E19" s="1514"/>
      <c r="F19" s="1514"/>
      <c r="G19" s="1514"/>
      <c r="H19" s="1514"/>
      <c r="I19" s="1514" t="s">
        <v>222</v>
      </c>
      <c r="J19" s="1514"/>
      <c r="K19" s="1514"/>
      <c r="L19" s="1514"/>
      <c r="M19" s="1515"/>
      <c r="N19" s="1516" t="s">
        <v>223</v>
      </c>
      <c r="O19" s="1517"/>
      <c r="P19" s="1517"/>
      <c r="Q19" s="1517"/>
      <c r="R19" s="1517"/>
      <c r="S19" s="1518"/>
      <c r="T19" s="1516" t="s">
        <v>224</v>
      </c>
      <c r="U19" s="1517"/>
      <c r="V19" s="1517"/>
      <c r="W19" s="1517"/>
      <c r="X19" s="1517"/>
      <c r="Y19" s="1518"/>
      <c r="Z19" s="1516" t="s">
        <v>226</v>
      </c>
      <c r="AA19" s="1517"/>
      <c r="AB19" s="1517"/>
      <c r="AC19" s="1517"/>
      <c r="AD19" s="1517"/>
      <c r="AE19" s="1518"/>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99856.657580742802</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91524.856671100715</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82928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79682.37753190755</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77242.301689609696</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74202.739346593662</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71329.635545986472</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69241.307400381003</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67995.465795086551</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67337.897905007194</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66721.666666666657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abSelected="1" topLeftCell="A17" zoomScaleNormal="100" workbookViewId="0">
      <selection activeCell="L53" sqref="L53"/>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0" t="s">
        <v>76</v>
      </c>
      <c r="K6" s="1521"/>
      <c r="L6" s="1511" t="s">
        <v>83</v>
      </c>
      <c r="M6" s="1512"/>
      <c r="N6" s="1511" t="s">
        <v>109</v>
      </c>
      <c r="O6" s="1512"/>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3" t="s">
        <v>221</v>
      </c>
      <c r="D19" s="1514"/>
      <c r="E19" s="1514"/>
      <c r="F19" s="1514"/>
      <c r="G19" s="1514"/>
      <c r="H19" s="1514"/>
      <c r="I19" s="1514" t="s">
        <v>222</v>
      </c>
      <c r="J19" s="1514"/>
      <c r="K19" s="1514"/>
      <c r="L19" s="1514"/>
      <c r="M19" s="1515"/>
      <c r="N19" s="1516" t="s">
        <v>223</v>
      </c>
      <c r="O19" s="1517"/>
      <c r="P19" s="1517"/>
      <c r="Q19" s="1517"/>
      <c r="R19" s="1517"/>
      <c r="S19" s="1518"/>
      <c r="T19" s="1516" t="s">
        <v>224</v>
      </c>
      <c r="U19" s="1517"/>
      <c r="V19" s="1517"/>
      <c r="W19" s="1517"/>
      <c r="X19" s="1517"/>
      <c r="Y19" s="1518"/>
      <c r="Z19" s="1516" t="s">
        <v>226</v>
      </c>
      <c r="AA19" s="1517"/>
      <c r="AB19" s="1517"/>
      <c r="AC19" s="1517"/>
      <c r="AD19" s="1517"/>
      <c r="AE19" s="1518"/>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82769.352682547236</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40000</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6">
        <v>40000</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6">
        <v>40000</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6">
        <v>40000</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6">
        <v>40000</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40000</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40000</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40000</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40000</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6">
        <v>40000</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26">
        <v>40000</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6">
        <v>40000</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6">
        <v>40000</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6">
        <v>40000</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6">
        <v>40000</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26">
        <v>40000</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6">
        <v>40000</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6">
        <v>40000</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6">
        <v>40000</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6">
        <v>40000</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26">
        <v>40000</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6">
        <v>40000</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6">
        <v>40000</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6">
        <v>40000</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6">
        <v>40000</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65" activePane="bottomRight" state="frozen"/>
      <selection activeCell="B5" sqref="B5:H5"/>
      <selection pane="topRight" activeCell="B5" sqref="B5:H5"/>
      <selection pane="bottomLeft" activeCell="B5" sqref="B5:H5"/>
      <selection pane="bottomRight" activeCell="O100" sqref="O100"/>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5" t="s">
        <v>282</v>
      </c>
      <c r="B7" s="1526"/>
      <c r="C7" s="1526"/>
      <c r="D7" s="1526"/>
      <c r="E7" s="1526"/>
      <c r="F7" s="1526"/>
      <c r="G7" s="1526"/>
      <c r="H7" s="1526"/>
      <c r="I7" s="1526"/>
      <c r="J7" s="1526"/>
      <c r="K7" s="1526"/>
      <c r="L7" s="1526"/>
      <c r="M7" s="1526"/>
      <c r="N7" s="1526"/>
      <c r="O7" s="1526"/>
      <c r="P7" s="1526"/>
      <c r="Q7" s="1526"/>
      <c r="R7" s="1526"/>
      <c r="S7" s="1526"/>
      <c r="T7" s="1526"/>
      <c r="U7" s="1379" t="b">
        <v>1</v>
      </c>
      <c r="W7" s="1525" t="s">
        <v>281</v>
      </c>
      <c r="X7" s="1526"/>
      <c r="Y7" s="1526"/>
      <c r="Z7" s="1526"/>
      <c r="AA7" s="1526"/>
      <c r="AB7" s="1526"/>
      <c r="AC7" s="1526"/>
      <c r="AD7" s="1526"/>
      <c r="AE7" s="1526"/>
      <c r="AF7" s="1526"/>
      <c r="AG7" s="1526"/>
      <c r="AH7" s="1526"/>
      <c r="AI7" s="1526"/>
      <c r="AJ7" s="1526"/>
      <c r="AK7" s="1526"/>
      <c r="AL7" s="1526"/>
      <c r="AM7" s="1526"/>
      <c r="AN7" s="1526"/>
      <c r="AO7" s="1526"/>
      <c r="AP7" s="1527"/>
      <c r="AQ7" s="969"/>
      <c r="AU7" s="3" t="s">
        <v>426</v>
      </c>
    </row>
    <row r="8" spans="1:52" ht="12.75" customHeight="1" x14ac:dyDescent="0.2">
      <c r="A8" s="557"/>
      <c r="B8" s="1528" t="s">
        <v>420</v>
      </c>
      <c r="C8" s="1528"/>
      <c r="D8" s="1528"/>
      <c r="E8" s="1528"/>
      <c r="F8" s="1528"/>
      <c r="G8" s="1528"/>
      <c r="H8" s="1528"/>
      <c r="I8" s="1528"/>
      <c r="J8" s="952"/>
      <c r="K8" s="952"/>
      <c r="L8" s="1529" t="s">
        <v>421</v>
      </c>
      <c r="M8" s="1529"/>
      <c r="N8" s="1529"/>
      <c r="O8" s="1529"/>
      <c r="P8" s="1529"/>
      <c r="Q8" s="1529"/>
      <c r="R8" s="1529"/>
      <c r="S8" s="1529"/>
      <c r="T8" s="558"/>
      <c r="U8" s="496"/>
      <c r="W8" s="959"/>
      <c r="X8" s="1529" t="s">
        <v>422</v>
      </c>
      <c r="Y8" s="1529"/>
      <c r="Z8" s="1529"/>
      <c r="AA8" s="1529"/>
      <c r="AB8" s="1529"/>
      <c r="AC8" s="1529"/>
      <c r="AD8" s="1529"/>
      <c r="AE8" s="1529"/>
      <c r="AF8" s="1367"/>
      <c r="AG8" s="1367"/>
      <c r="AH8" s="1529" t="s">
        <v>421</v>
      </c>
      <c r="AI8" s="1529"/>
      <c r="AJ8" s="1529"/>
      <c r="AK8" s="1529"/>
      <c r="AL8" s="1529"/>
      <c r="AM8" s="1529"/>
      <c r="AN8" s="1529"/>
      <c r="AO8" s="1529"/>
      <c r="AP8" s="960"/>
      <c r="AQ8" s="970"/>
      <c r="AU8" s="3" t="s">
        <v>427</v>
      </c>
      <c r="AW8" s="3" t="s">
        <v>428</v>
      </c>
      <c r="AY8" s="3" t="s">
        <v>429</v>
      </c>
    </row>
    <row r="9" spans="1:52" ht="12.75" hidden="1" customHeight="1" x14ac:dyDescent="0.2">
      <c r="A9" s="559"/>
      <c r="B9" s="1530"/>
      <c r="C9" s="1530"/>
      <c r="D9" s="1530"/>
      <c r="E9" s="1530"/>
      <c r="F9" s="1530"/>
      <c r="G9" s="1530"/>
      <c r="H9" s="1530"/>
      <c r="I9" s="1530"/>
      <c r="J9" s="953"/>
      <c r="K9" s="953"/>
      <c r="L9" s="1531"/>
      <c r="M9" s="1531"/>
      <c r="N9" s="1531"/>
      <c r="O9" s="1531"/>
      <c r="P9" s="1531"/>
      <c r="Q9" s="1531"/>
      <c r="R9" s="1531"/>
      <c r="S9" s="1531"/>
      <c r="T9" s="560"/>
      <c r="U9" s="496"/>
      <c r="W9" s="559"/>
      <c r="X9" s="1530"/>
      <c r="Y9" s="1530"/>
      <c r="Z9" s="1530"/>
      <c r="AA9" s="1530"/>
      <c r="AB9" s="1530"/>
      <c r="AC9" s="1530"/>
      <c r="AD9" s="1530"/>
      <c r="AE9" s="1530"/>
      <c r="AF9" s="1368"/>
      <c r="AG9" s="1368"/>
      <c r="AH9" s="1531"/>
      <c r="AI9" s="1531"/>
      <c r="AJ9" s="1531"/>
      <c r="AK9" s="1531"/>
      <c r="AL9" s="1531"/>
      <c r="AM9" s="1531"/>
      <c r="AN9" s="1531"/>
      <c r="AO9" s="1531"/>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14.903129657228018</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2.067064083457526</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14.903129657228018</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2.067064083457526</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14.903129657228018</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2.067064083457526</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14.903129657228018</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2.067064083457526</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14.903129657228018</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2.067064083457526</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14.903129657228018</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2.067064083457526</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14.903129657228018</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2.067064083457526</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14.903129657228018</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2.067064083457526</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14.903129657228018</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2.067064083457526</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14.903129657228018</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2.067064083457526</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14.903129657228018</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2.067064083457526</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14.903129657228018</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2.067064083457526</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14.903129657228018</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2.067064083457526</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14.903129657228018</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2.067064083457526</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14.903129657228018</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2.067064083457526</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14.903129657228018</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2.067064083457526</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14.903129657228018</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2.067064083457526</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14.903129657228018</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2.067064083457526</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14.903129657228018</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2.067064083457526</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14.903129657228018</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2.067064083457526</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14.903129657228018</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2.067064083457526</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14.903129657228018</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2.067064083457526</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14.903129657228018</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2.067064083457526</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14.903129657228018</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2.067064083457526</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14.903129657228018</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2.067064083457526</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14.903129657228018</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2.067064083457526</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14.903129657228018</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2.067064083457526</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14.903129657228018</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2.067064083457526</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14.903129657228018</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2.067064083457526</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14.903129657228018</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2.067064083457526</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14.903129657228018</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2.067064083457526</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14.903129657228018</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2.067064083457526</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14.903129657228018</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2.067064083457526</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14.903129657228018</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2.067064083457526</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14.903129657228018</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2.067064083457526</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14.903129657228018</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2.067064083457526</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14.903129657228018</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2.067064083457526</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14.903129657228018</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2.067064083457526</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14.903129657228018</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2.067064083457526</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14.903129657228018</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2.067064083457526</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14.903129657228018</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2.067064083457526</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14.903129657228018</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2.067064083457526</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14.903129657228018</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2.067064083457526</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14.903129657228018</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2.067064083457526</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14.903129657228018</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2.067064083457526</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14.903129657228018</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2.067064083457526</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14.903129657228018</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2.067064083457526</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14.903129657228018</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2.067064083457526</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14.903129657228018</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2.067064083457526</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14.903129657228018</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2.067064083457526</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14.903129657228018</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2.067064083457526</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14.903129657228018</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2.067064083457526</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14.903129657228018</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2.067064083457526</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14.903129657228018</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2.067064083457526</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14.903129657228018</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2.067064083457526</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14.903129657228018</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2.067064083457526</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14.903129657228018</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2.067064083457526</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14.903129657228018</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2.067064083457526</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14.903129657228018</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2.067064083457526</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14.903129657228018</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2.067064083457526</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14.903129657228018</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2.067064083457526</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14.903129657228018</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2.067064083457526</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14.903129657228018</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2.067064083457526</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14.903129657228018</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2.067064083457526</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14.903129657228018</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2.067064083457526</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14.903129657228018</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2.067064083457526</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14.903129657228018</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2.067064083457526</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14.903129657228018</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2.067064083457526</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14.903129657228018</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2.067064083457526</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14.903129657228018</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2.067064083457526</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14.903129657228018</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2.067064083457526</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14.903129657228018</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2.067064083457526</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14.903129657228018</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2.067064083457526</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14.903129657228018</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2.067064083457526</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14.903129657228018</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2.067064083457526</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14.903129657228018</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2.067064083457526</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14.903129657228018</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2.067064083457526</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14.903129657228018</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2.067064083457526</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14.903129657228018</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2.067064083457526</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14.903129657228018</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2.067064083457526</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14.903129657228018</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2.067064083457526</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14.903129657228018</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2.067064083457526</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14.903129657228018</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2.067064083457526</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14.903129657228018</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2.067064083457526</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14.903129657228018</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2.067064083457526</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14.903129657228018</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2.067064083457526</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14.903129657228018</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2.067064083457526</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14.903129657228018</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2.067064083457526</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v>2</v>
      </c>
      <c r="W62" s="69"/>
      <c r="AA62" s="7"/>
      <c r="AB62" s="7"/>
      <c r="AC62" s="7"/>
      <c r="AD62" s="7"/>
      <c r="AF62" s="1285">
        <v>2007</v>
      </c>
      <c r="AG62" s="652">
        <f>K62</f>
        <v>2</v>
      </c>
    </row>
    <row r="63" spans="1:43" x14ac:dyDescent="0.2">
      <c r="A63" s="3" t="s">
        <v>8</v>
      </c>
      <c r="J63" s="487">
        <v>2008</v>
      </c>
      <c r="K63" s="652">
        <v>2</v>
      </c>
      <c r="AA63" s="7"/>
      <c r="AB63" s="7"/>
      <c r="AC63" s="7"/>
      <c r="AD63" s="7"/>
      <c r="AF63" s="489">
        <v>2008</v>
      </c>
      <c r="AG63" s="652">
        <f t="shared" ref="AG63:AG105" si="44">K63</f>
        <v>2</v>
      </c>
    </row>
    <row r="64" spans="1:43" x14ac:dyDescent="0.2">
      <c r="J64" s="487">
        <v>2009</v>
      </c>
      <c r="K64" s="652">
        <v>2</v>
      </c>
      <c r="AF64" s="489">
        <v>2009</v>
      </c>
      <c r="AG64" s="652">
        <f t="shared" si="44"/>
        <v>2</v>
      </c>
    </row>
    <row r="65" spans="2:33" x14ac:dyDescent="0.2">
      <c r="J65" s="488">
        <v>2010</v>
      </c>
      <c r="K65" s="652">
        <v>2</v>
      </c>
      <c r="AF65" s="489">
        <v>2010</v>
      </c>
      <c r="AG65" s="652">
        <f t="shared" si="44"/>
        <v>2</v>
      </c>
    </row>
    <row r="66" spans="2:33" x14ac:dyDescent="0.2">
      <c r="J66" s="489">
        <v>2011</v>
      </c>
      <c r="K66" s="652">
        <v>2</v>
      </c>
      <c r="AF66" s="489">
        <v>2011</v>
      </c>
      <c r="AG66" s="652">
        <f t="shared" si="44"/>
        <v>2</v>
      </c>
    </row>
    <row r="67" spans="2:33" x14ac:dyDescent="0.2">
      <c r="J67" s="963">
        <v>2012</v>
      </c>
      <c r="K67" s="652">
        <v>2</v>
      </c>
      <c r="AF67" s="963">
        <v>2012</v>
      </c>
      <c r="AG67" s="652">
        <f t="shared" si="44"/>
        <v>2</v>
      </c>
    </row>
    <row r="68" spans="2:33" x14ac:dyDescent="0.2">
      <c r="J68" s="963">
        <v>2013</v>
      </c>
      <c r="K68" s="652">
        <v>2</v>
      </c>
      <c r="AF68" s="963">
        <v>2013</v>
      </c>
      <c r="AG68" s="652">
        <f t="shared" si="44"/>
        <v>2</v>
      </c>
    </row>
    <row r="69" spans="2:33" x14ac:dyDescent="0.2">
      <c r="J69" s="963">
        <v>2014</v>
      </c>
      <c r="K69" s="652">
        <v>2</v>
      </c>
      <c r="AF69" s="963">
        <v>2014</v>
      </c>
      <c r="AG69" s="652">
        <f t="shared" si="44"/>
        <v>2</v>
      </c>
    </row>
    <row r="70" spans="2:33" x14ac:dyDescent="0.2">
      <c r="J70" s="964">
        <v>2015</v>
      </c>
      <c r="K70" s="652">
        <v>2</v>
      </c>
      <c r="AF70" s="963">
        <v>2015</v>
      </c>
      <c r="AG70" s="652">
        <f t="shared" si="44"/>
        <v>2</v>
      </c>
    </row>
    <row r="71" spans="2:33" x14ac:dyDescent="0.2">
      <c r="B71" s="70"/>
      <c r="D71" s="70"/>
      <c r="J71" s="963">
        <v>2016</v>
      </c>
      <c r="K71" s="652">
        <v>2</v>
      </c>
      <c r="AF71" s="963">
        <v>2016</v>
      </c>
      <c r="AG71" s="651">
        <f t="shared" si="44"/>
        <v>2</v>
      </c>
    </row>
    <row r="72" spans="2:33" x14ac:dyDescent="0.2">
      <c r="B72" s="70"/>
      <c r="D72" s="70"/>
      <c r="J72" s="963">
        <v>2017</v>
      </c>
      <c r="K72" s="652">
        <v>2</v>
      </c>
      <c r="AF72" s="963">
        <v>2017</v>
      </c>
      <c r="AG72" s="652">
        <f t="shared" si="44"/>
        <v>2</v>
      </c>
    </row>
    <row r="73" spans="2:33" x14ac:dyDescent="0.2">
      <c r="B73" s="70"/>
      <c r="D73" s="70"/>
      <c r="J73" s="963">
        <v>2018</v>
      </c>
      <c r="K73" s="652">
        <v>2</v>
      </c>
      <c r="AF73" s="963">
        <v>2018</v>
      </c>
      <c r="AG73" s="652">
        <f t="shared" si="44"/>
        <v>2</v>
      </c>
    </row>
    <row r="74" spans="2:33" x14ac:dyDescent="0.2">
      <c r="B74" s="70"/>
      <c r="D74" s="70"/>
      <c r="J74" s="963">
        <v>2019</v>
      </c>
      <c r="K74" s="652">
        <v>2</v>
      </c>
      <c r="AF74" s="963">
        <v>2019</v>
      </c>
      <c r="AG74" s="652">
        <f t="shared" si="44"/>
        <v>2</v>
      </c>
    </row>
    <row r="75" spans="2:33" x14ac:dyDescent="0.2">
      <c r="B75" s="70"/>
      <c r="D75" s="70"/>
      <c r="J75" s="964">
        <v>2020</v>
      </c>
      <c r="K75" s="652">
        <v>2</v>
      </c>
      <c r="AF75" s="963">
        <v>2020</v>
      </c>
      <c r="AG75" s="652">
        <f t="shared" si="44"/>
        <v>2</v>
      </c>
    </row>
    <row r="76" spans="2:33" x14ac:dyDescent="0.2">
      <c r="B76" s="70"/>
      <c r="D76" s="70"/>
      <c r="J76" s="963">
        <v>2021</v>
      </c>
      <c r="K76" s="652">
        <v>2</v>
      </c>
      <c r="AF76" s="963">
        <v>2021</v>
      </c>
      <c r="AG76" s="652">
        <f t="shared" si="44"/>
        <v>2</v>
      </c>
    </row>
    <row r="77" spans="2:33" x14ac:dyDescent="0.2">
      <c r="B77" s="70"/>
      <c r="D77" s="70"/>
      <c r="J77" s="963">
        <v>2022</v>
      </c>
      <c r="K77" s="652">
        <v>2</v>
      </c>
      <c r="AF77" s="963">
        <v>2022</v>
      </c>
      <c r="AG77" s="652">
        <f t="shared" si="44"/>
        <v>2</v>
      </c>
    </row>
    <row r="78" spans="2:33" x14ac:dyDescent="0.2">
      <c r="B78" s="70"/>
      <c r="D78" s="70"/>
      <c r="J78" s="963">
        <v>2023</v>
      </c>
      <c r="K78" s="652">
        <v>2</v>
      </c>
      <c r="AF78" s="963">
        <v>2023</v>
      </c>
      <c r="AG78" s="652">
        <f t="shared" si="44"/>
        <v>2</v>
      </c>
    </row>
    <row r="79" spans="2:33" x14ac:dyDescent="0.2">
      <c r="B79" s="70"/>
      <c r="D79" s="70"/>
      <c r="J79" s="963">
        <v>2024</v>
      </c>
      <c r="K79" s="652">
        <v>2</v>
      </c>
      <c r="AF79" s="963">
        <v>2024</v>
      </c>
      <c r="AG79" s="652">
        <f t="shared" si="44"/>
        <v>2</v>
      </c>
    </row>
    <row r="80" spans="2:33" x14ac:dyDescent="0.2">
      <c r="B80" s="70"/>
      <c r="D80" s="70"/>
      <c r="J80" s="964">
        <v>2025</v>
      </c>
      <c r="K80" s="652">
        <v>2</v>
      </c>
      <c r="AF80" s="963">
        <v>2025</v>
      </c>
      <c r="AG80" s="652">
        <f t="shared" si="44"/>
        <v>2</v>
      </c>
    </row>
    <row r="81" spans="2:33" x14ac:dyDescent="0.2">
      <c r="B81" s="70"/>
      <c r="D81" s="70"/>
      <c r="J81" s="963">
        <v>2026</v>
      </c>
      <c r="K81" s="652">
        <v>2</v>
      </c>
      <c r="AF81" s="963">
        <v>2026</v>
      </c>
      <c r="AG81" s="652">
        <f t="shared" si="44"/>
        <v>2</v>
      </c>
    </row>
    <row r="82" spans="2:33" x14ac:dyDescent="0.2">
      <c r="B82" s="70"/>
      <c r="D82" s="70"/>
      <c r="J82" s="963">
        <v>2027</v>
      </c>
      <c r="K82" s="652">
        <v>2</v>
      </c>
      <c r="AF82" s="963">
        <v>2027</v>
      </c>
      <c r="AG82" s="652">
        <f t="shared" si="44"/>
        <v>2</v>
      </c>
    </row>
    <row r="83" spans="2:33" x14ac:dyDescent="0.2">
      <c r="B83" s="70"/>
      <c r="D83" s="70"/>
      <c r="J83" s="963">
        <v>2028</v>
      </c>
      <c r="K83" s="652">
        <v>2</v>
      </c>
      <c r="AF83" s="963">
        <v>2028</v>
      </c>
      <c r="AG83" s="652">
        <f t="shared" si="44"/>
        <v>2</v>
      </c>
    </row>
    <row r="84" spans="2:33" x14ac:dyDescent="0.2">
      <c r="B84" s="70"/>
      <c r="D84" s="70"/>
      <c r="J84" s="963">
        <v>2029</v>
      </c>
      <c r="K84" s="652">
        <v>2</v>
      </c>
      <c r="AF84" s="963">
        <v>2029</v>
      </c>
      <c r="AG84" s="652">
        <f t="shared" si="44"/>
        <v>2</v>
      </c>
    </row>
    <row r="85" spans="2:33" x14ac:dyDescent="0.2">
      <c r="B85" s="70"/>
      <c r="D85" s="70"/>
      <c r="J85" s="964">
        <v>2030</v>
      </c>
      <c r="K85" s="652">
        <v>2</v>
      </c>
      <c r="AF85" s="963">
        <v>2030</v>
      </c>
      <c r="AG85" s="652">
        <f t="shared" si="44"/>
        <v>2</v>
      </c>
    </row>
    <row r="86" spans="2:33" x14ac:dyDescent="0.2">
      <c r="B86" s="70"/>
      <c r="D86" s="70"/>
      <c r="J86" s="963">
        <v>2031</v>
      </c>
      <c r="K86" s="652">
        <v>2</v>
      </c>
      <c r="AF86" s="963">
        <v>2031</v>
      </c>
      <c r="AG86" s="652">
        <f t="shared" si="44"/>
        <v>2</v>
      </c>
    </row>
    <row r="87" spans="2:33" x14ac:dyDescent="0.2">
      <c r="B87" s="70"/>
      <c r="D87" s="70"/>
      <c r="J87" s="963">
        <v>2032</v>
      </c>
      <c r="K87" s="652">
        <v>2</v>
      </c>
      <c r="AF87" s="963">
        <v>2032</v>
      </c>
      <c r="AG87" s="652">
        <f t="shared" si="44"/>
        <v>2</v>
      </c>
    </row>
    <row r="88" spans="2:33" x14ac:dyDescent="0.2">
      <c r="B88" s="70"/>
      <c r="D88" s="70"/>
      <c r="J88" s="963">
        <v>2033</v>
      </c>
      <c r="K88" s="652">
        <v>2</v>
      </c>
      <c r="AF88" s="963">
        <v>2033</v>
      </c>
      <c r="AG88" s="652">
        <f t="shared" si="44"/>
        <v>2</v>
      </c>
    </row>
    <row r="89" spans="2:33" x14ac:dyDescent="0.2">
      <c r="B89" s="70"/>
      <c r="D89" s="70"/>
      <c r="J89" s="963">
        <v>2034</v>
      </c>
      <c r="K89" s="652">
        <v>2</v>
      </c>
      <c r="AF89" s="963">
        <v>2034</v>
      </c>
      <c r="AG89" s="652">
        <f t="shared" si="44"/>
        <v>2</v>
      </c>
    </row>
    <row r="90" spans="2:33" x14ac:dyDescent="0.2">
      <c r="B90" s="70"/>
      <c r="D90" s="70"/>
      <c r="J90" s="964">
        <v>2035</v>
      </c>
      <c r="K90" s="652">
        <v>2</v>
      </c>
      <c r="AF90" s="963">
        <v>2035</v>
      </c>
      <c r="AG90" s="652">
        <f t="shared" si="44"/>
        <v>2</v>
      </c>
    </row>
    <row r="91" spans="2:33" x14ac:dyDescent="0.2">
      <c r="B91" s="70"/>
      <c r="D91" s="70"/>
      <c r="J91" s="963">
        <v>2036</v>
      </c>
      <c r="K91" s="652">
        <v>2</v>
      </c>
      <c r="AF91" s="963">
        <v>2036</v>
      </c>
      <c r="AG91" s="652">
        <f t="shared" si="44"/>
        <v>2</v>
      </c>
    </row>
    <row r="92" spans="2:33" x14ac:dyDescent="0.2">
      <c r="B92" s="70"/>
      <c r="D92" s="70"/>
      <c r="J92" s="963">
        <v>2037</v>
      </c>
      <c r="K92" s="652">
        <v>2</v>
      </c>
      <c r="AF92" s="963">
        <v>2037</v>
      </c>
      <c r="AG92" s="652">
        <f t="shared" si="44"/>
        <v>2</v>
      </c>
    </row>
    <row r="93" spans="2:33" x14ac:dyDescent="0.2">
      <c r="B93" s="70"/>
      <c r="D93" s="70"/>
      <c r="J93" s="963">
        <v>2038</v>
      </c>
      <c r="K93" s="652">
        <v>2</v>
      </c>
      <c r="AF93" s="963">
        <v>2038</v>
      </c>
      <c r="AG93" s="652">
        <f t="shared" si="44"/>
        <v>2</v>
      </c>
    </row>
    <row r="94" spans="2:33" x14ac:dyDescent="0.2">
      <c r="B94" s="70"/>
      <c r="D94" s="70"/>
      <c r="J94" s="963">
        <v>2039</v>
      </c>
      <c r="K94" s="652">
        <v>2</v>
      </c>
      <c r="AF94" s="963">
        <v>2039</v>
      </c>
      <c r="AG94" s="652">
        <f t="shared" si="44"/>
        <v>2</v>
      </c>
    </row>
    <row r="95" spans="2:33" x14ac:dyDescent="0.2">
      <c r="J95" s="964">
        <v>2040</v>
      </c>
      <c r="K95" s="652">
        <v>2</v>
      </c>
      <c r="AF95" s="963">
        <v>2040</v>
      </c>
      <c r="AG95" s="652">
        <f t="shared" si="44"/>
        <v>2</v>
      </c>
    </row>
    <row r="96" spans="2:33" x14ac:dyDescent="0.2">
      <c r="J96" s="963">
        <v>2041</v>
      </c>
      <c r="K96" s="652">
        <v>2</v>
      </c>
      <c r="AF96" s="963">
        <v>2041</v>
      </c>
      <c r="AG96" s="652">
        <f t="shared" si="44"/>
        <v>2</v>
      </c>
    </row>
    <row r="97" spans="10:33" x14ac:dyDescent="0.2">
      <c r="J97" s="963">
        <v>2042</v>
      </c>
      <c r="K97" s="652">
        <v>2</v>
      </c>
      <c r="AF97" s="963">
        <v>2042</v>
      </c>
      <c r="AG97" s="652">
        <f t="shared" si="44"/>
        <v>2</v>
      </c>
    </row>
    <row r="98" spans="10:33" x14ac:dyDescent="0.2">
      <c r="J98" s="963">
        <v>2043</v>
      </c>
      <c r="K98" s="652">
        <v>2</v>
      </c>
      <c r="AF98" s="963">
        <v>2043</v>
      </c>
      <c r="AG98" s="652">
        <f t="shared" si="44"/>
        <v>2</v>
      </c>
    </row>
    <row r="99" spans="10:33" x14ac:dyDescent="0.2">
      <c r="J99" s="963">
        <v>2044</v>
      </c>
      <c r="K99" s="652">
        <v>2</v>
      </c>
      <c r="AF99" s="963">
        <v>2044</v>
      </c>
      <c r="AG99" s="652">
        <f t="shared" si="44"/>
        <v>2</v>
      </c>
    </row>
    <row r="100" spans="10:33" x14ac:dyDescent="0.2">
      <c r="J100" s="964">
        <v>2045</v>
      </c>
      <c r="K100" s="652">
        <v>2</v>
      </c>
      <c r="AF100" s="963">
        <v>2045</v>
      </c>
      <c r="AG100" s="652">
        <f t="shared" si="44"/>
        <v>2</v>
      </c>
    </row>
    <row r="101" spans="10:33" x14ac:dyDescent="0.2">
      <c r="J101" s="963">
        <v>2046</v>
      </c>
      <c r="K101" s="652">
        <v>2</v>
      </c>
      <c r="AF101" s="963">
        <v>2046</v>
      </c>
      <c r="AG101" s="652">
        <f t="shared" si="44"/>
        <v>2</v>
      </c>
    </row>
    <row r="102" spans="10:33" x14ac:dyDescent="0.2">
      <c r="J102" s="963">
        <v>2047</v>
      </c>
      <c r="K102" s="652">
        <v>2</v>
      </c>
      <c r="AF102" s="963">
        <v>2047</v>
      </c>
      <c r="AG102" s="652">
        <f t="shared" si="44"/>
        <v>2</v>
      </c>
    </row>
    <row r="103" spans="10:33" x14ac:dyDescent="0.2">
      <c r="J103" s="963">
        <v>2048</v>
      </c>
      <c r="K103" s="652">
        <v>2</v>
      </c>
      <c r="AF103" s="963">
        <v>2048</v>
      </c>
      <c r="AG103" s="652">
        <f t="shared" si="44"/>
        <v>2</v>
      </c>
    </row>
    <row r="104" spans="10:33" x14ac:dyDescent="0.2">
      <c r="J104" s="963">
        <v>2049</v>
      </c>
      <c r="K104" s="652">
        <v>2</v>
      </c>
      <c r="AF104" s="963">
        <v>2049</v>
      </c>
      <c r="AG104" s="652">
        <f t="shared" si="44"/>
        <v>2</v>
      </c>
    </row>
    <row r="105" spans="10:33" ht="15" thickBot="1" x14ac:dyDescent="0.25">
      <c r="J105" s="965">
        <v>2050</v>
      </c>
      <c r="K105" s="652">
        <v>2</v>
      </c>
      <c r="AF105" s="1286">
        <v>2050</v>
      </c>
      <c r="AG105" s="653">
        <f t="shared" si="44"/>
        <v>2</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9" t="s">
        <v>53</v>
      </c>
      <c r="C3" s="1550"/>
      <c r="D3" s="236">
        <f>'Run Model'!C6</f>
        <v>7.4999999999999997E-2</v>
      </c>
      <c r="F3"/>
      <c r="G3"/>
      <c r="H3"/>
      <c r="L3" s="227" t="s">
        <v>452</v>
      </c>
      <c r="N3" s="227" t="s">
        <v>127</v>
      </c>
      <c r="P3" s="1532" t="s">
        <v>204</v>
      </c>
      <c r="Q3" s="1533"/>
      <c r="R3" s="1533"/>
      <c r="S3" s="1533"/>
      <c r="T3" s="1533"/>
      <c r="U3" s="1534"/>
      <c r="Y3" s="216"/>
      <c r="AI3" s="227"/>
      <c r="AJ3" s="227"/>
      <c r="AK3" s="227"/>
      <c r="AL3" s="227"/>
      <c r="AM3" s="227"/>
    </row>
    <row r="4" spans="2:64" x14ac:dyDescent="0.2">
      <c r="B4" s="1549" t="s">
        <v>104</v>
      </c>
      <c r="C4" s="1550"/>
      <c r="D4" s="225" t="str">
        <f>'Run Model'!C7</f>
        <v>Moderate</v>
      </c>
      <c r="F4"/>
      <c r="G4"/>
      <c r="H4"/>
      <c r="N4" s="227" t="s">
        <v>126</v>
      </c>
      <c r="P4" s="1546">
        <v>44070.814513888887</v>
      </c>
      <c r="Q4" s="1533"/>
      <c r="R4" s="1533"/>
      <c r="S4" s="1533"/>
      <c r="T4" s="1533"/>
      <c r="U4" s="1534"/>
      <c r="V4" s="227" t="s">
        <v>186</v>
      </c>
      <c r="AI4" s="227"/>
      <c r="AJ4" s="227"/>
      <c r="AK4" s="227"/>
      <c r="AL4" s="227"/>
      <c r="AM4" s="227"/>
    </row>
    <row r="5" spans="2:64" x14ac:dyDescent="0.2">
      <c r="B5" s="1549" t="s">
        <v>118</v>
      </c>
      <c r="C5" s="1550"/>
      <c r="D5" s="225" t="s">
        <v>15</v>
      </c>
      <c r="F5"/>
      <c r="G5"/>
      <c r="H5"/>
      <c r="P5" s="1546">
        <v>44070.814525462964</v>
      </c>
      <c r="Q5" s="1533"/>
      <c r="R5" s="1533"/>
      <c r="S5" s="1533"/>
      <c r="T5" s="1533"/>
      <c r="U5" s="1534"/>
      <c r="V5" s="227" t="s">
        <v>15</v>
      </c>
      <c r="AI5" s="227"/>
      <c r="AJ5" s="227"/>
      <c r="AK5" s="227"/>
      <c r="AL5" s="227"/>
      <c r="AM5" s="227"/>
    </row>
    <row r="6" spans="2:64" x14ac:dyDescent="0.2">
      <c r="B6" s="1549" t="s">
        <v>68</v>
      </c>
      <c r="C6" s="1550"/>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0" t="s">
        <v>76</v>
      </c>
      <c r="K9" s="1521"/>
      <c r="L9" s="1541" t="s">
        <v>83</v>
      </c>
      <c r="M9" s="1542"/>
      <c r="N9" s="1547" t="s">
        <v>109</v>
      </c>
      <c r="O9" s="1547"/>
      <c r="P9" s="1547"/>
      <c r="Q9" s="1548"/>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3" t="s">
        <v>234</v>
      </c>
      <c r="C19" s="1544"/>
      <c r="D19" s="1544"/>
      <c r="E19" s="1544"/>
      <c r="F19" s="1544"/>
      <c r="G19" s="1545"/>
      <c r="H19" s="1543" t="s">
        <v>220</v>
      </c>
      <c r="I19" s="1544"/>
      <c r="J19" s="1544"/>
      <c r="K19" s="1544"/>
      <c r="L19" s="1544"/>
      <c r="M19" s="1545"/>
      <c r="N19" s="1543"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54" t="s">
        <v>117</v>
      </c>
      <c r="U21" s="1555"/>
      <c r="V21" s="1555"/>
      <c r="W21" s="1555"/>
      <c r="X21" s="1556"/>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38592.431289792643</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-31222.863721043177</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38592.431289792643</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-28505.227651608744</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38592.431289792643</v>
      </c>
      <c r="S26" s="278">
        <f t="shared" si="33"/>
        <v>38649.549005981295</v>
      </c>
      <c r="T26" s="289">
        <f t="shared" si="61"/>
        <v>-32129.5808057387</v>
      </c>
      <c r="U26" s="290">
        <f t="shared" si="62"/>
        <v>-32129.5808057387</v>
      </c>
      <c r="V26" s="290">
        <f t="shared" si="63"/>
        <v>-316088.63328449859</v>
      </c>
      <c r="W26" s="290">
        <f t="shared" si="64"/>
        <v>-32072.463089550049</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38592.431289792643</v>
      </c>
      <c r="S27" s="777">
        <f t="shared" si="33"/>
        <v>47646.016403140064</v>
      </c>
      <c r="T27" s="303">
        <f t="shared" si="61"/>
        <v>-39217.53930322067</v>
      </c>
      <c r="U27" s="304">
        <f t="shared" si="62"/>
        <v>-39217.53930322067</v>
      </c>
      <c r="V27" s="304">
        <f t="shared" si="63"/>
        <v>-223580.25608151252</v>
      </c>
      <c r="W27" s="304">
        <f t="shared" si="64"/>
        <v>-30163.95418987325</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38592.431289792643</v>
      </c>
      <c r="S28" s="745">
        <f t="shared" si="33"/>
        <v>63075.865131559083</v>
      </c>
      <c r="T28" s="736">
        <f t="shared" si="61"/>
        <v>-52143.771788460203</v>
      </c>
      <c r="U28" s="632">
        <f t="shared" si="62"/>
        <v>-52143.771788460203</v>
      </c>
      <c r="V28" s="632">
        <f t="shared" si="63"/>
        <v>-172350.3993329386</v>
      </c>
      <c r="W28" s="632">
        <f t="shared" si="64"/>
        <v>-27660.337946693759</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38592.431289792643</v>
      </c>
      <c r="S29" s="278">
        <f t="shared" si="33"/>
        <v>66527.610335728168</v>
      </c>
      <c r="T29" s="734">
        <f t="shared" si="61"/>
        <v>-55088.167661819505</v>
      </c>
      <c r="U29" s="290">
        <f t="shared" si="62"/>
        <v>-55088.167661819505</v>
      </c>
      <c r="V29" s="290">
        <f t="shared" si="63"/>
        <v>-145222.71296281923</v>
      </c>
      <c r="W29" s="290">
        <f t="shared" si="64"/>
        <v>-27152.988615883976</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38592.431289792643</v>
      </c>
      <c r="S30" s="278">
        <f t="shared" si="33"/>
        <v>66723.214973263486</v>
      </c>
      <c r="T30" s="734">
        <f t="shared" si="61"/>
        <v>-55460.891235352676</v>
      </c>
      <c r="U30" s="290">
        <f t="shared" si="62"/>
        <v>-55460.891235352676</v>
      </c>
      <c r="V30" s="290">
        <f t="shared" si="63"/>
        <v>-149321.64646490681</v>
      </c>
      <c r="W30" s="290">
        <f t="shared" si="64"/>
        <v>-27330.107551881832</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38592.431289792643</v>
      </c>
      <c r="S31" s="278">
        <f t="shared" si="33"/>
        <v>66124.310363758137</v>
      </c>
      <c r="T31" s="734">
        <f t="shared" si="61"/>
        <v>-55209.753369194499</v>
      </c>
      <c r="U31" s="290">
        <f t="shared" si="62"/>
        <v>-55209.753369194499</v>
      </c>
      <c r="V31" s="290">
        <f t="shared" si="63"/>
        <v>-155754.88663170638</v>
      </c>
      <c r="W31" s="290">
        <f t="shared" si="64"/>
        <v>-27677.874295229001</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38592.431289792643</v>
      </c>
      <c r="S32" s="780">
        <f t="shared" si="33"/>
        <v>46858.358645460277</v>
      </c>
      <c r="T32" s="737">
        <f t="shared" si="61"/>
        <v>-39264.273444815735</v>
      </c>
      <c r="U32" s="304">
        <f t="shared" si="62"/>
        <v>-39264.273444815735</v>
      </c>
      <c r="V32" s="304">
        <f t="shared" si="63"/>
        <v>-145114.32669211313</v>
      </c>
      <c r="W32" s="304">
        <f t="shared" si="64"/>
        <v>-30998.346089148105</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38592.431289792643</v>
      </c>
      <c r="S33" s="278">
        <f t="shared" si="33"/>
        <v>40385.092465463989</v>
      </c>
      <c r="T33" s="733">
        <f t="shared" si="61"/>
        <v>-33973.9500776778</v>
      </c>
      <c r="U33" s="276">
        <f t="shared" si="62"/>
        <v>-33973.9500776778</v>
      </c>
      <c r="V33" s="276">
        <f t="shared" si="63"/>
        <v>-143189.41850469643</v>
      </c>
      <c r="W33" s="276">
        <f t="shared" si="64"/>
        <v>-32181.28890200645</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38592.431289792643</v>
      </c>
      <c r="S34" s="278">
        <f t="shared" si="33"/>
        <v>47441.038429456799</v>
      </c>
      <c r="T34" s="734">
        <f t="shared" si="61"/>
        <v>-40062.823412361678</v>
      </c>
      <c r="U34" s="290">
        <f t="shared" si="62"/>
        <v>-40062.823412361678</v>
      </c>
      <c r="V34" s="290">
        <f t="shared" si="63"/>
        <v>-143341.23956384213</v>
      </c>
      <c r="W34" s="290">
        <f t="shared" si="64"/>
        <v>-31214.216272697522</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38592.431289792643</v>
      </c>
      <c r="S35" s="278">
        <f t="shared" si="33"/>
        <v>58280.207939799562</v>
      </c>
      <c r="T35" s="734">
        <f t="shared" si="61"/>
        <v>-49163.637625308467</v>
      </c>
      <c r="U35" s="290">
        <f t="shared" si="62"/>
        <v>-49163.637625308467</v>
      </c>
      <c r="V35" s="290">
        <f t="shared" si="63"/>
        <v>-163282.71836080321</v>
      </c>
      <c r="W35" s="290">
        <f t="shared" si="64"/>
        <v>-29475.860975301548</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38592.431289792643</v>
      </c>
      <c r="S36" s="278">
        <f t="shared" si="33"/>
        <v>57257.038372427814</v>
      </c>
      <c r="T36" s="734">
        <f t="shared" si="61"/>
        <v>-48357.006454665243</v>
      </c>
      <c r="U36" s="290">
        <f t="shared" si="62"/>
        <v>-48357.006454665243</v>
      </c>
      <c r="V36" s="290">
        <f t="shared" si="63"/>
        <v>-163318.64067490277</v>
      </c>
      <c r="W36" s="290">
        <f t="shared" si="64"/>
        <v>-29692.399372030071</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38592.431289792643</v>
      </c>
      <c r="S37" s="777">
        <f t="shared" si="33"/>
        <v>55271.206650039851</v>
      </c>
      <c r="T37" s="735">
        <f t="shared" si="61"/>
        <v>-46750.159698153388</v>
      </c>
      <c r="U37" s="619">
        <f t="shared" si="62"/>
        <v>-46750.159698153388</v>
      </c>
      <c r="V37" s="619">
        <f t="shared" si="63"/>
        <v>-167116.80295747856</v>
      </c>
      <c r="W37" s="619">
        <f t="shared" si="64"/>
        <v>-30071.38433790618</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1000000</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4464.6645955340673</v>
      </c>
      <c r="S38" s="745">
        <f t="shared" si="33"/>
        <v>55562.02630307147</v>
      </c>
      <c r="T38" s="736">
        <f t="shared" si="61"/>
        <v>13.939256076902893</v>
      </c>
      <c r="U38" s="632">
        <f t="shared" si="62"/>
        <v>539.86582049966091</v>
      </c>
      <c r="V38" s="632">
        <f t="shared" si="63"/>
        <v>-4524.1856930187569</v>
      </c>
      <c r="W38" s="632">
        <f t="shared" si="64"/>
        <v>4097.9697665458216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1000000</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4350.6382003757208</v>
      </c>
      <c r="S39" s="278">
        <f t="shared" si="33"/>
        <v>56432.615605521547</v>
      </c>
      <c r="T39" s="734">
        <f t="shared" si="61"/>
        <v>105.08545860863705</v>
      </c>
      <c r="U39" s="290">
        <f t="shared" si="62"/>
        <v>634.52671421121158</v>
      </c>
      <c r="V39" s="290">
        <f t="shared" si="63"/>
        <v>-4455.4159239554083</v>
      </c>
      <c r="W39" s="290">
        <f t="shared" si="64"/>
        <v>4175.6502058709884</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1000000</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4264.4449525433083</v>
      </c>
      <c r="S40" s="278">
        <f t="shared" si="33"/>
        <v>56756.679928920646</v>
      </c>
      <c r="T40" s="734">
        <f t="shared" si="61"/>
        <v>149.0969838171477</v>
      </c>
      <c r="U40" s="290">
        <f t="shared" si="62"/>
        <v>677.52894628951253</v>
      </c>
      <c r="V40" s="290">
        <f t="shared" si="63"/>
        <v>-4565.0401886195759</v>
      </c>
      <c r="W40" s="290">
        <f t="shared" si="64"/>
        <v>4157.0862151661822</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1000000</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4156.5093434744549</v>
      </c>
      <c r="S41" s="278">
        <f t="shared" si="33"/>
        <v>57780.182285210867</v>
      </c>
      <c r="T41" s="734">
        <f t="shared" si="61"/>
        <v>202.20436532723033</v>
      </c>
      <c r="U41" s="290">
        <f t="shared" si="62"/>
        <v>734.45540183897265</v>
      </c>
      <c r="V41" s="290">
        <f t="shared" si="63"/>
        <v>-4539.642266846291</v>
      </c>
      <c r="W41" s="290">
        <f t="shared" si="64"/>
        <v>4217.9935738899812</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140076.37</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4053.9026830370867</v>
      </c>
      <c r="S42" s="780">
        <f t="shared" si="33"/>
        <v>58124.644510813137</v>
      </c>
      <c r="T42" s="737">
        <f t="shared" si="61"/>
        <v>221.98830307200569</v>
      </c>
      <c r="U42" s="304">
        <f t="shared" si="62"/>
        <v>751.40013187036129</v>
      </c>
      <c r="V42" s="304">
        <f t="shared" si="63"/>
        <v>-4732.3552397766889</v>
      </c>
      <c r="W42" s="304">
        <f t="shared" si="64"/>
        <v>4152.7264827333083</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38</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0.11042833637250005</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126559.32</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3978.9648406696006</v>
      </c>
      <c r="S43" s="278">
        <f t="shared" si="33"/>
        <v>59190.14940280679</v>
      </c>
      <c r="T43" s="733">
        <f t="shared" si="61"/>
        <v>157.9507723156612</v>
      </c>
      <c r="U43" s="276">
        <f t="shared" si="62"/>
        <v>692.25961761423787</v>
      </c>
      <c r="V43" s="276">
        <f t="shared" si="63"/>
        <v>-4859.0324149340986</v>
      </c>
      <c r="W43" s="276">
        <f t="shared" si="64"/>
        <v>4135.4599888572484</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35</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0.1734714759527326</v>
      </c>
      <c r="AR43" s="611">
        <f t="shared" si="70"/>
        <v>0</v>
      </c>
      <c r="AS43" s="282">
        <f t="shared" ca="1" si="46"/>
        <v>4.4690938134007409E-2</v>
      </c>
      <c r="AT43" s="283">
        <f t="shared" ca="1" si="47"/>
        <v>4.1295493531863924E-2</v>
      </c>
      <c r="AU43" s="283">
        <f t="shared" si="48"/>
        <v>0</v>
      </c>
      <c r="AV43" s="283">
        <f t="shared" ca="1" si="49"/>
        <v>1.1626966160058826E-2</v>
      </c>
      <c r="AW43" s="284">
        <f t="shared" ca="1" si="50"/>
        <v>0</v>
      </c>
      <c r="AX43" s="282">
        <f t="shared" ca="1" si="51"/>
        <v>4.4677619416676362E-2</v>
      </c>
      <c r="AY43" s="283">
        <f t="shared" ca="1" si="52"/>
        <v>4.0910750048632219E-2</v>
      </c>
      <c r="AZ43" s="283">
        <f t="shared" si="53"/>
        <v>0</v>
      </c>
      <c r="BA43" s="283">
        <f t="shared" ca="1" si="71"/>
        <v>2.0169469806378803E-3</v>
      </c>
      <c r="BB43" s="284">
        <f t="shared" ca="1" si="72"/>
        <v>0</v>
      </c>
      <c r="BC43" s="282">
        <f t="shared" ca="1" si="73"/>
        <v>0.95532238058332364</v>
      </c>
      <c r="BD43" s="283">
        <f t="shared" ca="1" si="56"/>
        <v>2.2785029011030265E-2</v>
      </c>
      <c r="BE43" s="283">
        <f t="shared" ca="1" si="57"/>
        <v>2.0863972586085411E-2</v>
      </c>
      <c r="BF43" s="283">
        <f t="shared" ca="1" si="58"/>
        <v>0</v>
      </c>
      <c r="BG43" s="283">
        <f t="shared" ca="1" si="59"/>
        <v>1.0286178195606903E-3</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109479.33</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3888.1459387521354</v>
      </c>
      <c r="S44" s="278">
        <f t="shared" si="33"/>
        <v>59338.981322474989</v>
      </c>
      <c r="T44" s="734">
        <f t="shared" si="61"/>
        <v>142.03999956850657</v>
      </c>
      <c r="U44" s="290">
        <f t="shared" si="62"/>
        <v>671.47946223203053</v>
      </c>
      <c r="V44" s="290">
        <f t="shared" si="63"/>
        <v>-4929.8060838656502</v>
      </c>
      <c r="W44" s="290">
        <f t="shared" si="64"/>
        <v>4019.7369689212237</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30</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0.27874489140954828</v>
      </c>
      <c r="AR44" s="598">
        <f t="shared" si="70"/>
        <v>0</v>
      </c>
      <c r="AS44" s="296">
        <f t="shared" ca="1" si="46"/>
        <v>0.10045649987984681</v>
      </c>
      <c r="AT44" s="297">
        <f t="shared" ca="1" si="47"/>
        <v>0.10045649987984681</v>
      </c>
      <c r="AU44" s="297">
        <f t="shared" si="48"/>
        <v>0</v>
      </c>
      <c r="AV44" s="297">
        <f t="shared" ca="1" si="49"/>
        <v>4.3852304339499618E-2</v>
      </c>
      <c r="AW44" s="298">
        <f t="shared" ca="1" si="50"/>
        <v>0</v>
      </c>
      <c r="AX44" s="296">
        <f t="shared" ca="1" si="51"/>
        <v>0.10041345325130829</v>
      </c>
      <c r="AY44" s="297">
        <f t="shared" ca="1" si="52"/>
        <v>9.956305033313588E-2</v>
      </c>
      <c r="AZ44" s="297">
        <f t="shared" si="53"/>
        <v>0</v>
      </c>
      <c r="BA44" s="297">
        <f t="shared" ca="1" si="71"/>
        <v>1.2223605811172284E-2</v>
      </c>
      <c r="BB44" s="298">
        <f t="shared" ca="1" si="72"/>
        <v>0</v>
      </c>
      <c r="BC44" s="296">
        <f t="shared" ca="1" si="73"/>
        <v>0.89958654674869165</v>
      </c>
      <c r="BD44" s="297">
        <f t="shared" ca="1" si="56"/>
        <v>4.7515817133980065E-2</v>
      </c>
      <c r="BE44" s="297">
        <f t="shared" ca="1" si="57"/>
        <v>4.7113405024429823E-2</v>
      </c>
      <c r="BF44" s="297">
        <f t="shared" ca="1" si="58"/>
        <v>0</v>
      </c>
      <c r="BG44" s="297">
        <f t="shared" ca="1" si="59"/>
        <v>5.7842310928984094E-3</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104645.13</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3803.109110575665</v>
      </c>
      <c r="S45" s="278">
        <f t="shared" si="33"/>
        <v>60249.100138335249</v>
      </c>
      <c r="T45" s="734">
        <f t="shared" si="61"/>
        <v>312.5433844268855</v>
      </c>
      <c r="U45" s="290">
        <f t="shared" si="62"/>
        <v>838.71837154768673</v>
      </c>
      <c r="V45" s="290">
        <f t="shared" si="63"/>
        <v>-4567.9940108579276</v>
      </c>
      <c r="W45" s="290">
        <f t="shared" si="64"/>
        <v>4105.7568804766252</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28</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0.31344731571217055</v>
      </c>
      <c r="AR45" s="598">
        <f t="shared" si="70"/>
        <v>0</v>
      </c>
      <c r="AS45" s="296">
        <f t="shared" ca="1" si="46"/>
        <v>0.26588892548350462</v>
      </c>
      <c r="AT45" s="297">
        <f t="shared" ca="1" si="47"/>
        <v>0.24765195347247992</v>
      </c>
      <c r="AU45" s="297">
        <f t="shared" si="48"/>
        <v>0</v>
      </c>
      <c r="AV45" s="297">
        <f t="shared" ca="1" si="49"/>
        <v>0.11437300634578082</v>
      </c>
      <c r="AW45" s="298">
        <f t="shared" ca="1" si="50"/>
        <v>0</v>
      </c>
      <c r="AX45" s="296">
        <f t="shared" ca="1" si="51"/>
        <v>0.26575247528911466</v>
      </c>
      <c r="AY45" s="297">
        <f t="shared" ca="1" si="52"/>
        <v>0.24545745844193989</v>
      </c>
      <c r="AZ45" s="297">
        <f t="shared" si="53"/>
        <v>0</v>
      </c>
      <c r="BA45" s="297">
        <f t="shared" ca="1" si="71"/>
        <v>3.5849911829016048E-2</v>
      </c>
      <c r="BB45" s="298">
        <f t="shared" ca="1" si="72"/>
        <v>0</v>
      </c>
      <c r="BC45" s="296">
        <f t="shared" ca="1" si="73"/>
        <v>0.73424752471088528</v>
      </c>
      <c r="BD45" s="297">
        <f t="shared" ca="1" si="56"/>
        <v>0.12909808441522053</v>
      </c>
      <c r="BE45" s="297">
        <f t="shared" ca="1" si="57"/>
        <v>0.11923910644974903</v>
      </c>
      <c r="BF45" s="297">
        <f t="shared" ca="1" si="58"/>
        <v>0</v>
      </c>
      <c r="BG45" s="297">
        <f t="shared" ca="1" si="59"/>
        <v>1.7415284424145111E-2</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100981.23</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3741.0963720965601</v>
      </c>
      <c r="S46" s="278">
        <f t="shared" si="33"/>
        <v>60811.258243652665</v>
      </c>
      <c r="T46" s="734">
        <f t="shared" si="61"/>
        <v>380.7572494692231</v>
      </c>
      <c r="U46" s="290">
        <f t="shared" si="62"/>
        <v>903.27981338159952</v>
      </c>
      <c r="V46" s="290">
        <f t="shared" si="63"/>
        <v>-4344.6041341532673</v>
      </c>
      <c r="W46" s="290">
        <f t="shared" si="64"/>
        <v>4099.8893526163929</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27</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0.34214691484258264</v>
      </c>
      <c r="AR46" s="598">
        <f t="shared" si="70"/>
        <v>0</v>
      </c>
      <c r="AS46" s="296">
        <f t="shared" ca="1" si="46"/>
        <v>0.49836364270351485</v>
      </c>
      <c r="AT46" s="297">
        <f t="shared" ca="1" si="47"/>
        <v>0.47116621307825446</v>
      </c>
      <c r="AU46" s="297">
        <f t="shared" si="48"/>
        <v>0</v>
      </c>
      <c r="AV46" s="297">
        <f t="shared" ca="1" si="49"/>
        <v>0.22775275336709394</v>
      </c>
      <c r="AW46" s="298">
        <f t="shared" ca="1" si="50"/>
        <v>0</v>
      </c>
      <c r="AX46" s="296">
        <f t="shared" ca="1" si="51"/>
        <v>0.49807434252366911</v>
      </c>
      <c r="AY46" s="297">
        <f t="shared" ca="1" si="52"/>
        <v>0.46701381872347408</v>
      </c>
      <c r="AZ46" s="297">
        <f t="shared" si="53"/>
        <v>0</v>
      </c>
      <c r="BA46" s="297">
        <f t="shared" ca="1" si="71"/>
        <v>7.7924901911454819E-2</v>
      </c>
      <c r="BB46" s="298">
        <f t="shared" ca="1" si="72"/>
        <v>0</v>
      </c>
      <c r="BC46" s="296">
        <f t="shared" ca="1" si="73"/>
        <v>0.50192565747633078</v>
      </c>
      <c r="BD46" s="297">
        <f t="shared" ca="1" si="56"/>
        <v>0.23784750109372613</v>
      </c>
      <c r="BE46" s="297">
        <f t="shared" ca="1" si="57"/>
        <v>0.22301504068007311</v>
      </c>
      <c r="BF46" s="297">
        <f t="shared" ca="1" si="58"/>
        <v>0</v>
      </c>
      <c r="BG46" s="297">
        <f t="shared" ca="1" si="59"/>
        <v>3.7211800749869954E-2</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96807.21</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3672.8688495373412</v>
      </c>
      <c r="S47" s="777">
        <f t="shared" si="33"/>
        <v>62079.470687577756</v>
      </c>
      <c r="T47" s="735">
        <f t="shared" si="61"/>
        <v>504.27141532865244</v>
      </c>
      <c r="U47" s="619">
        <f t="shared" si="62"/>
        <v>1027.9159313276314</v>
      </c>
      <c r="V47" s="619">
        <f t="shared" si="63"/>
        <v>-3973.9258014221205</v>
      </c>
      <c r="W47" s="619">
        <f t="shared" si="64"/>
        <v>4219.9922555385056</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25</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0.37529965342830673</v>
      </c>
      <c r="AR47" s="629">
        <f t="shared" si="70"/>
        <v>0</v>
      </c>
      <c r="AS47" s="624">
        <f t="shared" ca="1" si="46"/>
        <v>0.7310585786300049</v>
      </c>
      <c r="AT47" s="625">
        <f t="shared" ca="1" si="47"/>
        <v>0.70256958544885761</v>
      </c>
      <c r="AU47" s="625">
        <f t="shared" si="48"/>
        <v>0</v>
      </c>
      <c r="AV47" s="625">
        <f t="shared" ca="1" si="49"/>
        <v>0.37909227080442004</v>
      </c>
      <c r="AW47" s="626">
        <f t="shared" ca="1" si="50"/>
        <v>0</v>
      </c>
      <c r="AX47" s="624">
        <f t="shared" ca="1" si="51"/>
        <v>0.73057372647749019</v>
      </c>
      <c r="AY47" s="625">
        <f t="shared" ca="1" si="52"/>
        <v>0.69640089839213715</v>
      </c>
      <c r="AZ47" s="625">
        <f t="shared" si="53"/>
        <v>0</v>
      </c>
      <c r="BA47" s="625">
        <f t="shared" ca="1" si="71"/>
        <v>0.14227319785024864</v>
      </c>
      <c r="BB47" s="626">
        <f t="shared" ca="1" si="72"/>
        <v>0</v>
      </c>
      <c r="BC47" s="624">
        <f t="shared" ca="1" si="73"/>
        <v>0.26942627352250981</v>
      </c>
      <c r="BD47" s="625">
        <f t="shared" ca="1" si="56"/>
        <v>0.34012344136575773</v>
      </c>
      <c r="BE47" s="625">
        <f t="shared" ca="1" si="57"/>
        <v>0.32421405471749748</v>
      </c>
      <c r="BF47" s="625">
        <f t="shared" ca="1" si="58"/>
        <v>0</v>
      </c>
      <c r="BG47" s="625">
        <f t="shared" ca="1" si="59"/>
        <v>6.6236230394235027E-2</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93368.07</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3618.495683757711</v>
      </c>
      <c r="S48" s="745">
        <f t="shared" si="33"/>
        <v>62775.355854933419</v>
      </c>
      <c r="T48" s="736">
        <f t="shared" si="61"/>
        <v>594.22211931003676</v>
      </c>
      <c r="U48" s="632">
        <f t="shared" si="62"/>
        <v>1115.7518912997866</v>
      </c>
      <c r="V48" s="632">
        <f t="shared" si="63"/>
        <v>-3749.7948106438889</v>
      </c>
      <c r="W48" s="632">
        <f t="shared" si="64"/>
        <v>4267.8788837482689</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24</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0.40368054888224236</v>
      </c>
      <c r="AR48" s="642">
        <f t="shared" si="70"/>
        <v>0</v>
      </c>
      <c r="AS48" s="637">
        <f t="shared" ca="1" si="46"/>
        <v>0.88079707797788231</v>
      </c>
      <c r="AT48" s="638">
        <f t="shared" ca="1" si="47"/>
        <v>0.86018217360447413</v>
      </c>
      <c r="AU48" s="638">
        <f t="shared" si="48"/>
        <v>0</v>
      </c>
      <c r="AV48" s="638">
        <f t="shared" ca="1" si="49"/>
        <v>0.48541969019247966</v>
      </c>
      <c r="AW48" s="639">
        <f t="shared" ca="1" si="50"/>
        <v>0</v>
      </c>
      <c r="AX48" s="637">
        <f t="shared" ca="1" si="51"/>
        <v>0.88014972844103112</v>
      </c>
      <c r="AY48" s="638">
        <f t="shared" ca="1" si="52"/>
        <v>0.85265440852244023</v>
      </c>
      <c r="AZ48" s="638">
        <f t="shared" si="53"/>
        <v>0</v>
      </c>
      <c r="BA48" s="638">
        <f t="shared" ca="1" si="71"/>
        <v>0.19595448697514822</v>
      </c>
      <c r="BB48" s="639">
        <f t="shared" ca="1" si="72"/>
        <v>0</v>
      </c>
      <c r="BC48" s="637">
        <f t="shared" ca="1" si="73"/>
        <v>0.11985027155896888</v>
      </c>
      <c r="BD48" s="638">
        <f t="shared" ca="1" si="56"/>
        <v>0.40163840869466594</v>
      </c>
      <c r="BE48" s="638">
        <f t="shared" ca="1" si="57"/>
        <v>0.3890914792554967</v>
      </c>
      <c r="BF48" s="638">
        <f t="shared" ca="1" si="58"/>
        <v>0</v>
      </c>
      <c r="BG48" s="638">
        <f t="shared" ca="1" si="59"/>
        <v>8.9419840490868444E-2</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91213.68</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3585.2471691264063</v>
      </c>
      <c r="S49" s="278">
        <f t="shared" si="33"/>
        <v>63230.70011359889</v>
      </c>
      <c r="T49" s="734">
        <f t="shared" si="61"/>
        <v>646.39545688396811</v>
      </c>
      <c r="U49" s="290">
        <f t="shared" si="62"/>
        <v>1166.7478329036958</v>
      </c>
      <c r="V49" s="290">
        <f t="shared" si="63"/>
        <v>-3618.0821568425117</v>
      </c>
      <c r="W49" s="290">
        <f t="shared" si="64"/>
        <v>4297.4342867866544</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23</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0.42190370090478302</v>
      </c>
      <c r="AR49" s="598">
        <f t="shared" si="70"/>
        <v>0</v>
      </c>
      <c r="AS49" s="296">
        <f t="shared" ca="1" si="46"/>
        <v>0.95257412682243336</v>
      </c>
      <c r="AT49" s="297">
        <f t="shared" ca="1" si="47"/>
        <v>0.93027929294524792</v>
      </c>
      <c r="AU49" s="297">
        <f t="shared" si="48"/>
        <v>0</v>
      </c>
      <c r="AV49" s="297">
        <f t="shared" ca="1" si="49"/>
        <v>0.55646642723257234</v>
      </c>
      <c r="AW49" s="298">
        <f t="shared" ca="1" si="50"/>
        <v>0</v>
      </c>
      <c r="AX49" s="296">
        <f t="shared" ca="1" si="51"/>
        <v>0.95182969777070647</v>
      </c>
      <c r="AY49" s="297">
        <f t="shared" ca="1" si="52"/>
        <v>0.92215569700959388</v>
      </c>
      <c r="AZ49" s="297">
        <f t="shared" si="53"/>
        <v>0</v>
      </c>
      <c r="BA49" s="297">
        <f t="shared" ca="1" si="71"/>
        <v>0.23477524507868441</v>
      </c>
      <c r="BB49" s="298">
        <f t="shared" ca="1" si="72"/>
        <v>0</v>
      </c>
      <c r="BC49" s="296">
        <f t="shared" ca="1" si="73"/>
        <v>4.8170302229293527E-2</v>
      </c>
      <c r="BD49" s="297">
        <f t="shared" ca="1" si="56"/>
        <v>0.42962665199349431</v>
      </c>
      <c r="BE49" s="297">
        <f t="shared" ca="1" si="57"/>
        <v>0.41623272067562495</v>
      </c>
      <c r="BF49" s="297">
        <f t="shared" ca="1" si="58"/>
        <v>0</v>
      </c>
      <c r="BG49" s="297">
        <f t="shared" ca="1" si="59"/>
        <v>0.10597032510158723</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90086.69</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3568.0966941991896</v>
      </c>
      <c r="S50" s="278">
        <f t="shared" si="33"/>
        <v>64248.016029827733</v>
      </c>
      <c r="T50" s="734">
        <f t="shared" si="61"/>
        <v>695.32230618313224</v>
      </c>
      <c r="U50" s="290">
        <f t="shared" si="62"/>
        <v>1221.434863094717</v>
      </c>
      <c r="V50" s="290">
        <f t="shared" si="63"/>
        <v>-3505.1487066664004</v>
      </c>
      <c r="W50" s="290">
        <f t="shared" si="64"/>
        <v>4423.4203109424634</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22</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0.43128205769086725</v>
      </c>
      <c r="AR50" s="598">
        <f t="shared" si="70"/>
        <v>0</v>
      </c>
      <c r="AS50" s="296">
        <f t="shared" ca="1" si="46"/>
        <v>0.98201379003790845</v>
      </c>
      <c r="AT50" s="297">
        <f t="shared" ca="1" si="47"/>
        <v>0.97086789425399456</v>
      </c>
      <c r="AU50" s="297">
        <f t="shared" si="48"/>
        <v>0</v>
      </c>
      <c r="AV50" s="297">
        <f t="shared" ca="1" si="49"/>
        <v>0.60644733917237603</v>
      </c>
      <c r="AW50" s="298">
        <f t="shared" ca="1" si="50"/>
        <v>0</v>
      </c>
      <c r="AX50" s="296">
        <f t="shared" ca="1" si="51"/>
        <v>0.98122137105586138</v>
      </c>
      <c r="AY50" s="297">
        <f t="shared" ca="1" si="52"/>
        <v>0.96239325285135091</v>
      </c>
      <c r="AZ50" s="297">
        <f t="shared" si="53"/>
        <v>0</v>
      </c>
      <c r="BA50" s="297">
        <f t="shared" ca="1" si="71"/>
        <v>0.26154985631941363</v>
      </c>
      <c r="BB50" s="298">
        <f t="shared" ca="1" si="72"/>
        <v>0</v>
      </c>
      <c r="BC50" s="296">
        <f t="shared" ca="1" si="73"/>
        <v>1.8778628944138731E-2</v>
      </c>
      <c r="BD50" s="297">
        <f t="shared" ca="1" si="56"/>
        <v>0.43660932671915581</v>
      </c>
      <c r="BE50" s="297">
        <f t="shared" ca="1" si="57"/>
        <v>0.42823147004465822</v>
      </c>
      <c r="BF50" s="297">
        <f t="shared" ca="1" si="58"/>
        <v>0</v>
      </c>
      <c r="BG50" s="297">
        <f t="shared" ca="1" si="59"/>
        <v>0.11638057429204723</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89552.36</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3560.0224116157196</v>
      </c>
      <c r="S51" s="278">
        <f t="shared" si="33"/>
        <v>64766.457315925356</v>
      </c>
      <c r="T51" s="734">
        <f t="shared" si="61"/>
        <v>709.95788685056414</v>
      </c>
      <c r="U51" s="290">
        <f t="shared" si="62"/>
        <v>1239.0736228501301</v>
      </c>
      <c r="V51" s="290">
        <f t="shared" si="63"/>
        <v>-3452.2684032069083</v>
      </c>
      <c r="W51" s="290">
        <f t="shared" si="64"/>
        <v>4478.2990950358462</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22</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0.43592686106830913</v>
      </c>
      <c r="AR51" s="598">
        <f t="shared" si="70"/>
        <v>0</v>
      </c>
      <c r="AS51" s="296">
        <f t="shared" ca="1" si="46"/>
        <v>0.99330714907571527</v>
      </c>
      <c r="AT51" s="297">
        <f t="shared" ca="1" si="47"/>
        <v>0.98203307321514388</v>
      </c>
      <c r="AU51" s="297">
        <f t="shared" si="48"/>
        <v>0</v>
      </c>
      <c r="AV51" s="297">
        <f t="shared" ca="1" si="49"/>
        <v>0.61342160736318407</v>
      </c>
      <c r="AW51" s="298">
        <f t="shared" ca="1" si="50"/>
        <v>0</v>
      </c>
      <c r="AX51" s="296">
        <f t="shared" ca="1" si="51"/>
        <v>0.99249388864919819</v>
      </c>
      <c r="AY51" s="297">
        <f t="shared" ca="1" si="52"/>
        <v>0.97346664447513731</v>
      </c>
      <c r="AZ51" s="297">
        <f t="shared" si="53"/>
        <v>0</v>
      </c>
      <c r="BA51" s="297">
        <f t="shared" ca="1" si="71"/>
        <v>0.26740695580930962</v>
      </c>
      <c r="BB51" s="298">
        <f t="shared" ca="1" si="72"/>
        <v>0</v>
      </c>
      <c r="BC51" s="296">
        <f t="shared" ca="1" si="73"/>
        <v>7.506111350801814E-3</v>
      </c>
      <c r="BD51" s="297">
        <f t="shared" ca="1" si="56"/>
        <v>0.44105778555786673</v>
      </c>
      <c r="BE51" s="297">
        <f t="shared" ca="1" si="57"/>
        <v>0.43260220283170819</v>
      </c>
      <c r="BF51" s="297">
        <f t="shared" ca="1" si="58"/>
        <v>0</v>
      </c>
      <c r="BG51" s="297">
        <f t="shared" ca="1" si="59"/>
        <v>0.11883390025962325</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89121.19</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3553.5336811268967</v>
      </c>
      <c r="S52" s="780">
        <f t="shared" si="33"/>
        <v>65346.763002636719</v>
      </c>
      <c r="T52" s="737">
        <f t="shared" si="61"/>
        <v>726.4882508378887</v>
      </c>
      <c r="U52" s="304">
        <f t="shared" si="62"/>
        <v>1259.3363788299976</v>
      </c>
      <c r="V52" s="304">
        <f t="shared" si="63"/>
        <v>-3260.7909866545588</v>
      </c>
      <c r="W52" s="304">
        <f t="shared" si="64"/>
        <v>4545.3789512814255</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21</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0.43963169613348974</v>
      </c>
      <c r="AR52" s="599">
        <f t="shared" si="70"/>
        <v>0</v>
      </c>
      <c r="AS52" s="310">
        <f t="shared" ca="1" si="46"/>
        <v>0.99752737684336534</v>
      </c>
      <c r="AT52" s="311">
        <f t="shared" ca="1" si="47"/>
        <v>0.98620540122888034</v>
      </c>
      <c r="AU52" s="311">
        <f t="shared" si="48"/>
        <v>0</v>
      </c>
      <c r="AV52" s="311">
        <f t="shared" ca="1" si="49"/>
        <v>0.64946852956781598</v>
      </c>
      <c r="AW52" s="312">
        <f t="shared" ca="1" si="50"/>
        <v>0</v>
      </c>
      <c r="AX52" s="310">
        <f t="shared" ca="1" si="51"/>
        <v>0.99670097795666968</v>
      </c>
      <c r="AY52" s="311">
        <f t="shared" ca="1" si="52"/>
        <v>0.9776058805624156</v>
      </c>
      <c r="AZ52" s="311">
        <f t="shared" si="53"/>
        <v>0</v>
      </c>
      <c r="BA52" s="311">
        <f t="shared" ca="1" si="71"/>
        <v>0.28552695123922245</v>
      </c>
      <c r="BB52" s="312">
        <f t="shared" ca="1" si="72"/>
        <v>0</v>
      </c>
      <c r="BC52" s="310">
        <f t="shared" ca="1" si="73"/>
        <v>3.2990220433303241E-3</v>
      </c>
      <c r="BD52" s="311">
        <f t="shared" ca="1" si="56"/>
        <v>0.43959552918009864</v>
      </c>
      <c r="BE52" s="311">
        <f t="shared" ca="1" si="57"/>
        <v>0.43117362569106887</v>
      </c>
      <c r="BF52" s="311">
        <f t="shared" ca="1" si="58"/>
        <v>0</v>
      </c>
      <c r="BG52" s="311">
        <f t="shared" ca="1" si="59"/>
        <v>0.12593182308550208</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3495.7782965201782</v>
      </c>
      <c r="S53" s="278">
        <f t="shared" si="33"/>
        <v>66010.247693622412</v>
      </c>
      <c r="T53" s="733">
        <f t="shared" si="61"/>
        <v>786.12839326074754</v>
      </c>
      <c r="U53" s="276">
        <f t="shared" si="62"/>
        <v>1353.8122984401489</v>
      </c>
      <c r="V53" s="276">
        <f t="shared" si="63"/>
        <v>-2943.0472356227847</v>
      </c>
      <c r="W53" s="276">
        <f t="shared" si="64"/>
        <v>4671.0425894908185</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20</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0.68391537978053041</v>
      </c>
      <c r="AW53" s="284">
        <f t="shared" ca="1" si="50"/>
        <v>0</v>
      </c>
      <c r="AX53" s="282">
        <f t="shared" ca="1" si="51"/>
        <v>0.99814639874365318</v>
      </c>
      <c r="AY53" s="283">
        <f t="shared" ca="1" si="52"/>
        <v>0.97893701937129773</v>
      </c>
      <c r="AZ53" s="283">
        <f t="shared" si="53"/>
        <v>0</v>
      </c>
      <c r="BA53" s="283">
        <f t="shared" ca="1" si="71"/>
        <v>0.31382695907259561</v>
      </c>
      <c r="BB53" s="284">
        <f t="shared" ca="1" si="72"/>
        <v>0</v>
      </c>
      <c r="BC53" s="282">
        <f t="shared" ca="1" si="73"/>
        <v>1.8536012563468152E-3</v>
      </c>
      <c r="BD53" s="283">
        <f t="shared" ca="1" si="56"/>
        <v>0.43489096878073186</v>
      </c>
      <c r="BE53" s="283">
        <f t="shared" ca="1" si="57"/>
        <v>0.42652146946135822</v>
      </c>
      <c r="BF53" s="283">
        <f t="shared" ca="1" si="58"/>
        <v>0</v>
      </c>
      <c r="BG53" s="283">
        <f t="shared" ca="1" si="59"/>
        <v>0.13673396050156314</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3461.4747386020899</v>
      </c>
      <c r="S54" s="278">
        <f t="shared" si="33"/>
        <v>66458.789198817292</v>
      </c>
      <c r="T54" s="734">
        <f t="shared" si="61"/>
        <v>819.64025157392553</v>
      </c>
      <c r="U54" s="290">
        <f t="shared" si="62"/>
        <v>1408.5232490539493</v>
      </c>
      <c r="V54" s="290">
        <f t="shared" si="63"/>
        <v>-2740.243853724638</v>
      </c>
      <c r="W54" s="290">
        <f t="shared" si="64"/>
        <v>4748.7188476396459</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20</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0.68430946962833761</v>
      </c>
      <c r="AW54" s="298">
        <f t="shared" ca="1" si="50"/>
        <v>0</v>
      </c>
      <c r="AX54" s="296">
        <f t="shared" ca="1" si="51"/>
        <v>0.99864782483208003</v>
      </c>
      <c r="AY54" s="297">
        <f t="shared" ca="1" si="52"/>
        <v>0.98738000932476488</v>
      </c>
      <c r="AZ54" s="297">
        <f t="shared" si="53"/>
        <v>0</v>
      </c>
      <c r="BA54" s="297">
        <f t="shared" ca="1" si="71"/>
        <v>0.32213408798577964</v>
      </c>
      <c r="BB54" s="298">
        <f t="shared" ca="1" si="72"/>
        <v>0</v>
      </c>
      <c r="BC54" s="296">
        <f t="shared" ca="1" si="73"/>
        <v>1.3521751679198557E-3</v>
      </c>
      <c r="BD54" s="297">
        <f t="shared" ca="1" si="56"/>
        <v>0.43207431353692544</v>
      </c>
      <c r="BE54" s="297">
        <f t="shared" ca="1" si="57"/>
        <v>0.42719918786266431</v>
      </c>
      <c r="BF54" s="297">
        <f t="shared" ca="1" si="58"/>
        <v>0</v>
      </c>
      <c r="BG54" s="297">
        <f t="shared" ca="1" si="59"/>
        <v>0.13937432343249032</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3409.6362209464801</v>
      </c>
      <c r="S55" s="278">
        <f t="shared" si="33"/>
        <v>67020.437162363218</v>
      </c>
      <c r="T55" s="734">
        <f t="shared" si="61"/>
        <v>882.60753576602383</v>
      </c>
      <c r="U55" s="290">
        <f t="shared" si="62"/>
        <v>1502.5214819061684</v>
      </c>
      <c r="V55" s="290">
        <f t="shared" si="63"/>
        <v>-2442.178247835096</v>
      </c>
      <c r="W55" s="290">
        <f t="shared" si="64"/>
        <v>4863.8930393978444</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19</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0.71762920740972647</v>
      </c>
      <c r="AW55" s="298">
        <f t="shared" ca="1" si="50"/>
        <v>0</v>
      </c>
      <c r="AX55" s="296">
        <f t="shared" ca="1" si="51"/>
        <v>0.99873982485860746</v>
      </c>
      <c r="AY55" s="297">
        <f t="shared" ca="1" si="52"/>
        <v>0.98739604149759086</v>
      </c>
      <c r="AZ55" s="297">
        <f t="shared" si="53"/>
        <v>0</v>
      </c>
      <c r="BA55" s="297">
        <f t="shared" ca="1" si="71"/>
        <v>0.35116466097806098</v>
      </c>
      <c r="BB55" s="298">
        <f t="shared" ca="1" si="72"/>
        <v>0</v>
      </c>
      <c r="BC55" s="296">
        <f t="shared" ca="1" si="73"/>
        <v>1.2601751413925388E-3</v>
      </c>
      <c r="BD55" s="297">
        <f t="shared" ca="1" si="56"/>
        <v>0.42676635977841076</v>
      </c>
      <c r="BE55" s="297">
        <f t="shared" ca="1" si="57"/>
        <v>0.42191910625892559</v>
      </c>
      <c r="BF55" s="297">
        <f t="shared" ca="1" si="58"/>
        <v>0</v>
      </c>
      <c r="BG55" s="297">
        <f t="shared" ca="1" si="59"/>
        <v>0.15005435882127099</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3334.9978882421128</v>
      </c>
      <c r="S56" s="278">
        <f t="shared" si="33"/>
        <v>67596.226670143194</v>
      </c>
      <c r="T56" s="734">
        <f t="shared" si="61"/>
        <v>978.16808095216584</v>
      </c>
      <c r="U56" s="290">
        <f t="shared" si="62"/>
        <v>1640.4209950240192</v>
      </c>
      <c r="V56" s="290">
        <f t="shared" si="63"/>
        <v>-1969.06965907829</v>
      </c>
      <c r="W56" s="290">
        <f t="shared" si="64"/>
        <v>5005.924297031268</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17</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0.7822445555590356</v>
      </c>
      <c r="AW56" s="298">
        <f t="shared" ca="1" si="50"/>
        <v>0</v>
      </c>
      <c r="AX56" s="296">
        <f t="shared" ca="1" si="51"/>
        <v>0.99862639562334199</v>
      </c>
      <c r="AY56" s="297">
        <f t="shared" ca="1" si="52"/>
        <v>0.99042175137102118</v>
      </c>
      <c r="AZ56" s="297">
        <f t="shared" si="53"/>
        <v>0</v>
      </c>
      <c r="BA56" s="297">
        <f t="shared" ca="1" si="71"/>
        <v>0.40482896180694239</v>
      </c>
      <c r="BB56" s="298">
        <f t="shared" ca="1" si="72"/>
        <v>0</v>
      </c>
      <c r="BC56" s="296">
        <f t="shared" ca="1" si="73"/>
        <v>1.3736043766581219E-3</v>
      </c>
      <c r="BD56" s="297">
        <f t="shared" ca="1" si="56"/>
        <v>0.41658557758423381</v>
      </c>
      <c r="BE56" s="297">
        <f t="shared" ca="1" si="57"/>
        <v>0.41316293976922513</v>
      </c>
      <c r="BF56" s="297">
        <f t="shared" ca="1" si="58"/>
        <v>0</v>
      </c>
      <c r="BG56" s="297">
        <f t="shared" ca="1" si="59"/>
        <v>0.16887787826988304</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3234.6885553552638</v>
      </c>
      <c r="S57" s="777">
        <f t="shared" si="33"/>
        <v>67599.230550625085</v>
      </c>
      <c r="T57" s="735">
        <f t="shared" si="61"/>
        <v>1104.1087989244206</v>
      </c>
      <c r="U57" s="619">
        <f t="shared" si="62"/>
        <v>1814.5350830085217</v>
      </c>
      <c r="V57" s="619">
        <f t="shared" si="63"/>
        <v>-1359.5788060501181</v>
      </c>
      <c r="W57" s="619">
        <f t="shared" si="64"/>
        <v>5106.4338965223033</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16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0.81314188042438051</v>
      </c>
      <c r="AW57" s="626">
        <f t="shared" ca="1" si="50"/>
        <v>0</v>
      </c>
      <c r="AX57" s="624">
        <f t="shared" ca="1" si="51"/>
        <v>0.99835857373303483</v>
      </c>
      <c r="AY57" s="625">
        <f t="shared" ca="1" si="52"/>
        <v>0.99002644408187312</v>
      </c>
      <c r="AZ57" s="625">
        <f t="shared" si="53"/>
        <v>0</v>
      </c>
      <c r="BA57" s="625">
        <f t="shared" ca="1" si="71"/>
        <v>0.45378225889290752</v>
      </c>
      <c r="BB57" s="626">
        <f t="shared" ca="1" si="72"/>
        <v>0</v>
      </c>
      <c r="BC57" s="624">
        <f t="shared" ca="1" si="73"/>
        <v>1.6414262669650626E-3</v>
      </c>
      <c r="BD57" s="625">
        <f t="shared" ca="1" si="56"/>
        <v>0.40812922654909056</v>
      </c>
      <c r="BE57" s="625">
        <f t="shared" ca="1" si="57"/>
        <v>0.40472304993128483</v>
      </c>
      <c r="BF57" s="625">
        <f t="shared" ca="1" si="58"/>
        <v>0</v>
      </c>
      <c r="BG57" s="625">
        <f t="shared" ca="1" si="59"/>
        <v>0.18550629725265949</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3111.6742367935308</v>
      </c>
      <c r="S58" s="745">
        <f t="shared" si="33"/>
        <v>68031.447519132271</v>
      </c>
      <c r="T58" s="736">
        <f t="shared" si="61"/>
        <v>1271.4325653450169</v>
      </c>
      <c r="U58" s="632">
        <f t="shared" si="62"/>
        <v>2043.1393405969593</v>
      </c>
      <c r="V58" s="632">
        <f t="shared" si="63"/>
        <v>-489.47538409336448</v>
      </c>
      <c r="W58" s="632">
        <f t="shared" si="64"/>
        <v>5282.7483125543349</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14</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0.87073230366319765</v>
      </c>
      <c r="AW58" s="639">
        <f t="shared" ca="1" si="50"/>
        <v>0</v>
      </c>
      <c r="AX58" s="637">
        <f t="shared" ca="1" si="51"/>
        <v>0.99793417436252296</v>
      </c>
      <c r="AY58" s="638">
        <f t="shared" ca="1" si="52"/>
        <v>0.98946614106282238</v>
      </c>
      <c r="AZ58" s="638">
        <f t="shared" si="53"/>
        <v>0</v>
      </c>
      <c r="BA58" s="638">
        <f t="shared" ca="1" si="71"/>
        <v>0.53282724341273058</v>
      </c>
      <c r="BB58" s="639">
        <f t="shared" ca="1" si="72"/>
        <v>0</v>
      </c>
      <c r="BC58" s="637">
        <f t="shared" ca="1" si="73"/>
        <v>2.0658256374770367E-3</v>
      </c>
      <c r="BD58" s="638">
        <f t="shared" ca="1" si="56"/>
        <v>0.39515186351654169</v>
      </c>
      <c r="BE58" s="638">
        <f t="shared" ca="1" si="57"/>
        <v>0.39179877748675984</v>
      </c>
      <c r="BF58" s="638">
        <f t="shared" ca="1" si="58"/>
        <v>0</v>
      </c>
      <c r="BG58" s="638">
        <f t="shared" ca="1" si="59"/>
        <v>0.21098353335922143</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2976.6884880139855</v>
      </c>
      <c r="S59" s="278">
        <f t="shared" si="33"/>
        <v>69026.68750337149</v>
      </c>
      <c r="T59" s="734">
        <f t="shared" si="61"/>
        <v>1474.8280259969697</v>
      </c>
      <c r="U59" s="290">
        <f t="shared" si="62"/>
        <v>2317.2873211059532</v>
      </c>
      <c r="V59" s="290">
        <f t="shared" si="63"/>
        <v>619.22140316569403</v>
      </c>
      <c r="W59" s="290">
        <f t="shared" si="64"/>
        <v>5540.5141588952138</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12</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0.92083767698262675</v>
      </c>
      <c r="AW59" s="298">
        <f t="shared" ca="1" si="50"/>
        <v>0</v>
      </c>
      <c r="AX59" s="296">
        <f t="shared" ca="1" si="51"/>
        <v>0.99735230256846985</v>
      </c>
      <c r="AY59" s="297">
        <f t="shared" ca="1" si="52"/>
        <v>0.98876893277107902</v>
      </c>
      <c r="AZ59" s="297">
        <f t="shared" si="53"/>
        <v>0</v>
      </c>
      <c r="BA59" s="297">
        <f t="shared" ca="1" si="71"/>
        <v>0.62245998389411306</v>
      </c>
      <c r="BB59" s="298">
        <f t="shared" ca="1" si="72"/>
        <v>0</v>
      </c>
      <c r="BC59" s="296">
        <f t="shared" ca="1" si="73"/>
        <v>2.6476974315301494E-3</v>
      </c>
      <c r="BD59" s="297">
        <f t="shared" ca="1" si="56"/>
        <v>0.38132284634436298</v>
      </c>
      <c r="BE59" s="297">
        <f t="shared" ca="1" si="57"/>
        <v>0.37804112232975118</v>
      </c>
      <c r="BF59" s="297">
        <f t="shared" ca="1" si="58"/>
        <v>0</v>
      </c>
      <c r="BG59" s="297">
        <f t="shared" ca="1" si="59"/>
        <v>0.23798833389435572</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2845.4945392351046</v>
      </c>
      <c r="S60" s="278">
        <f t="shared" si="33"/>
        <v>69445.332629115335</v>
      </c>
      <c r="T60" s="734">
        <f t="shared" si="61"/>
        <v>1671.2270881193026</v>
      </c>
      <c r="U60" s="290">
        <f t="shared" si="62"/>
        <v>2572.8931709167036</v>
      </c>
      <c r="V60" s="290">
        <f t="shared" si="63"/>
        <v>1750.0911264747483</v>
      </c>
      <c r="W60" s="290">
        <f t="shared" si="64"/>
        <v>5723.346851971598</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10</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0.96102969280404571</v>
      </c>
      <c r="AW60" s="298">
        <f t="shared" ca="1" si="50"/>
        <v>0</v>
      </c>
      <c r="AX60" s="296">
        <f t="shared" ca="1" si="51"/>
        <v>0.99665128194517638</v>
      </c>
      <c r="AY60" s="297">
        <f t="shared" ca="1" si="52"/>
        <v>0.98800094046602982</v>
      </c>
      <c r="AZ60" s="297">
        <f t="shared" si="53"/>
        <v>0</v>
      </c>
      <c r="BA60" s="297">
        <f t="shared" ca="1" si="71"/>
        <v>0.71325934592801876</v>
      </c>
      <c r="BB60" s="298">
        <f t="shared" ca="1" si="72"/>
        <v>0</v>
      </c>
      <c r="BC60" s="296">
        <f t="shared" ca="1" si="73"/>
        <v>3.3487180548235074E-3</v>
      </c>
      <c r="BD60" s="297">
        <f t="shared" ca="1" si="56"/>
        <v>0.36817877556098905</v>
      </c>
      <c r="BE60" s="297">
        <f t="shared" ca="1" si="57"/>
        <v>0.36498320235331644</v>
      </c>
      <c r="BF60" s="297">
        <f t="shared" ca="1" si="58"/>
        <v>0</v>
      </c>
      <c r="BG60" s="297">
        <f t="shared" ca="1" si="59"/>
        <v>0.26348930403087095</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2732.1945709066836</v>
      </c>
      <c r="S61" s="278">
        <f t="shared" si="33"/>
        <v>69988.498959041332</v>
      </c>
      <c r="T61" s="734">
        <f t="shared" si="61"/>
        <v>1853.1406908231411</v>
      </c>
      <c r="U61" s="290">
        <f t="shared" si="62"/>
        <v>2805.4514506478854</v>
      </c>
      <c r="V61" s="290">
        <f t="shared" si="63"/>
        <v>2812.917557235085</v>
      </c>
      <c r="W61" s="290">
        <f t="shared" si="64"/>
        <v>5903.6480249668384</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9</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0.97659487296168312</v>
      </c>
      <c r="AW61" s="298">
        <f t="shared" ca="1" si="50"/>
        <v>0</v>
      </c>
      <c r="AX61" s="296">
        <f t="shared" ca="1" si="51"/>
        <v>0.99591587657318459</v>
      </c>
      <c r="AY61" s="297">
        <f t="shared" ca="1" si="52"/>
        <v>0.98725469344536887</v>
      </c>
      <c r="AZ61" s="297">
        <f t="shared" si="53"/>
        <v>0</v>
      </c>
      <c r="BA61" s="297">
        <f t="shared" ca="1" si="71"/>
        <v>0.78228556861967835</v>
      </c>
      <c r="BB61" s="298">
        <f t="shared" ca="1" si="72"/>
        <v>0</v>
      </c>
      <c r="BC61" s="296">
        <f t="shared" ca="1" si="73"/>
        <v>4.0841234268154114E-3</v>
      </c>
      <c r="BD61" s="297">
        <f t="shared" ca="1" si="56"/>
        <v>0.35865636028454295</v>
      </c>
      <c r="BE61" s="297">
        <f t="shared" ca="1" si="57"/>
        <v>0.35553723296721473</v>
      </c>
      <c r="BF61" s="297">
        <f t="shared" ca="1" si="58"/>
        <v>0</v>
      </c>
      <c r="BG61" s="297">
        <f t="shared" ca="1" si="59"/>
        <v>0.28172228332142685</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2643.9094983674158</v>
      </c>
      <c r="S62" s="780">
        <f t="shared" si="33"/>
        <v>70949.66302667628</v>
      </c>
      <c r="T62" s="737">
        <f t="shared" si="61"/>
        <v>2015.8519830796877</v>
      </c>
      <c r="U62" s="304">
        <f t="shared" si="62"/>
        <v>3013.2432000453309</v>
      </c>
      <c r="V62" s="304">
        <f t="shared" si="63"/>
        <v>3743.9356038853002</v>
      </c>
      <c r="W62" s="304">
        <f t="shared" si="64"/>
        <v>6110.5190049727744</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7</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0.99672717324016313</v>
      </c>
      <c r="AW62" s="312">
        <f t="shared" ca="1" si="50"/>
        <v>0</v>
      </c>
      <c r="AX62" s="310">
        <f t="shared" ca="1" si="51"/>
        <v>0.99524294894353793</v>
      </c>
      <c r="AY62" s="311">
        <f t="shared" ca="1" si="52"/>
        <v>0.98661158716715347</v>
      </c>
      <c r="AZ62" s="311">
        <f t="shared" si="53"/>
        <v>0</v>
      </c>
      <c r="BA62" s="311">
        <f t="shared" ca="1" si="71"/>
        <v>0.84382001117859562</v>
      </c>
      <c r="BB62" s="312">
        <f t="shared" ca="1" si="72"/>
        <v>0</v>
      </c>
      <c r="BC62" s="310">
        <f t="shared" ca="1" si="73"/>
        <v>4.7570510564620694E-3</v>
      </c>
      <c r="BD62" s="311">
        <f t="shared" ca="1" si="56"/>
        <v>0.35053878670211319</v>
      </c>
      <c r="BE62" s="311">
        <f t="shared" ca="1" si="57"/>
        <v>0.34749869775911441</v>
      </c>
      <c r="BF62" s="311">
        <f t="shared" ca="1" si="58"/>
        <v>0</v>
      </c>
      <c r="BG62" s="311">
        <f t="shared" ca="1" si="59"/>
        <v>0.29720546448231039</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2580.4701473954847</v>
      </c>
      <c r="S63" s="745">
        <f t="shared" si="33"/>
        <v>70992.020331022824</v>
      </c>
      <c r="T63" s="733">
        <f t="shared" si="61"/>
        <v>2117.9375573932002</v>
      </c>
      <c r="U63" s="276">
        <f t="shared" si="62"/>
        <v>3137.5454419421103</v>
      </c>
      <c r="V63" s="276">
        <f t="shared" si="63"/>
        <v>4321.1619308259797</v>
      </c>
      <c r="W63" s="276">
        <f t="shared" si="64"/>
        <v>6179.1823918901009</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6</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0.99999995860062441</v>
      </c>
      <c r="AW63" s="284">
        <f t="shared" ca="1" si="50"/>
        <v>0</v>
      </c>
      <c r="AX63" s="282">
        <f t="shared" ca="1" si="51"/>
        <v>0.9946967744555808</v>
      </c>
      <c r="AY63" s="283">
        <f t="shared" ca="1" si="52"/>
        <v>0.98611182415834275</v>
      </c>
      <c r="AZ63" s="283">
        <f t="shared" si="53"/>
        <v>0</v>
      </c>
      <c r="BA63" s="283">
        <f t="shared" ca="1" si="71"/>
        <v>0.8783084177272944</v>
      </c>
      <c r="BB63" s="284">
        <f t="shared" ca="1" si="72"/>
        <v>0</v>
      </c>
      <c r="BC63" s="282">
        <f t="shared" ca="1" si="73"/>
        <v>5.3032255444193099E-3</v>
      </c>
      <c r="BD63" s="283">
        <f t="shared" ca="1" si="56"/>
        <v>0.34605847450710114</v>
      </c>
      <c r="BE63" s="283">
        <f t="shared" ca="1" si="57"/>
        <v>0.34307174037879606</v>
      </c>
      <c r="BF63" s="283">
        <f t="shared" ca="1" si="58"/>
        <v>0</v>
      </c>
      <c r="BG63" s="283">
        <f t="shared" ca="1" si="59"/>
        <v>0.30556655956968348</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2537.4906229859353</v>
      </c>
      <c r="S64" s="278">
        <f t="shared" si="33"/>
        <v>71654.818790691512</v>
      </c>
      <c r="T64" s="734">
        <f t="shared" si="61"/>
        <v>2207.7766599827146</v>
      </c>
      <c r="U64" s="290">
        <f t="shared" si="62"/>
        <v>3250.9960882821597</v>
      </c>
      <c r="V64" s="290">
        <f t="shared" si="63"/>
        <v>4743.4267893063043</v>
      </c>
      <c r="W64" s="290">
        <f t="shared" si="64"/>
        <v>6303.9455986814919</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6</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0.9999999847700205</v>
      </c>
      <c r="AW64" s="298">
        <f t="shared" ca="1" si="50"/>
        <v>0</v>
      </c>
      <c r="AX64" s="296">
        <f t="shared" ca="1" si="51"/>
        <v>0.99429347423476933</v>
      </c>
      <c r="AY64" s="297">
        <f t="shared" ca="1" si="52"/>
        <v>0.98575362789082932</v>
      </c>
      <c r="AZ64" s="297">
        <f t="shared" si="53"/>
        <v>0</v>
      </c>
      <c r="BA64" s="297">
        <f t="shared" ca="1" si="71"/>
        <v>0.89892676074212208</v>
      </c>
      <c r="BB64" s="298">
        <f t="shared" ca="1" si="72"/>
        <v>0</v>
      </c>
      <c r="BC64" s="296">
        <f t="shared" ca="1" si="73"/>
        <v>5.7065257652306745E-3</v>
      </c>
      <c r="BD64" s="297">
        <f t="shared" ca="1" si="56"/>
        <v>0.34339301431555641</v>
      </c>
      <c r="BE64" s="297">
        <f t="shared" ca="1" si="57"/>
        <v>0.34044366017230998</v>
      </c>
      <c r="BF64" s="297">
        <f t="shared" ca="1" si="58"/>
        <v>0</v>
      </c>
      <c r="BG64" s="297">
        <f t="shared" ca="1" si="59"/>
        <v>0.31045679974690299</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2509.5215076477425</v>
      </c>
      <c r="S65" s="278">
        <f t="shared" si="33"/>
        <v>72262.959573350861</v>
      </c>
      <c r="T65" s="734">
        <f t="shared" si="61"/>
        <v>2272.9824135754598</v>
      </c>
      <c r="U65" s="290">
        <f t="shared" si="62"/>
        <v>3333.9927246357129</v>
      </c>
      <c r="V65" s="290">
        <f t="shared" si="63"/>
        <v>4993.2692167995874</v>
      </c>
      <c r="W65" s="290">
        <f t="shared" si="64"/>
        <v>6406.9585896993749</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5</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0.99999999439720355</v>
      </c>
      <c r="AW65" s="298">
        <f t="shared" ca="1" si="50"/>
        <v>0</v>
      </c>
      <c r="AX65" s="296">
        <f t="shared" ca="1" si="51"/>
        <v>0.99401542122454023</v>
      </c>
      <c r="AY65" s="297">
        <f t="shared" ca="1" si="52"/>
        <v>0.98551143167392419</v>
      </c>
      <c r="AZ65" s="297">
        <f t="shared" si="53"/>
        <v>0</v>
      </c>
      <c r="BA65" s="297">
        <f t="shared" ca="1" si="71"/>
        <v>0.91182938916531886</v>
      </c>
      <c r="BB65" s="298">
        <f t="shared" ca="1" si="72"/>
        <v>0</v>
      </c>
      <c r="BC65" s="296">
        <f t="shared" ca="1" si="73"/>
        <v>5.9845787754597701E-3</v>
      </c>
      <c r="BD65" s="297">
        <f t="shared" ca="1" si="56"/>
        <v>0.34173120671112495</v>
      </c>
      <c r="BE65" s="297">
        <f t="shared" ca="1" si="57"/>
        <v>0.33880763173538592</v>
      </c>
      <c r="BF65" s="297">
        <f t="shared" ca="1" si="58"/>
        <v>0</v>
      </c>
      <c r="BG65" s="297">
        <f t="shared" ca="1" si="59"/>
        <v>0.31347658277802942</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2491.794425769684</v>
      </c>
      <c r="S66" s="278">
        <f t="shared" si="33"/>
        <v>72705.472601164875</v>
      </c>
      <c r="T66" s="734">
        <f t="shared" si="61"/>
        <v>2316.734429943197</v>
      </c>
      <c r="U66" s="290">
        <f t="shared" si="62"/>
        <v>3389.8107942772731</v>
      </c>
      <c r="V66" s="290">
        <f t="shared" si="63"/>
        <v>5139.7414487789101</v>
      </c>
      <c r="W66" s="290">
        <f t="shared" si="64"/>
        <v>6479.2914619400872</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5</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0.99999999793884631</v>
      </c>
      <c r="AW66" s="298">
        <f t="shared" ca="1" si="50"/>
        <v>0</v>
      </c>
      <c r="AX66" s="296">
        <f t="shared" ca="1" si="51"/>
        <v>0.99383247442284772</v>
      </c>
      <c r="AY66" s="297">
        <f t="shared" ca="1" si="52"/>
        <v>0.98535406684230764</v>
      </c>
      <c r="AZ66" s="297">
        <f t="shared" si="53"/>
        <v>0</v>
      </c>
      <c r="BA66" s="297">
        <f t="shared" ca="1" si="71"/>
        <v>0.91975579542289632</v>
      </c>
      <c r="BB66" s="298">
        <f t="shared" ca="1" si="72"/>
        <v>0</v>
      </c>
      <c r="BC66" s="296">
        <f t="shared" ca="1" si="73"/>
        <v>6.1675255771522774E-3</v>
      </c>
      <c r="BD66" s="297">
        <f t="shared" ca="1" si="56"/>
        <v>0.34071149836869785</v>
      </c>
      <c r="BE66" s="297">
        <f t="shared" ca="1" si="57"/>
        <v>0.33780488077982918</v>
      </c>
      <c r="BF66" s="297">
        <f t="shared" ca="1" si="58"/>
        <v>0</v>
      </c>
      <c r="BG66" s="297">
        <f t="shared" ca="1" si="59"/>
        <v>0.3153160952743207</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2463.2573050919204</v>
      </c>
      <c r="S67" s="780">
        <f t="shared" si="33"/>
        <v>73113.264913891864</v>
      </c>
      <c r="T67" s="737">
        <f t="shared" si="61"/>
        <v>2378.3640536866433</v>
      </c>
      <c r="U67" s="304">
        <f t="shared" si="62"/>
        <v>3466.2573783822345</v>
      </c>
      <c r="V67" s="304">
        <f t="shared" si="63"/>
        <v>5265.705430182823</v>
      </c>
      <c r="W67" s="304">
        <f t="shared" si="64"/>
        <v>6558.1621089389719</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5</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0.99999999924174388</v>
      </c>
      <c r="AW67" s="312">
        <f t="shared" ca="1" si="50"/>
        <v>0</v>
      </c>
      <c r="AX67" s="310">
        <f t="shared" ca="1" si="51"/>
        <v>0.9935265085435292</v>
      </c>
      <c r="AY67" s="311">
        <f t="shared" ca="1" si="52"/>
        <v>0.98509414120703609</v>
      </c>
      <c r="AZ67" s="311">
        <f t="shared" si="53"/>
        <v>0</v>
      </c>
      <c r="BA67" s="311">
        <f t="shared" ca="1" si="71"/>
        <v>0.93204472279389095</v>
      </c>
      <c r="BB67" s="312">
        <f t="shared" ca="1" si="72"/>
        <v>0</v>
      </c>
      <c r="BC67" s="310">
        <f t="shared" ca="1" si="73"/>
        <v>6.4734914564708035E-3</v>
      </c>
      <c r="BD67" s="311">
        <f t="shared" ca="1" si="56"/>
        <v>0.33913033510815194</v>
      </c>
      <c r="BE67" s="311">
        <f t="shared" ca="1" si="57"/>
        <v>0.33625203086967509</v>
      </c>
      <c r="BF67" s="311">
        <f t="shared" ca="1" si="58"/>
        <v>0</v>
      </c>
      <c r="BG67" s="311">
        <f t="shared" ca="1" si="59"/>
        <v>0.31814414256570217</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38" t="s">
        <v>187</v>
      </c>
      <c r="C70" s="1539"/>
      <c r="D70" s="1539"/>
      <c r="E70" s="1539"/>
      <c r="F70" s="1539"/>
      <c r="G70" s="1539"/>
      <c r="H70" s="1539"/>
      <c r="I70" s="1539"/>
      <c r="J70" s="1539"/>
      <c r="K70" s="1539"/>
      <c r="L70" s="1539"/>
      <c r="M70" s="1539"/>
      <c r="N70" s="1540"/>
      <c r="O70" s="1538" t="s">
        <v>188</v>
      </c>
      <c r="P70" s="1539"/>
      <c r="Q70" s="1539"/>
      <c r="R70" s="1539"/>
      <c r="S70" s="1539"/>
      <c r="T70" s="1539"/>
      <c r="U70" s="1539"/>
      <c r="V70" s="1539"/>
      <c r="W70" s="1539"/>
      <c r="X70" s="1539"/>
      <c r="Y70" s="1539"/>
      <c r="Z70" s="1539"/>
      <c r="AA70" s="1540"/>
    </row>
    <row r="71" spans="1:60" x14ac:dyDescent="0.2">
      <c r="A71" s="324"/>
      <c r="B71" s="1535" t="s">
        <v>121</v>
      </c>
      <c r="C71" s="1536"/>
      <c r="D71" s="1536"/>
      <c r="E71" s="1536"/>
      <c r="F71" s="1536"/>
      <c r="G71" s="1536"/>
      <c r="H71" s="1536"/>
      <c r="I71" s="1536"/>
      <c r="J71" s="1536"/>
      <c r="K71" s="1536"/>
      <c r="L71" s="1537"/>
      <c r="M71" s="382"/>
      <c r="N71" s="325"/>
      <c r="O71" s="1535" t="s">
        <v>121</v>
      </c>
      <c r="P71" s="1536"/>
      <c r="Q71" s="1536"/>
      <c r="R71" s="1536"/>
      <c r="S71" s="1536"/>
      <c r="T71" s="1536"/>
      <c r="U71" s="1536"/>
      <c r="V71" s="1536"/>
      <c r="W71" s="1536"/>
      <c r="X71" s="1536"/>
      <c r="Y71" s="1537"/>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51" t="str">
        <f>"% of miles on f2 for Tech "&amp; RIGHT(O70)&amp;" adopters"</f>
        <v>% of miles on f2 for Tech A adopters</v>
      </c>
      <c r="AC74" s="1552"/>
      <c r="AD74" s="1553"/>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38" t="s">
        <v>189</v>
      </c>
      <c r="C122" s="1539"/>
      <c r="D122" s="1539"/>
      <c r="E122" s="1539"/>
      <c r="F122" s="1539"/>
      <c r="G122" s="1539"/>
      <c r="H122" s="1539"/>
      <c r="I122" s="1539"/>
      <c r="J122" s="1539"/>
      <c r="K122" s="1539"/>
      <c r="L122" s="1539"/>
      <c r="M122" s="1539"/>
      <c r="N122" s="1540"/>
      <c r="O122" s="1538" t="s">
        <v>190</v>
      </c>
      <c r="P122" s="1539"/>
      <c r="Q122" s="1539"/>
      <c r="R122" s="1539"/>
      <c r="S122" s="1539"/>
      <c r="T122" s="1539"/>
      <c r="U122" s="1539"/>
      <c r="V122" s="1539"/>
      <c r="W122" s="1539"/>
      <c r="X122" s="1539"/>
      <c r="Y122" s="1539"/>
      <c r="Z122" s="1539"/>
      <c r="AA122" s="1540"/>
      <c r="AE122" s="937"/>
      <c r="AF122" s="937"/>
      <c r="AG122" s="937"/>
      <c r="AH122" s="937"/>
      <c r="AI122" s="937"/>
      <c r="AJ122" s="227"/>
      <c r="AK122" s="227"/>
      <c r="AL122" s="227"/>
      <c r="AM122" s="227"/>
    </row>
    <row r="123" spans="1:45" x14ac:dyDescent="0.2">
      <c r="A123" s="324"/>
      <c r="B123" s="1535" t="s">
        <v>121</v>
      </c>
      <c r="C123" s="1536"/>
      <c r="D123" s="1536"/>
      <c r="E123" s="1536"/>
      <c r="F123" s="1536"/>
      <c r="G123" s="1536"/>
      <c r="H123" s="1536"/>
      <c r="I123" s="1536"/>
      <c r="J123" s="1536"/>
      <c r="K123" s="1536"/>
      <c r="L123" s="1537"/>
      <c r="M123" s="382"/>
      <c r="N123" s="325"/>
      <c r="O123" s="1535" t="s">
        <v>121</v>
      </c>
      <c r="P123" s="1536"/>
      <c r="Q123" s="1536"/>
      <c r="R123" s="1536"/>
      <c r="S123" s="1536"/>
      <c r="T123" s="1536"/>
      <c r="U123" s="1536"/>
      <c r="V123" s="1536"/>
      <c r="W123" s="1536"/>
      <c r="X123" s="1536"/>
      <c r="Y123" s="1537"/>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51" t="str">
        <f>"% of miles on f2 for Tech "&amp; RIGHT(O122)&amp;" adopters"</f>
        <v>% of miles on f2 for Tech B adopters</v>
      </c>
      <c r="AC126" s="1552"/>
      <c r="AD126" s="1553"/>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38" t="s">
        <v>191</v>
      </c>
      <c r="C174" s="1539"/>
      <c r="D174" s="1539"/>
      <c r="E174" s="1539"/>
      <c r="F174" s="1539"/>
      <c r="G174" s="1539"/>
      <c r="H174" s="1539"/>
      <c r="I174" s="1539"/>
      <c r="J174" s="1539"/>
      <c r="K174" s="1539"/>
      <c r="L174" s="1539"/>
      <c r="M174" s="1539"/>
      <c r="N174" s="1540"/>
      <c r="O174" s="1538" t="s">
        <v>192</v>
      </c>
      <c r="P174" s="1539"/>
      <c r="Q174" s="1539"/>
      <c r="R174" s="1539"/>
      <c r="S174" s="1539"/>
      <c r="T174" s="1539"/>
      <c r="U174" s="1539"/>
      <c r="V174" s="1539"/>
      <c r="W174" s="1539"/>
      <c r="X174" s="1539"/>
      <c r="Y174" s="1539"/>
      <c r="Z174" s="1539"/>
      <c r="AA174" s="1540"/>
      <c r="AE174" s="937"/>
      <c r="AF174" s="937"/>
      <c r="AG174" s="937"/>
      <c r="AH174" s="937"/>
      <c r="AI174" s="937"/>
      <c r="AJ174" s="227"/>
      <c r="AK174" s="227"/>
      <c r="AL174" s="227"/>
      <c r="AM174" s="227"/>
    </row>
    <row r="175" spans="1:48" x14ac:dyDescent="0.2">
      <c r="A175" s="324"/>
      <c r="B175" s="1535" t="s">
        <v>121</v>
      </c>
      <c r="C175" s="1536"/>
      <c r="D175" s="1536"/>
      <c r="E175" s="1536"/>
      <c r="F175" s="1536"/>
      <c r="G175" s="1536"/>
      <c r="H175" s="1536"/>
      <c r="I175" s="1536"/>
      <c r="J175" s="1536"/>
      <c r="K175" s="1536"/>
      <c r="L175" s="1537"/>
      <c r="M175" s="382"/>
      <c r="N175" s="325"/>
      <c r="O175" s="1535" t="s">
        <v>121</v>
      </c>
      <c r="P175" s="1536"/>
      <c r="Q175" s="1536"/>
      <c r="R175" s="1536"/>
      <c r="S175" s="1536"/>
      <c r="T175" s="1536"/>
      <c r="U175" s="1536"/>
      <c r="V175" s="1536"/>
      <c r="W175" s="1536"/>
      <c r="X175" s="1536"/>
      <c r="Y175" s="1537"/>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51" t="str">
        <f>"% of miles on f2 for Tech "&amp; RIGHT(O174)&amp;" adopters"</f>
        <v>% of miles on f2 for Tech C adopters</v>
      </c>
      <c r="AC178" s="1552"/>
      <c r="AD178" s="1553"/>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51" t="str">
        <f>"% of miles on f2 for Tech "&amp; RIGHT(O227)&amp;" adopters"</f>
        <v>% of miles on f2 for Tech D adopters</v>
      </c>
      <c r="AC231" s="1552"/>
      <c r="AD231" s="1553"/>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51" t="str">
        <f>"% of miles on f2 for Tech "&amp; RIGHT(O280)&amp;" adopters"</f>
        <v>% of miles on f2 for Tech E adopters</v>
      </c>
      <c r="AC284" s="1552"/>
      <c r="AD284" s="1553"/>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49" t="s">
        <v>53</v>
      </c>
      <c r="C3" s="1550"/>
      <c r="D3" s="236">
        <f>'Run Model'!C6</f>
        <v>7.4999999999999997E-2</v>
      </c>
      <c r="F3"/>
      <c r="G3"/>
      <c r="H3"/>
      <c r="J3" s="227" t="s">
        <v>127</v>
      </c>
      <c r="L3" s="1532" t="s">
        <v>452</v>
      </c>
      <c r="M3" s="1533"/>
      <c r="N3" s="1533"/>
      <c r="O3" s="1534"/>
      <c r="Q3" s="216"/>
      <c r="W3" s="227"/>
      <c r="X3" s="227"/>
      <c r="Y3" s="227"/>
    </row>
    <row r="4" spans="2:60" x14ac:dyDescent="0.2">
      <c r="B4" s="1549" t="s">
        <v>104</v>
      </c>
      <c r="C4" s="1550"/>
      <c r="D4" s="225" t="str">
        <f>'Run Model'!C7</f>
        <v>Moderate</v>
      </c>
      <c r="F4"/>
      <c r="G4"/>
      <c r="H4"/>
      <c r="J4" s="227" t="s">
        <v>126</v>
      </c>
      <c r="L4" s="1546">
        <v>44070.81453703704</v>
      </c>
      <c r="M4" s="1533"/>
      <c r="N4" s="1533"/>
      <c r="O4" s="1534"/>
      <c r="P4" s="227" t="s">
        <v>186</v>
      </c>
      <c r="W4" s="227"/>
      <c r="X4" s="227"/>
      <c r="Y4" s="227"/>
    </row>
    <row r="5" spans="2:60" x14ac:dyDescent="0.2">
      <c r="B5" s="1549" t="s">
        <v>118</v>
      </c>
      <c r="C5" s="1550"/>
      <c r="D5" s="225" t="s">
        <v>15</v>
      </c>
      <c r="F5"/>
      <c r="G5"/>
      <c r="H5"/>
      <c r="L5" s="1546">
        <v>44070.81454861111</v>
      </c>
      <c r="M5" s="1533"/>
      <c r="N5" s="1533"/>
      <c r="O5" s="1534"/>
      <c r="P5" s="227" t="s">
        <v>15</v>
      </c>
      <c r="W5" s="227"/>
      <c r="X5" s="227"/>
      <c r="Y5" s="227"/>
    </row>
    <row r="6" spans="2:60" x14ac:dyDescent="0.2">
      <c r="B6" s="1549" t="s">
        <v>68</v>
      </c>
      <c r="C6" s="1550"/>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0" t="s">
        <v>76</v>
      </c>
      <c r="K9" s="1521"/>
      <c r="L9" s="1560" t="s">
        <v>83</v>
      </c>
      <c r="M9" s="1560"/>
      <c r="N9" s="1561" t="s">
        <v>109</v>
      </c>
      <c r="O9" s="1560"/>
      <c r="P9" s="1560"/>
      <c r="Q9" s="1562"/>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3" t="s">
        <v>234</v>
      </c>
      <c r="C19" s="1544"/>
      <c r="D19" s="1544"/>
      <c r="E19" s="1544"/>
      <c r="F19" s="1544"/>
      <c r="G19" s="1545"/>
      <c r="H19" s="1563" t="s">
        <v>220</v>
      </c>
      <c r="I19" s="1564"/>
      <c r="J19" s="1564"/>
      <c r="K19" s="1564"/>
      <c r="L19" s="1564"/>
      <c r="M19" s="1565"/>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4"/>
      <c r="AN19" s="1543" t="s">
        <v>100</v>
      </c>
      <c r="AO19" s="1544"/>
      <c r="AP19" s="1544"/>
      <c r="AQ19" s="1544"/>
      <c r="AR19" s="1545"/>
      <c r="AS19" s="1543" t="s">
        <v>73</v>
      </c>
      <c r="AT19" s="1544"/>
      <c r="AU19" s="1544"/>
      <c r="AV19" s="1544"/>
      <c r="AW19" s="1545"/>
      <c r="AX19" s="1544"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57" t="s">
        <v>117</v>
      </c>
      <c r="U21" s="1558"/>
      <c r="V21" s="1558"/>
      <c r="W21" s="1558"/>
      <c r="X21" s="1559"/>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38017.256231330197</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-30757.523449235377</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38017.256231330197</v>
      </c>
      <c r="S25" s="292">
        <f t="shared" si="33"/>
        <v>58904.486133682345</v>
      </c>
      <c r="T25" s="289">
        <f t="shared" si="34"/>
        <v>-48967.620469769827</v>
      </c>
      <c r="U25" s="290">
        <f t="shared" si="35"/>
        <v>-48967.620469769827</v>
      </c>
      <c r="V25" s="290">
        <f t="shared" si="36"/>
        <v>-202134.804549355</v>
      </c>
      <c r="W25" s="290">
        <f t="shared" si="37"/>
        <v>-28080.390567417679</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38017.256231330197</v>
      </c>
      <c r="S26" s="292">
        <f t="shared" si="33"/>
        <v>38073.522674752407</v>
      </c>
      <c r="T26" s="289">
        <f t="shared" si="34"/>
        <v>-31650.726976096663</v>
      </c>
      <c r="U26" s="290">
        <f t="shared" si="35"/>
        <v>-31650.726976096663</v>
      </c>
      <c r="V26" s="290">
        <f t="shared" si="36"/>
        <v>-311377.70183880831</v>
      </c>
      <c r="W26" s="290">
        <f t="shared" si="37"/>
        <v>-31594.460532674453</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38017.256231330197</v>
      </c>
      <c r="S27" s="306">
        <f t="shared" si="33"/>
        <v>46935.908245807492</v>
      </c>
      <c r="T27" s="303">
        <f t="shared" si="34"/>
        <v>-38633.04774081814</v>
      </c>
      <c r="U27" s="304">
        <f t="shared" si="35"/>
        <v>-38633.04774081814</v>
      </c>
      <c r="V27" s="304">
        <f t="shared" si="36"/>
        <v>-220248.05381892165</v>
      </c>
      <c r="W27" s="304">
        <f t="shared" si="37"/>
        <v>-29714.395726340845</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38017.256231330197</v>
      </c>
      <c r="S28" s="278">
        <f t="shared" si="33"/>
        <v>62135.793122563649</v>
      </c>
      <c r="T28" s="275">
        <f t="shared" si="34"/>
        <v>-51366.629846775577</v>
      </c>
      <c r="U28" s="276">
        <f t="shared" si="35"/>
        <v>-51366.629846775577</v>
      </c>
      <c r="V28" s="276">
        <f t="shared" si="36"/>
        <v>-169781.71817709319</v>
      </c>
      <c r="W28" s="276">
        <f t="shared" si="37"/>
        <v>-27248.092955542124</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38017.256231330197</v>
      </c>
      <c r="S29" s="292">
        <f t="shared" si="33"/>
        <v>65536.094100928531</v>
      </c>
      <c r="T29" s="289">
        <f t="shared" si="34"/>
        <v>-54267.142942813101</v>
      </c>
      <c r="U29" s="290">
        <f t="shared" si="35"/>
        <v>-54267.142942813101</v>
      </c>
      <c r="V29" s="290">
        <f t="shared" si="36"/>
        <v>-143058.33824925832</v>
      </c>
      <c r="W29" s="290">
        <f t="shared" si="37"/>
        <v>-26748.305073214768</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38017.256231330197</v>
      </c>
      <c r="S30" s="292">
        <f t="shared" si="33"/>
        <v>65728.783480081052</v>
      </c>
      <c r="T30" s="289">
        <f t="shared" si="34"/>
        <v>-54634.311507344959</v>
      </c>
      <c r="U30" s="290">
        <f t="shared" si="35"/>
        <v>-54634.311507344959</v>
      </c>
      <c r="V30" s="290">
        <f t="shared" si="36"/>
        <v>-147096.18194078191</v>
      </c>
      <c r="W30" s="290">
        <f t="shared" si="37"/>
        <v>-26922.784258594103</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38017.256231330197</v>
      </c>
      <c r="S31" s="292">
        <f t="shared" si="33"/>
        <v>65138.804843422527</v>
      </c>
      <c r="T31" s="289">
        <f t="shared" si="34"/>
        <v>-54386.916557401753</v>
      </c>
      <c r="U31" s="290">
        <f t="shared" si="35"/>
        <v>-54386.916557401753</v>
      </c>
      <c r="V31" s="290">
        <f t="shared" si="36"/>
        <v>-153433.54218591351</v>
      </c>
      <c r="W31" s="290">
        <f t="shared" si="37"/>
        <v>-27265.367945309419</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38017.256231330197</v>
      </c>
      <c r="S32" s="306">
        <f t="shared" si="33"/>
        <v>46159.989605920513</v>
      </c>
      <c r="T32" s="303">
        <f t="shared" si="34"/>
        <v>-38679.085364683546</v>
      </c>
      <c r="U32" s="304">
        <f t="shared" si="35"/>
        <v>-38679.085364683546</v>
      </c>
      <c r="V32" s="304">
        <f t="shared" si="36"/>
        <v>-142951.56734917039</v>
      </c>
      <c r="W32" s="304">
        <f t="shared" si="37"/>
        <v>-30536.35199009323</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38017.256231330197</v>
      </c>
      <c r="S33" s="278">
        <f t="shared" si="33"/>
        <v>39783.19988851255</v>
      </c>
      <c r="T33" s="275">
        <f t="shared" si="34"/>
        <v>-33467.608080839236</v>
      </c>
      <c r="U33" s="276">
        <f t="shared" si="35"/>
        <v>-33467.608080839236</v>
      </c>
      <c r="V33" s="276">
        <f t="shared" si="36"/>
        <v>-141055.34766730334</v>
      </c>
      <c r="W33" s="276">
        <f t="shared" si="37"/>
        <v>-31701.664423656879</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38017.256231330197</v>
      </c>
      <c r="S34" s="292">
        <f t="shared" si="33"/>
        <v>46733.985229121143</v>
      </c>
      <c r="T34" s="289">
        <f t="shared" si="34"/>
        <v>-39465.733878785948</v>
      </c>
      <c r="U34" s="290">
        <f t="shared" si="35"/>
        <v>-39465.733878785948</v>
      </c>
      <c r="V34" s="290">
        <f t="shared" si="36"/>
        <v>-141204.90601110173</v>
      </c>
      <c r="W34" s="290">
        <f t="shared" si="37"/>
        <v>-30749.004880995002</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38017.256231330197</v>
      </c>
      <c r="S35" s="292">
        <f t="shared" si="33"/>
        <v>57411.609593215391</v>
      </c>
      <c r="T35" s="289">
        <f t="shared" si="34"/>
        <v>-48430.911098362703</v>
      </c>
      <c r="U35" s="290">
        <f t="shared" si="35"/>
        <v>-48430.911098362703</v>
      </c>
      <c r="V35" s="290">
        <f t="shared" si="36"/>
        <v>-160849.18038611949</v>
      </c>
      <c r="W35" s="290">
        <f t="shared" si="37"/>
        <v>-29036.557736477509</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38017.256231330197</v>
      </c>
      <c r="S36" s="292">
        <f t="shared" si="33"/>
        <v>56403.689171752871</v>
      </c>
      <c r="T36" s="289">
        <f t="shared" si="34"/>
        <v>-47636.301822045032</v>
      </c>
      <c r="U36" s="290">
        <f t="shared" si="35"/>
        <v>-47636.301822045032</v>
      </c>
      <c r="V36" s="290">
        <f t="shared" si="36"/>
        <v>-160884.5673201349</v>
      </c>
      <c r="W36" s="290">
        <f t="shared" si="37"/>
        <v>-29249.868881622358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38017.256231330197</v>
      </c>
      <c r="S37" s="306">
        <f t="shared" si="33"/>
        <v>54447.453948959454</v>
      </c>
      <c r="T37" s="303">
        <f t="shared" si="34"/>
        <v>-46053.403237395607</v>
      </c>
      <c r="U37" s="304">
        <f t="shared" si="35"/>
        <v>-46053.403237395607</v>
      </c>
      <c r="V37" s="304">
        <f t="shared" si="36"/>
        <v>-164626.12243545227</v>
      </c>
      <c r="W37" s="304">
        <f t="shared" si="37"/>
        <v>-29623.20551976635</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1000000</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3965.1430002922384</v>
      </c>
      <c r="S38" s="1344">
        <f t="shared" si="33"/>
        <v>54733.939275146549</v>
      </c>
      <c r="T38" s="1342">
        <f t="shared" si="34"/>
        <v>912.36252085163142</v>
      </c>
      <c r="U38" s="1343">
        <f t="shared" si="35"/>
        <v>1339.4946765405894</v>
      </c>
      <c r="V38" s="1343">
        <f t="shared" si="36"/>
        <v>-2846.2384454648291</v>
      </c>
      <c r="W38" s="1343">
        <f t="shared" si="37"/>
        <v>4656.979495067857</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1000000</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3918.5149997535755</v>
      </c>
      <c r="S39" s="1346">
        <f t="shared" si="33"/>
        <v>55591.553462109005</v>
      </c>
      <c r="T39" s="1345">
        <f t="shared" si="34"/>
        <v>940.467075374464</v>
      </c>
      <c r="U39" s="258">
        <f t="shared" si="35"/>
        <v>1370.0721311253501</v>
      </c>
      <c r="V39" s="258">
        <f t="shared" si="36"/>
        <v>-2846.5323661619623</v>
      </c>
      <c r="W39" s="258">
        <f t="shared" si="37"/>
        <v>4728.3489371674277</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1000000</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3866.9399191625685</v>
      </c>
      <c r="S40" s="1346">
        <f t="shared" si="33"/>
        <v>55910.787985728006</v>
      </c>
      <c r="T40" s="1345">
        <f t="shared" si="34"/>
        <v>954.3756548133224</v>
      </c>
      <c r="U40" s="258">
        <f t="shared" si="35"/>
        <v>1381.6930118963901</v>
      </c>
      <c r="V40" s="258">
        <f t="shared" si="36"/>
        <v>-2984.8057864617022</v>
      </c>
      <c r="W40" s="258">
        <f t="shared" si="37"/>
        <v>4701.159233078848</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1000000</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3787.9976143571557</v>
      </c>
      <c r="S41" s="1346">
        <f t="shared" si="33"/>
        <v>56919.036236279331</v>
      </c>
      <c r="T41" s="1345">
        <f t="shared" si="34"/>
        <v>1008.6955373334395</v>
      </c>
      <c r="U41" s="258">
        <f t="shared" si="35"/>
        <v>1436.1901062147863</v>
      </c>
      <c r="V41" s="258">
        <f t="shared" si="36"/>
        <v>-2978.0313372900637</v>
      </c>
      <c r="W41" s="258">
        <f t="shared" si="37"/>
        <v>4760.8041097275736</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99856.66</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3703.1437656939302</v>
      </c>
      <c r="S42" s="1348">
        <f t="shared" si="33"/>
        <v>57258.364655222431</v>
      </c>
      <c r="T42" s="1347">
        <f t="shared" si="34"/>
        <v>1049.4541914416841</v>
      </c>
      <c r="U42" s="265">
        <f t="shared" si="35"/>
        <v>1471.2028080257824</v>
      </c>
      <c r="V42" s="265">
        <f t="shared" si="36"/>
        <v>-3154.1804474905111</v>
      </c>
      <c r="W42" s="265">
        <f t="shared" si="37"/>
        <v>4706.563948869667</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23</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0.23355760408717219</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91524.86</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3640.4898610873788</v>
      </c>
      <c r="S43" s="278">
        <f t="shared" si="33"/>
        <v>58307.989442800208</v>
      </c>
      <c r="T43" s="275">
        <f t="shared" si="34"/>
        <v>1027.4067041328908</v>
      </c>
      <c r="U43" s="276">
        <f t="shared" si="35"/>
        <v>1450.5516135558046</v>
      </c>
      <c r="V43" s="276">
        <f t="shared" si="36"/>
        <v>-3248.932798178379</v>
      </c>
      <c r="W43" s="276">
        <f t="shared" si="37"/>
        <v>4715.2252620477866</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21</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0.29471093550109817</v>
      </c>
      <c r="AR43" s="611">
        <f t="shared" si="60"/>
        <v>0</v>
      </c>
      <c r="AS43" s="637">
        <f t="shared" ca="1" si="50"/>
        <v>4.6315878759073184E-2</v>
      </c>
      <c r="AT43" s="638">
        <f t="shared" ca="1" si="51"/>
        <v>4.3671629597748771E-2</v>
      </c>
      <c r="AU43" s="638">
        <f t="shared" si="52"/>
        <v>0</v>
      </c>
      <c r="AV43" s="638">
        <f t="shared" ca="1" si="53"/>
        <v>3.087796167918164E-2</v>
      </c>
      <c r="AW43" s="639">
        <f t="shared" ca="1" si="54"/>
        <v>0</v>
      </c>
      <c r="AX43" s="282">
        <f t="shared" ca="1" si="55"/>
        <v>4.5793400222925225E-2</v>
      </c>
      <c r="AY43" s="283">
        <f t="shared" ca="1" si="56"/>
        <v>4.1988128674681671E-2</v>
      </c>
      <c r="AZ43" s="283">
        <f t="shared" si="57"/>
        <v>0</v>
      </c>
      <c r="BA43" s="283">
        <f t="shared" ca="1" si="61"/>
        <v>9.1000729728386819E-3</v>
      </c>
      <c r="BB43" s="284">
        <f t="shared" ca="1" si="62"/>
        <v>0</v>
      </c>
      <c r="BC43" s="282">
        <f t="shared" ca="1" si="63"/>
        <v>0.95420659977707478</v>
      </c>
      <c r="BD43" s="283">
        <f t="shared" ca="1" si="64"/>
        <v>2.1645343011372352E-2</v>
      </c>
      <c r="BE43" s="283">
        <f t="shared" ca="1" si="65"/>
        <v>1.9846690639803904E-2</v>
      </c>
      <c r="BF43" s="283">
        <f t="shared" ca="1" si="66"/>
        <v>0</v>
      </c>
      <c r="BG43" s="283">
        <f t="shared" ca="1" si="67"/>
        <v>4.3013665717489659E-3</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82928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3578.0269842514872</v>
      </c>
      <c r="S44" s="292">
        <f t="shared" si="33"/>
        <v>58454.603196749515</v>
      </c>
      <c r="T44" s="289">
        <f t="shared" si="34"/>
        <v>998.90014754652475</v>
      </c>
      <c r="U44" s="290">
        <f t="shared" si="35"/>
        <v>1416.6987282261935</v>
      </c>
      <c r="V44" s="290">
        <f t="shared" si="36"/>
        <v>-3349.8241168649456</v>
      </c>
      <c r="W44" s="290">
        <f t="shared" si="37"/>
        <v>4602.6309682877827</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20</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0.36676957351710593</v>
      </c>
      <c r="AR44" s="598">
        <f t="shared" si="60"/>
        <v>0</v>
      </c>
      <c r="AS44" s="282">
        <f t="shared" ca="1" si="50"/>
        <v>0.10976678991293028</v>
      </c>
      <c r="AT44" s="283">
        <f t="shared" ca="1" si="51"/>
        <v>0.10379447262706548</v>
      </c>
      <c r="AU44" s="283">
        <f t="shared" si="52"/>
        <v>0</v>
      </c>
      <c r="AV44" s="283">
        <f t="shared" ca="1" si="53"/>
        <v>8.1599052600038705E-2</v>
      </c>
      <c r="AW44" s="284">
        <f t="shared" ca="1" si="54"/>
        <v>0</v>
      </c>
      <c r="AX44" s="296">
        <f t="shared" ca="1" si="55"/>
        <v>0.10794907652885771</v>
      </c>
      <c r="AY44" s="297">
        <f t="shared" ca="1" si="56"/>
        <v>9.908137430740134E-2</v>
      </c>
      <c r="AZ44" s="297">
        <f t="shared" si="57"/>
        <v>0</v>
      </c>
      <c r="BA44" s="283">
        <f t="shared" ca="1" si="61"/>
        <v>2.9928049721516088E-2</v>
      </c>
      <c r="BB44" s="284">
        <f t="shared" ca="1" si="62"/>
        <v>0</v>
      </c>
      <c r="BC44" s="282">
        <f t="shared" ca="1" si="63"/>
        <v>0.89205092347114223</v>
      </c>
      <c r="BD44" s="283">
        <f t="shared" ca="1" si="64"/>
        <v>4.9177400667219137E-2</v>
      </c>
      <c r="BE44" s="283">
        <f t="shared" ca="1" si="65"/>
        <v>4.5137620437829498E-2</v>
      </c>
      <c r="BF44" s="283">
        <f t="shared" ca="1" si="66"/>
        <v>0</v>
      </c>
      <c r="BG44" s="283">
        <f t="shared" ca="1" si="67"/>
        <v>1.363405542380907E-2</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79682.38</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3473.4005931265174</v>
      </c>
      <c r="S45" s="292">
        <f t="shared" si="33"/>
        <v>59351.157755950488</v>
      </c>
      <c r="T45" s="289">
        <f t="shared" si="34"/>
        <v>1215.0721870131665</v>
      </c>
      <c r="U45" s="290">
        <f t="shared" si="35"/>
        <v>1639.5082622886866</v>
      </c>
      <c r="V45" s="290">
        <f t="shared" si="36"/>
        <v>-2941.9029914542807</v>
      </c>
      <c r="W45" s="290">
        <f t="shared" si="37"/>
        <v>4745.4531280165238</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18</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0.39989843526229429</v>
      </c>
      <c r="AR45" s="598">
        <f t="shared" si="60"/>
        <v>0</v>
      </c>
      <c r="AS45" s="282">
        <f t="shared" ca="1" si="50"/>
        <v>0.25846090647897763</v>
      </c>
      <c r="AT45" s="283">
        <f t="shared" ca="1" si="51"/>
        <v>0.24765195347247992</v>
      </c>
      <c r="AU45" s="283">
        <f t="shared" si="52"/>
        <v>0</v>
      </c>
      <c r="AV45" s="283">
        <f t="shared" ca="1" si="53"/>
        <v>0.20180845454676014</v>
      </c>
      <c r="AW45" s="284">
        <f t="shared" ca="1" si="54"/>
        <v>0</v>
      </c>
      <c r="AX45" s="296">
        <f t="shared" ca="1" si="55"/>
        <v>0.254063028660162</v>
      </c>
      <c r="AY45" s="297">
        <f t="shared" ca="1" si="56"/>
        <v>0.23646147394286821</v>
      </c>
      <c r="AZ45" s="297">
        <f t="shared" si="57"/>
        <v>0</v>
      </c>
      <c r="BA45" s="283">
        <f t="shared" ca="1" si="61"/>
        <v>8.0702885195951216E-2</v>
      </c>
      <c r="BB45" s="284">
        <f t="shared" ca="1" si="62"/>
        <v>0</v>
      </c>
      <c r="BC45" s="282">
        <f t="shared" ca="1" si="63"/>
        <v>0.74593697133983805</v>
      </c>
      <c r="BD45" s="283">
        <f t="shared" ca="1" si="64"/>
        <v>0.1129988230793464</v>
      </c>
      <c r="BE45" s="283">
        <f t="shared" ca="1" si="65"/>
        <v>0.10517023433146774</v>
      </c>
      <c r="BF45" s="283">
        <f t="shared" ca="1" si="66"/>
        <v>0</v>
      </c>
      <c r="BG45" s="283">
        <f t="shared" ca="1" si="67"/>
        <v>3.5893971249347859E-2</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77242.3</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3398.6845582133774</v>
      </c>
      <c r="S46" s="292">
        <f t="shared" si="33"/>
        <v>59904.937552094714</v>
      </c>
      <c r="T46" s="289">
        <f t="shared" si="34"/>
        <v>1368.9815536041961</v>
      </c>
      <c r="U46" s="290">
        <f t="shared" si="35"/>
        <v>1796.6474612492584</v>
      </c>
      <c r="V46" s="290">
        <f t="shared" si="36"/>
        <v>-2636.0415580694225</v>
      </c>
      <c r="W46" s="290">
        <f t="shared" si="37"/>
        <v>4835.4883235147081</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17</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0.4252744460293767</v>
      </c>
      <c r="AR46" s="598">
        <f t="shared" si="60"/>
        <v>0</v>
      </c>
      <c r="AS46" s="282">
        <f t="shared" ca="1" si="50"/>
        <v>0.48829758585216049</v>
      </c>
      <c r="AT46" s="283">
        <f t="shared" ca="1" si="51"/>
        <v>0.47116621307825446</v>
      </c>
      <c r="AU46" s="283">
        <f t="shared" si="52"/>
        <v>0</v>
      </c>
      <c r="AV46" s="283">
        <f t="shared" ca="1" si="53"/>
        <v>0.39114003470345754</v>
      </c>
      <c r="AW46" s="284">
        <f t="shared" ca="1" si="54"/>
        <v>0</v>
      </c>
      <c r="AX46" s="296">
        <f t="shared" ca="1" si="55"/>
        <v>0.47981747519079487</v>
      </c>
      <c r="AY46" s="297">
        <f t="shared" ca="1" si="56"/>
        <v>0.44994459287662897</v>
      </c>
      <c r="AZ46" s="297">
        <f t="shared" si="57"/>
        <v>0</v>
      </c>
      <c r="BA46" s="283">
        <f t="shared" ca="1" si="61"/>
        <v>0.16634186157842409</v>
      </c>
      <c r="BB46" s="284">
        <f t="shared" ca="1" si="62"/>
        <v>0</v>
      </c>
      <c r="BC46" s="282">
        <f t="shared" ca="1" si="63"/>
        <v>0.52018252480920513</v>
      </c>
      <c r="BD46" s="283">
        <f t="shared" ca="1" si="64"/>
        <v>0.21003921550838239</v>
      </c>
      <c r="BE46" s="283">
        <f t="shared" ca="1" si="65"/>
        <v>0.19696241632813857</v>
      </c>
      <c r="BF46" s="283">
        <f t="shared" ca="1" si="66"/>
        <v>0</v>
      </c>
      <c r="BG46" s="283">
        <f t="shared" ca="1" si="67"/>
        <v>7.2815843354273921E-2</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74202.740000000005</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3309.9907201497003</v>
      </c>
      <c r="S47" s="306">
        <f t="shared" si="33"/>
        <v>61154.248772588187</v>
      </c>
      <c r="T47" s="303">
        <f t="shared" si="34"/>
        <v>1604.1159159302906</v>
      </c>
      <c r="U47" s="304">
        <f t="shared" si="35"/>
        <v>2038.8851086743489</v>
      </c>
      <c r="V47" s="304">
        <f t="shared" si="36"/>
        <v>-2160.0234468562485</v>
      </c>
      <c r="W47" s="304">
        <f t="shared" si="37"/>
        <v>5059.3662779481056</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16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0.45581030339573658</v>
      </c>
      <c r="AR47" s="629">
        <f t="shared" si="60"/>
        <v>0</v>
      </c>
      <c r="AS47" s="319">
        <f t="shared" ca="1" si="50"/>
        <v>0.72276103453031182</v>
      </c>
      <c r="AT47" s="320">
        <f t="shared" ca="1" si="51"/>
        <v>0.70256958544885761</v>
      </c>
      <c r="AU47" s="320">
        <f t="shared" si="52"/>
        <v>0</v>
      </c>
      <c r="AV47" s="320">
        <f t="shared" ca="1" si="53"/>
        <v>0.59446427572621952</v>
      </c>
      <c r="AW47" s="321">
        <f t="shared" ca="1" si="54"/>
        <v>0</v>
      </c>
      <c r="AX47" s="310">
        <f t="shared" ca="1" si="55"/>
        <v>0.70983137568727284</v>
      </c>
      <c r="AY47" s="311">
        <f t="shared" ca="1" si="56"/>
        <v>0.67090502776364502</v>
      </c>
      <c r="AZ47" s="311">
        <f t="shared" si="57"/>
        <v>0</v>
      </c>
      <c r="BA47" s="311">
        <f t="shared" ca="1" si="61"/>
        <v>0.2709629418766949</v>
      </c>
      <c r="BB47" s="312">
        <f t="shared" ca="1" si="62"/>
        <v>0</v>
      </c>
      <c r="BC47" s="310">
        <f t="shared" ca="1" si="63"/>
        <v>0.29016862431272705</v>
      </c>
      <c r="BD47" s="311">
        <f t="shared" ca="1" si="64"/>
        <v>0.30505587069185774</v>
      </c>
      <c r="BE47" s="311">
        <f t="shared" ca="1" si="65"/>
        <v>0.28832695257775054</v>
      </c>
      <c r="BF47" s="311">
        <f t="shared" ca="1" si="66"/>
        <v>0</v>
      </c>
      <c r="BG47" s="311">
        <f t="shared" ca="1" si="67"/>
        <v>0.11644855241766465</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71329.64</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3230.3075285060486</v>
      </c>
      <c r="S48" s="278">
        <f t="shared" si="33"/>
        <v>61839.762585291144</v>
      </c>
      <c r="T48" s="275">
        <f t="shared" si="34"/>
        <v>1832.7798170624683</v>
      </c>
      <c r="U48" s="276">
        <f t="shared" si="35"/>
        <v>2269.9489447701926</v>
      </c>
      <c r="V48" s="276">
        <f t="shared" si="36"/>
        <v>-1791.3873204937481</v>
      </c>
      <c r="W48" s="276">
        <f t="shared" si="37"/>
        <v>5226.3478429571396</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15</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0.48410023495843946</v>
      </c>
      <c r="AR48" s="642">
        <f t="shared" si="60"/>
        <v>0</v>
      </c>
      <c r="AS48" s="282">
        <f t="shared" ca="1" si="50"/>
        <v>0.87791448052733856</v>
      </c>
      <c r="AT48" s="283">
        <f t="shared" ca="1" si="51"/>
        <v>0.86018217360447413</v>
      </c>
      <c r="AU48" s="283">
        <f t="shared" si="52"/>
        <v>0</v>
      </c>
      <c r="AV48" s="283">
        <f t="shared" ca="1" si="53"/>
        <v>0.74227871311440818</v>
      </c>
      <c r="AW48" s="284">
        <f t="shared" ca="1" si="54"/>
        <v>0</v>
      </c>
      <c r="AX48" s="282">
        <f t="shared" ca="1" si="55"/>
        <v>0.86171874811567561</v>
      </c>
      <c r="AY48" s="283">
        <f t="shared" ca="1" si="56"/>
        <v>0.82126596661878903</v>
      </c>
      <c r="AZ48" s="283">
        <f t="shared" si="57"/>
        <v>0</v>
      </c>
      <c r="BA48" s="283">
        <f t="shared" ca="1" si="61"/>
        <v>0.35933729942333309</v>
      </c>
      <c r="BB48" s="284">
        <f t="shared" ca="1" si="62"/>
        <v>0</v>
      </c>
      <c r="BC48" s="282">
        <f t="shared" ca="1" si="63"/>
        <v>0.1382812518843245</v>
      </c>
      <c r="BD48" s="283">
        <f t="shared" ca="1" si="64"/>
        <v>0.36358575959445838</v>
      </c>
      <c r="BE48" s="283">
        <f t="shared" ca="1" si="65"/>
        <v>0.34651748143477312</v>
      </c>
      <c r="BF48" s="283">
        <f t="shared" ca="1" si="66"/>
        <v>0</v>
      </c>
      <c r="BG48" s="283">
        <f t="shared" ca="1" si="67"/>
        <v>0.15161550708644403</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69241.31</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3174.7557850892304</v>
      </c>
      <c r="S49" s="292">
        <f t="shared" si="33"/>
        <v>62288.320470259867</v>
      </c>
      <c r="T49" s="289">
        <f t="shared" si="34"/>
        <v>1990.0099714209919</v>
      </c>
      <c r="U49" s="290">
        <f t="shared" si="35"/>
        <v>2428.1714216658302</v>
      </c>
      <c r="V49" s="290">
        <f t="shared" si="36"/>
        <v>-1546.6551894304448</v>
      </c>
      <c r="W49" s="290">
        <f t="shared" si="37"/>
        <v>5336.6794892315775</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14</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0.50505535541711721</v>
      </c>
      <c r="AR49" s="598">
        <f t="shared" si="60"/>
        <v>0</v>
      </c>
      <c r="AS49" s="282">
        <f t="shared" ca="1" si="50"/>
        <v>0.95257412682243336</v>
      </c>
      <c r="AT49" s="283">
        <f t="shared" ca="1" si="51"/>
        <v>0.94176237239319482</v>
      </c>
      <c r="AU49" s="283">
        <f t="shared" si="52"/>
        <v>0</v>
      </c>
      <c r="AV49" s="283">
        <f t="shared" ca="1" si="53"/>
        <v>0.82944216009551042</v>
      </c>
      <c r="AW49" s="284">
        <f t="shared" ca="1" si="54"/>
        <v>0</v>
      </c>
      <c r="AX49" s="296">
        <f t="shared" ca="1" si="55"/>
        <v>0.93461323070986446</v>
      </c>
      <c r="AY49" s="297">
        <f t="shared" ca="1" si="56"/>
        <v>0.89904599728198342</v>
      </c>
      <c r="AZ49" s="297">
        <f t="shared" si="57"/>
        <v>0</v>
      </c>
      <c r="BA49" s="283">
        <f t="shared" ca="1" si="61"/>
        <v>0.41891420496497944</v>
      </c>
      <c r="BB49" s="284">
        <f t="shared" ca="1" si="62"/>
        <v>0</v>
      </c>
      <c r="BC49" s="282">
        <f t="shared" ca="1" si="63"/>
        <v>6.5386769290135538E-2</v>
      </c>
      <c r="BD49" s="283">
        <f t="shared" ca="1" si="64"/>
        <v>0.38777954060806502</v>
      </c>
      <c r="BE49" s="283">
        <f t="shared" ca="1" si="65"/>
        <v>0.37302237156083468</v>
      </c>
      <c r="BF49" s="283">
        <f t="shared" ca="1" si="66"/>
        <v>0</v>
      </c>
      <c r="BG49" s="283">
        <f t="shared" ca="1" si="67"/>
        <v>0.17381131854096482</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67995.47</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3142.5157596039121</v>
      </c>
      <c r="S50" s="292">
        <f t="shared" si="33"/>
        <v>63290.474482404526</v>
      </c>
      <c r="T50" s="289">
        <f t="shared" si="34"/>
        <v>2103.3510491365905</v>
      </c>
      <c r="U50" s="290">
        <f t="shared" si="35"/>
        <v>2547.1145494716548</v>
      </c>
      <c r="V50" s="290">
        <f t="shared" si="36"/>
        <v>-1363.6952855496675</v>
      </c>
      <c r="W50" s="290">
        <f t="shared" si="37"/>
        <v>5499.1983145872146</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13</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0.51776851961525439</v>
      </c>
      <c r="AR50" s="598">
        <f t="shared" si="60"/>
        <v>0</v>
      </c>
      <c r="AS50" s="282">
        <f t="shared" ca="1" si="50"/>
        <v>0.98201379003790845</v>
      </c>
      <c r="AT50" s="283">
        <f t="shared" ca="1" si="51"/>
        <v>0.97086789425399456</v>
      </c>
      <c r="AU50" s="283">
        <f t="shared" si="52"/>
        <v>0</v>
      </c>
      <c r="AV50" s="283">
        <f t="shared" ca="1" si="53"/>
        <v>0.88074084301435152</v>
      </c>
      <c r="AW50" s="284">
        <f t="shared" ca="1" si="54"/>
        <v>0</v>
      </c>
      <c r="AX50" s="296">
        <f t="shared" ca="1" si="55"/>
        <v>0.96326307348473383</v>
      </c>
      <c r="AY50" s="297">
        <f t="shared" ca="1" si="56"/>
        <v>0.92677733106388105</v>
      </c>
      <c r="AZ50" s="297">
        <f t="shared" si="57"/>
        <v>0</v>
      </c>
      <c r="BA50" s="283">
        <f t="shared" ca="1" si="61"/>
        <v>0.45601988245223196</v>
      </c>
      <c r="BB50" s="284">
        <f t="shared" ca="1" si="62"/>
        <v>0</v>
      </c>
      <c r="BC50" s="282">
        <f t="shared" ca="1" si="63"/>
        <v>3.6736926515266388E-2</v>
      </c>
      <c r="BD50" s="283">
        <f t="shared" ca="1" si="64"/>
        <v>0.39550379582335116</v>
      </c>
      <c r="BE50" s="283">
        <f t="shared" ca="1" si="65"/>
        <v>0.38052320535113787</v>
      </c>
      <c r="BF50" s="283">
        <f t="shared" ca="1" si="66"/>
        <v>0</v>
      </c>
      <c r="BG50" s="283">
        <f t="shared" ca="1" si="67"/>
        <v>0.18723607231024469</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67337.899999999994</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3125.7617525625656</v>
      </c>
      <c r="S51" s="292">
        <f t="shared" si="33"/>
        <v>63801.189007397064</v>
      </c>
      <c r="T51" s="289">
        <f t="shared" si="34"/>
        <v>2159.4850323123574</v>
      </c>
      <c r="U51" s="290">
        <f t="shared" si="35"/>
        <v>2606.0246852869459</v>
      </c>
      <c r="V51" s="290">
        <f t="shared" si="36"/>
        <v>-1266.811598050841</v>
      </c>
      <c r="W51" s="290">
        <f t="shared" si="37"/>
        <v>5578.9756633436709</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13</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0.52462735594756715</v>
      </c>
      <c r="AR51" s="598">
        <f t="shared" si="60"/>
        <v>0</v>
      </c>
      <c r="AS51" s="282">
        <f t="shared" ca="1" si="50"/>
        <v>0.99330714907571527</v>
      </c>
      <c r="AT51" s="283">
        <f t="shared" ca="1" si="51"/>
        <v>0.98203307321514388</v>
      </c>
      <c r="AU51" s="283">
        <f t="shared" si="52"/>
        <v>0</v>
      </c>
      <c r="AV51" s="283">
        <f t="shared" ca="1" si="53"/>
        <v>0.89086954248917027</v>
      </c>
      <c r="AW51" s="284">
        <f t="shared" ca="1" si="54"/>
        <v>0</v>
      </c>
      <c r="AX51" s="296">
        <f t="shared" ca="1" si="55"/>
        <v>0.97422176411576045</v>
      </c>
      <c r="AY51" s="297">
        <f t="shared" ca="1" si="56"/>
        <v>0.93742222974937062</v>
      </c>
      <c r="AZ51" s="297">
        <f t="shared" si="57"/>
        <v>0</v>
      </c>
      <c r="BA51" s="283">
        <f t="shared" ca="1" si="61"/>
        <v>0.46737453257031225</v>
      </c>
      <c r="BB51" s="284">
        <f t="shared" ca="1" si="62"/>
        <v>0</v>
      </c>
      <c r="BC51" s="282">
        <f t="shared" ca="1" si="63"/>
        <v>2.5778235884239553E-2</v>
      </c>
      <c r="BD51" s="283">
        <f t="shared" ca="1" si="64"/>
        <v>0.39894941343685214</v>
      </c>
      <c r="BE51" s="283">
        <f t="shared" ca="1" si="65"/>
        <v>0.38387979254458471</v>
      </c>
      <c r="BF51" s="283">
        <f t="shared" ca="1" si="66"/>
        <v>0</v>
      </c>
      <c r="BG51" s="283">
        <f t="shared" ca="1" si="67"/>
        <v>0.19139255813432365</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66721.67</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3110.2222979587214</v>
      </c>
      <c r="S52" s="306">
        <f t="shared" si="33"/>
        <v>64372.845916456303</v>
      </c>
      <c r="T52" s="303">
        <f t="shared" si="34"/>
        <v>2214.8626757074062</v>
      </c>
      <c r="U52" s="304">
        <f t="shared" si="35"/>
        <v>2664.6219881956231</v>
      </c>
      <c r="V52" s="304">
        <f t="shared" si="36"/>
        <v>-1052.3144969062105</v>
      </c>
      <c r="W52" s="304">
        <f t="shared" si="37"/>
        <v>5665.7462748589069</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13</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0.53108482209511254</v>
      </c>
      <c r="AR52" s="599">
        <f t="shared" si="60"/>
        <v>0</v>
      </c>
      <c r="AS52" s="830">
        <f t="shared" ca="1" si="50"/>
        <v>0.99752737684336534</v>
      </c>
      <c r="AT52" s="831">
        <f t="shared" ca="1" si="51"/>
        <v>0.99426275444028267</v>
      </c>
      <c r="AU52" s="831">
        <f t="shared" si="52"/>
        <v>0</v>
      </c>
      <c r="AV52" s="831">
        <f t="shared" ca="1" si="53"/>
        <v>0.8946545473429709</v>
      </c>
      <c r="AW52" s="832">
        <f t="shared" ca="1" si="54"/>
        <v>0</v>
      </c>
      <c r="AX52" s="310">
        <f t="shared" ca="1" si="55"/>
        <v>0.97824954477242609</v>
      </c>
      <c r="AY52" s="311">
        <f t="shared" ca="1" si="56"/>
        <v>0.94908596267920176</v>
      </c>
      <c r="AZ52" s="311">
        <f t="shared" si="57"/>
        <v>0</v>
      </c>
      <c r="BA52" s="311">
        <f t="shared" ca="1" si="61"/>
        <v>0.47513745111222516</v>
      </c>
      <c r="BB52" s="312">
        <f t="shared" ca="1" si="62"/>
        <v>0</v>
      </c>
      <c r="BC52" s="310">
        <f t="shared" ca="1" si="63"/>
        <v>2.1750455227573906E-2</v>
      </c>
      <c r="BD52" s="311">
        <f t="shared" ca="1" si="64"/>
        <v>0.3983279680365337</v>
      </c>
      <c r="BE52" s="311">
        <f t="shared" ca="1" si="65"/>
        <v>0.38645301193976073</v>
      </c>
      <c r="BF52" s="311">
        <f t="shared" ca="1" si="66"/>
        <v>0</v>
      </c>
      <c r="BG52" s="311">
        <f t="shared" ca="1" si="67"/>
        <v>0.19346856479613175</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3061.4909980140897</v>
      </c>
      <c r="S53" s="278">
        <f t="shared" si="33"/>
        <v>65026.442144000517</v>
      </c>
      <c r="T53" s="275">
        <f t="shared" si="34"/>
        <v>2297.1633036926969</v>
      </c>
      <c r="U53" s="276">
        <f t="shared" si="35"/>
        <v>2777.0492502186398</v>
      </c>
      <c r="V53" s="276">
        <f t="shared" si="36"/>
        <v>-755.55336825649829</v>
      </c>
      <c r="W53" s="276">
        <f t="shared" si="37"/>
        <v>5803.0795828334994</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12</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0.92000082621738433</v>
      </c>
      <c r="AW53" s="639">
        <f t="shared" ca="1" si="54"/>
        <v>0</v>
      </c>
      <c r="AX53" s="282">
        <f t="shared" ca="1" si="55"/>
        <v>0.97970779560863075</v>
      </c>
      <c r="AY53" s="283">
        <f t="shared" ca="1" si="56"/>
        <v>0.95087141070382897</v>
      </c>
      <c r="AZ53" s="283">
        <f t="shared" si="57"/>
        <v>0</v>
      </c>
      <c r="BA53" s="283">
        <f t="shared" ca="1" si="61"/>
        <v>0.50309403431128308</v>
      </c>
      <c r="BB53" s="284">
        <f t="shared" ca="1" si="62"/>
        <v>0</v>
      </c>
      <c r="BC53" s="282">
        <f t="shared" ca="1" si="63"/>
        <v>2.029220439136914E-2</v>
      </c>
      <c r="BD53" s="283">
        <f t="shared" ca="1" si="64"/>
        <v>0.39439450981115359</v>
      </c>
      <c r="BE53" s="283">
        <f t="shared" ca="1" si="65"/>
        <v>0.38278603640690778</v>
      </c>
      <c r="BF53" s="283">
        <f t="shared" ca="1" si="66"/>
        <v>0</v>
      </c>
      <c r="BG53" s="283">
        <f t="shared" ca="1" si="67"/>
        <v>0.2025272493905694</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3032.5198189725011</v>
      </c>
      <c r="S54" s="292">
        <f t="shared" si="33"/>
        <v>65468.298662584006</v>
      </c>
      <c r="T54" s="289">
        <f t="shared" si="34"/>
        <v>2348.7535944328065</v>
      </c>
      <c r="U54" s="290">
        <f t="shared" si="35"/>
        <v>2846.960216853352</v>
      </c>
      <c r="V54" s="290">
        <f t="shared" si="36"/>
        <v>-562.47182449767752</v>
      </c>
      <c r="W54" s="290">
        <f t="shared" si="37"/>
        <v>5891.7794568557511</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12</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0.9205309546459961</v>
      </c>
      <c r="AW54" s="284">
        <f t="shared" ca="1" si="54"/>
        <v>0</v>
      </c>
      <c r="AX54" s="296">
        <f t="shared" ca="1" si="55"/>
        <v>0.98022761314070572</v>
      </c>
      <c r="AY54" s="297">
        <f t="shared" ca="1" si="56"/>
        <v>0.95160170259119081</v>
      </c>
      <c r="AZ54" s="297">
        <f t="shared" si="57"/>
        <v>0</v>
      </c>
      <c r="BA54" s="283">
        <f t="shared" ca="1" si="61"/>
        <v>0.51226398044540067</v>
      </c>
      <c r="BB54" s="284">
        <f t="shared" ca="1" si="62"/>
        <v>0</v>
      </c>
      <c r="BC54" s="282">
        <f t="shared" ca="1" si="63"/>
        <v>1.9772386859294389E-2</v>
      </c>
      <c r="BD54" s="283">
        <f t="shared" ca="1" si="64"/>
        <v>0.39312990836575012</v>
      </c>
      <c r="BE54" s="283">
        <f t="shared" ca="1" si="65"/>
        <v>0.38164920588364037</v>
      </c>
      <c r="BF54" s="283">
        <f t="shared" ca="1" si="66"/>
        <v>0</v>
      </c>
      <c r="BG54" s="283">
        <f t="shared" ca="1" si="67"/>
        <v>0.20544849889131514</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2988.7005796411913</v>
      </c>
      <c r="S55" s="292">
        <f t="shared" si="33"/>
        <v>66021.575920023271</v>
      </c>
      <c r="T55" s="289">
        <f t="shared" si="34"/>
        <v>2424.3066634414508</v>
      </c>
      <c r="U55" s="290">
        <f t="shared" si="35"/>
        <v>2949.3443496615691</v>
      </c>
      <c r="V55" s="290">
        <f t="shared" si="36"/>
        <v>-291.18259831127034</v>
      </c>
      <c r="W55" s="290">
        <f t="shared" si="37"/>
        <v>6010.5080508495621</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11</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0.94221614744634519</v>
      </c>
      <c r="AW55" s="284">
        <f t="shared" ca="1" si="54"/>
        <v>0</v>
      </c>
      <c r="AX55" s="296">
        <f t="shared" ca="1" si="55"/>
        <v>0.9803660675507182</v>
      </c>
      <c r="AY55" s="297">
        <f t="shared" ca="1" si="56"/>
        <v>0.9520853726906463</v>
      </c>
      <c r="AZ55" s="297">
        <f t="shared" si="57"/>
        <v>0</v>
      </c>
      <c r="BA55" s="283">
        <f t="shared" ca="1" si="61"/>
        <v>0.53845830108408432</v>
      </c>
      <c r="BB55" s="284">
        <f t="shared" ca="1" si="62"/>
        <v>0</v>
      </c>
      <c r="BC55" s="282">
        <f t="shared" ca="1" si="63"/>
        <v>1.9633932449281688E-2</v>
      </c>
      <c r="BD55" s="283">
        <f t="shared" ca="1" si="64"/>
        <v>0.38897318276356602</v>
      </c>
      <c r="BE55" s="283">
        <f t="shared" ca="1" si="65"/>
        <v>0.37775244363907745</v>
      </c>
      <c r="BF55" s="283">
        <f t="shared" ca="1" si="66"/>
        <v>0</v>
      </c>
      <c r="BG55" s="283">
        <f t="shared" ca="1" si="67"/>
        <v>0.21364044114807487</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2925.5263209132113</v>
      </c>
      <c r="S56" s="292">
        <f t="shared" si="33"/>
        <v>66588.783958516899</v>
      </c>
      <c r="T56" s="289">
        <f t="shared" si="34"/>
        <v>2527.5800272744027</v>
      </c>
      <c r="U56" s="290">
        <f t="shared" si="35"/>
        <v>3089.2523811681876</v>
      </c>
      <c r="V56" s="290">
        <f t="shared" si="36"/>
        <v>127.65145882116303</v>
      </c>
      <c r="W56" s="290">
        <f t="shared" si="37"/>
        <v>6150.4819222924216</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11</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0.94228964627275225</v>
      </c>
      <c r="AW56" s="284">
        <f t="shared" ca="1" si="54"/>
        <v>0</v>
      </c>
      <c r="AX56" s="296">
        <f t="shared" ca="1" si="55"/>
        <v>0.98033866720180773</v>
      </c>
      <c r="AY56" s="297">
        <f t="shared" ca="1" si="56"/>
        <v>0.95570723948234815</v>
      </c>
      <c r="AZ56" s="297">
        <f t="shared" si="57"/>
        <v>0</v>
      </c>
      <c r="BA56" s="283">
        <f t="shared" ca="1" si="61"/>
        <v>0.55968199502074534</v>
      </c>
      <c r="BB56" s="284">
        <f t="shared" ca="1" si="62"/>
        <v>0</v>
      </c>
      <c r="BC56" s="282">
        <f t="shared" ca="1" si="63"/>
        <v>1.9661332798192266E-2</v>
      </c>
      <c r="BD56" s="283">
        <f t="shared" ca="1" si="64"/>
        <v>0.38508360697273419</v>
      </c>
      <c r="BE56" s="283">
        <f t="shared" ca="1" si="65"/>
        <v>0.37540821687701215</v>
      </c>
      <c r="BF56" s="283">
        <f t="shared" ca="1" si="66"/>
        <v>0</v>
      </c>
      <c r="BG56" s="283">
        <f t="shared" ca="1" si="67"/>
        <v>0.21984684335206137</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2840.4706946602992</v>
      </c>
      <c r="S57" s="306">
        <f t="shared" si="33"/>
        <v>66591.743069672943</v>
      </c>
      <c r="T57" s="303">
        <f t="shared" si="34"/>
        <v>2641.2152035586332</v>
      </c>
      <c r="U57" s="304">
        <f t="shared" si="35"/>
        <v>3244.6756999360241</v>
      </c>
      <c r="V57" s="304">
        <f t="shared" si="36"/>
        <v>643.98168452287427</v>
      </c>
      <c r="W57" s="304">
        <f t="shared" si="37"/>
        <v>6235.4260468150414</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10</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0.96101444135218084</v>
      </c>
      <c r="AW57" s="321">
        <f t="shared" ca="1" si="54"/>
        <v>0</v>
      </c>
      <c r="AX57" s="310">
        <f t="shared" ca="1" si="55"/>
        <v>0.98021911896359148</v>
      </c>
      <c r="AY57" s="311">
        <f t="shared" ca="1" si="56"/>
        <v>0.95632822725049571</v>
      </c>
      <c r="AZ57" s="311">
        <f t="shared" si="57"/>
        <v>0</v>
      </c>
      <c r="BA57" s="311">
        <f t="shared" ca="1" si="61"/>
        <v>0.60144850234676195</v>
      </c>
      <c r="BB57" s="312">
        <f t="shared" ca="1" si="62"/>
        <v>0</v>
      </c>
      <c r="BC57" s="310">
        <f t="shared" ca="1" si="63"/>
        <v>1.9780881036408626E-2</v>
      </c>
      <c r="BD57" s="311">
        <f t="shared" ca="1" si="64"/>
        <v>0.37857805075866863</v>
      </c>
      <c r="BE57" s="311">
        <f t="shared" ca="1" si="65"/>
        <v>0.36935096363023834</v>
      </c>
      <c r="BF57" s="311">
        <f t="shared" ca="1" si="66"/>
        <v>0</v>
      </c>
      <c r="BG57" s="311">
        <f t="shared" ca="1" si="67"/>
        <v>0.23229010457468441</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2735.9220241576036</v>
      </c>
      <c r="S58" s="278">
        <f t="shared" si="33"/>
        <v>67017.518349698177</v>
      </c>
      <c r="T58" s="275">
        <f t="shared" si="34"/>
        <v>2802.4866931697297</v>
      </c>
      <c r="U58" s="276">
        <f t="shared" si="35"/>
        <v>3458.9903391110302</v>
      </c>
      <c r="V58" s="276">
        <f t="shared" si="36"/>
        <v>1397.423801706188</v>
      </c>
      <c r="W58" s="276">
        <f t="shared" si="37"/>
        <v>6397.4862616638366</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9</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0.97658917133307033</v>
      </c>
      <c r="AW58" s="284">
        <f t="shared" ca="1" si="54"/>
        <v>0</v>
      </c>
      <c r="AX58" s="282">
        <f t="shared" ca="1" si="55"/>
        <v>0.98003458602945726</v>
      </c>
      <c r="AY58" s="283">
        <f t="shared" ca="1" si="56"/>
        <v>0.95711272434326122</v>
      </c>
      <c r="AZ58" s="283">
        <f t="shared" si="57"/>
        <v>0</v>
      </c>
      <c r="BA58" s="283">
        <f t="shared" ca="1" si="61"/>
        <v>0.65193616081208194</v>
      </c>
      <c r="BB58" s="284">
        <f t="shared" ca="1" si="62"/>
        <v>0</v>
      </c>
      <c r="BC58" s="282">
        <f t="shared" ca="1" si="63"/>
        <v>1.9965413970542745E-2</v>
      </c>
      <c r="BD58" s="283">
        <f t="shared" ca="1" si="64"/>
        <v>0.37096825981218995</v>
      </c>
      <c r="BE58" s="283">
        <f t="shared" ca="1" si="65"/>
        <v>0.36229174649051799</v>
      </c>
      <c r="BF58" s="283">
        <f t="shared" ca="1" si="66"/>
        <v>0</v>
      </c>
      <c r="BG58" s="283">
        <f t="shared" ca="1" si="67"/>
        <v>0.24677457972674929</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2620.8926458640167</v>
      </c>
      <c r="S59" s="292">
        <f t="shared" si="33"/>
        <v>67997.92544580398</v>
      </c>
      <c r="T59" s="289">
        <f t="shared" si="34"/>
        <v>3009.894835439557</v>
      </c>
      <c r="U59" s="290">
        <f t="shared" si="35"/>
        <v>3727.5059393118436</v>
      </c>
      <c r="V59" s="290">
        <f t="shared" si="36"/>
        <v>2375.1825026885299</v>
      </c>
      <c r="W59" s="290">
        <f t="shared" si="37"/>
        <v>6645.6037567998574</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8</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0.98864772534428969</v>
      </c>
      <c r="AW59" s="284">
        <f t="shared" ca="1" si="54"/>
        <v>0</v>
      </c>
      <c r="AX59" s="296">
        <f t="shared" ca="1" si="55"/>
        <v>0.97980479208660254</v>
      </c>
      <c r="AY59" s="297">
        <f t="shared" ca="1" si="56"/>
        <v>0.95803146466732969</v>
      </c>
      <c r="AZ59" s="297">
        <f t="shared" si="57"/>
        <v>0</v>
      </c>
      <c r="BA59" s="283">
        <f t="shared" ca="1" si="61"/>
        <v>0.70833675772750337</v>
      </c>
      <c r="BB59" s="284">
        <f t="shared" ca="1" si="62"/>
        <v>0</v>
      </c>
      <c r="BC59" s="282">
        <f t="shared" ca="1" si="63"/>
        <v>2.0195207913397351E-2</v>
      </c>
      <c r="BD59" s="283">
        <f t="shared" ca="1" si="64"/>
        <v>0.36279465679004469</v>
      </c>
      <c r="BE59" s="283">
        <f t="shared" ca="1" si="65"/>
        <v>0.35473259492624221</v>
      </c>
      <c r="BF59" s="283">
        <f t="shared" ca="1" si="66"/>
        <v>0</v>
      </c>
      <c r="BG59" s="283">
        <f t="shared" ca="1" si="67"/>
        <v>0.26227754037031564</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2508.7861069543196</v>
      </c>
      <c r="S60" s="292">
        <f t="shared" si="33"/>
        <v>68410.331155511361</v>
      </c>
      <c r="T60" s="289">
        <f t="shared" si="34"/>
        <v>3196.808899081112</v>
      </c>
      <c r="U60" s="290">
        <f t="shared" si="35"/>
        <v>3965.5836939658311</v>
      </c>
      <c r="V60" s="290">
        <f t="shared" si="36"/>
        <v>3360.7667798809553</v>
      </c>
      <c r="W60" s="290">
        <f t="shared" si="37"/>
        <v>6813.382657234386</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7</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0.99672645660035586</v>
      </c>
      <c r="AW60" s="284">
        <f t="shared" ca="1" si="54"/>
        <v>0</v>
      </c>
      <c r="AX60" s="296">
        <f t="shared" ca="1" si="55"/>
        <v>0.97955647308915561</v>
      </c>
      <c r="AY60" s="297">
        <f t="shared" ca="1" si="56"/>
        <v>0.95899522220726574</v>
      </c>
      <c r="AZ60" s="297">
        <f t="shared" si="57"/>
        <v>0</v>
      </c>
      <c r="BA60" s="283">
        <f t="shared" ca="1" si="61"/>
        <v>0.76414242434730717</v>
      </c>
      <c r="BB60" s="284">
        <f t="shared" ca="1" si="62"/>
        <v>0</v>
      </c>
      <c r="BC60" s="282">
        <f t="shared" ca="1" si="63"/>
        <v>2.0443526910844501E-2</v>
      </c>
      <c r="BD60" s="283">
        <f t="shared" ca="1" si="64"/>
        <v>0.35502755454152235</v>
      </c>
      <c r="BE60" s="283">
        <f t="shared" ca="1" si="65"/>
        <v>0.34757539550888261</v>
      </c>
      <c r="BF60" s="283">
        <f t="shared" ca="1" si="66"/>
        <v>0</v>
      </c>
      <c r="BG60" s="283">
        <f t="shared" ca="1" si="67"/>
        <v>0.27695352303875059</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2411.7245689957581</v>
      </c>
      <c r="S61" s="292">
        <f t="shared" si="33"/>
        <v>68945.402226467428</v>
      </c>
      <c r="T61" s="289">
        <f t="shared" si="34"/>
        <v>3373.5487735950783</v>
      </c>
      <c r="U61" s="290">
        <f t="shared" si="35"/>
        <v>4186.0216348679469</v>
      </c>
      <c r="V61" s="290">
        <f t="shared" si="36"/>
        <v>4294.9948536216234</v>
      </c>
      <c r="W61" s="290">
        <f t="shared" si="37"/>
        <v>6982.8247114221631</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6</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0.99999969409777301</v>
      </c>
      <c r="AW61" s="284">
        <f t="shared" ca="1" si="54"/>
        <v>0</v>
      </c>
      <c r="AX61" s="296">
        <f t="shared" ca="1" si="55"/>
        <v>0.97932067204871642</v>
      </c>
      <c r="AY61" s="297">
        <f t="shared" ca="1" si="56"/>
        <v>0.959891691472192</v>
      </c>
      <c r="AZ61" s="297">
        <f t="shared" si="57"/>
        <v>0</v>
      </c>
      <c r="BA61" s="283">
        <f t="shared" ca="1" si="61"/>
        <v>0.81136733687686236</v>
      </c>
      <c r="BB61" s="284">
        <f t="shared" ca="1" si="62"/>
        <v>0</v>
      </c>
      <c r="BC61" s="282">
        <f t="shared" ca="1" si="63"/>
        <v>2.0679327951283577E-2</v>
      </c>
      <c r="BD61" s="283">
        <f t="shared" ca="1" si="64"/>
        <v>0.34867885433868917</v>
      </c>
      <c r="BE61" s="283">
        <f t="shared" ca="1" si="65"/>
        <v>0.34176132989368879</v>
      </c>
      <c r="BF61" s="283">
        <f t="shared" ca="1" si="66"/>
        <v>0</v>
      </c>
      <c r="BG61" s="283">
        <f t="shared" ca="1" si="67"/>
        <v>0.28888048781633846</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2335.9344066682547</v>
      </c>
      <c r="S62" s="306">
        <f t="shared" si="33"/>
        <v>69892.24126765762</v>
      </c>
      <c r="T62" s="303">
        <f t="shared" si="34"/>
        <v>3543.0368816071768</v>
      </c>
      <c r="U62" s="304">
        <f t="shared" si="35"/>
        <v>4394.3090683869732</v>
      </c>
      <c r="V62" s="304">
        <f t="shared" si="36"/>
        <v>5129.0445766933108</v>
      </c>
      <c r="W62" s="304">
        <f t="shared" si="37"/>
        <v>7187.0917945655037</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5</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0.99999988746483792</v>
      </c>
      <c r="AW62" s="832">
        <f t="shared" ca="1" si="54"/>
        <v>0</v>
      </c>
      <c r="AX62" s="310">
        <f t="shared" ca="1" si="55"/>
        <v>0.9791216383660003</v>
      </c>
      <c r="AY62" s="311">
        <f t="shared" ca="1" si="56"/>
        <v>0.96063610049394943</v>
      </c>
      <c r="AZ62" s="311">
        <f t="shared" si="57"/>
        <v>0</v>
      </c>
      <c r="BA62" s="311">
        <f t="shared" ca="1" si="61"/>
        <v>0.84642705841216814</v>
      </c>
      <c r="BB62" s="312">
        <f t="shared" ca="1" si="62"/>
        <v>0</v>
      </c>
      <c r="BC62" s="310">
        <f t="shared" ca="1" si="63"/>
        <v>2.0878361633999587E-2</v>
      </c>
      <c r="BD62" s="311">
        <f t="shared" ca="1" si="64"/>
        <v>0.34408312889193099</v>
      </c>
      <c r="BE62" s="311">
        <f t="shared" ca="1" si="65"/>
        <v>0.33758693734531137</v>
      </c>
      <c r="BF62" s="311">
        <f t="shared" ca="1" si="66"/>
        <v>0</v>
      </c>
      <c r="BG62" s="311">
        <f t="shared" ca="1" si="67"/>
        <v>0.297451572128758</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2281.3877087713554</v>
      </c>
      <c r="S63" s="278">
        <f t="shared" si="33"/>
        <v>69933.967285915438</v>
      </c>
      <c r="T63" s="275">
        <f t="shared" si="34"/>
        <v>3635.4714499324136</v>
      </c>
      <c r="U63" s="276">
        <f t="shared" si="35"/>
        <v>4505.9135134058124</v>
      </c>
      <c r="V63" s="276">
        <f t="shared" si="36"/>
        <v>5632.0083716498484</v>
      </c>
      <c r="W63" s="276">
        <f t="shared" si="37"/>
        <v>7246.7834889522874</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5</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0.99999995860062441</v>
      </c>
      <c r="AW63" s="639">
        <f t="shared" ca="1" si="54"/>
        <v>0</v>
      </c>
      <c r="AX63" s="282">
        <f t="shared" ca="1" si="55"/>
        <v>0.97896954003781089</v>
      </c>
      <c r="AY63" s="283">
        <f t="shared" ca="1" si="56"/>
        <v>0.96119803395958858</v>
      </c>
      <c r="AZ63" s="283">
        <f t="shared" si="57"/>
        <v>0</v>
      </c>
      <c r="BA63" s="283">
        <f t="shared" ca="1" si="61"/>
        <v>0.87131970237424416</v>
      </c>
      <c r="BB63" s="284">
        <f t="shared" ca="1" si="62"/>
        <v>0</v>
      </c>
      <c r="BC63" s="282">
        <f t="shared" ca="1" si="63"/>
        <v>2.1030459962189219E-2</v>
      </c>
      <c r="BD63" s="283">
        <f t="shared" ca="1" si="64"/>
        <v>0.34088056110952031</v>
      </c>
      <c r="BE63" s="283">
        <f t="shared" ca="1" si="65"/>
        <v>0.33469246156612525</v>
      </c>
      <c r="BF63" s="283">
        <f t="shared" ca="1" si="66"/>
        <v>0</v>
      </c>
      <c r="BG63" s="283">
        <f t="shared" ca="1" si="67"/>
        <v>0.30339651736216522</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2244.391983701084</v>
      </c>
      <c r="S64" s="292">
        <f t="shared" si="33"/>
        <v>70586.887509617954</v>
      </c>
      <c r="T64" s="289">
        <f t="shared" si="34"/>
        <v>3731.9455529174393</v>
      </c>
      <c r="U64" s="290">
        <f t="shared" si="35"/>
        <v>4622.6709484143203</v>
      </c>
      <c r="V64" s="290">
        <f t="shared" si="36"/>
        <v>6016.9093920392152</v>
      </c>
      <c r="W64" s="290">
        <f t="shared" si="37"/>
        <v>7372.1912159376898</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4</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0.9999999847700205</v>
      </c>
      <c r="AW64" s="284">
        <f t="shared" ca="1" si="54"/>
        <v>0</v>
      </c>
      <c r="AX64" s="296">
        <f t="shared" ca="1" si="55"/>
        <v>0.97886181901989344</v>
      </c>
      <c r="AY64" s="297">
        <f t="shared" ca="1" si="56"/>
        <v>0.96159234240408487</v>
      </c>
      <c r="AZ64" s="297">
        <f t="shared" si="57"/>
        <v>0</v>
      </c>
      <c r="BA64" s="283">
        <f t="shared" ca="1" si="61"/>
        <v>0.8878513481075615</v>
      </c>
      <c r="BB64" s="284">
        <f t="shared" ca="1" si="62"/>
        <v>0</v>
      </c>
      <c r="BC64" s="282">
        <f t="shared" ca="1" si="63"/>
        <v>2.1138180980106558E-2</v>
      </c>
      <c r="BD64" s="283">
        <f t="shared" ca="1" si="64"/>
        <v>0.33877898179876581</v>
      </c>
      <c r="BE64" s="283">
        <f t="shared" ca="1" si="65"/>
        <v>0.33280210580828212</v>
      </c>
      <c r="BF64" s="283">
        <f t="shared" ca="1" si="66"/>
        <v>0</v>
      </c>
      <c r="BG64" s="283">
        <f t="shared" ca="1" si="67"/>
        <v>0.30728073141284556</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2220.2990897868708</v>
      </c>
      <c r="S65" s="292">
        <f t="shared" si="33"/>
        <v>71185.964665070365</v>
      </c>
      <c r="T65" s="289">
        <f t="shared" si="34"/>
        <v>3804.8877093417705</v>
      </c>
      <c r="U65" s="290">
        <f t="shared" si="35"/>
        <v>4710.8793188391128</v>
      </c>
      <c r="V65" s="290">
        <f t="shared" si="36"/>
        <v>6250.0251328825561</v>
      </c>
      <c r="W65" s="290">
        <f t="shared" si="37"/>
        <v>7477.351055878933</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4</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2205.0215349376222</v>
      </c>
      <c r="S66" s="292">
        <f t="shared" si="33"/>
        <v>71621.882553678661</v>
      </c>
      <c r="T66" s="289">
        <f t="shared" si="34"/>
        <v>3854.4773080282412</v>
      </c>
      <c r="U66" s="290">
        <f t="shared" si="35"/>
        <v>4770.8177518097409</v>
      </c>
      <c r="V66" s="290">
        <f t="shared" si="36"/>
        <v>6388.6607155850124</v>
      </c>
      <c r="W66" s="290">
        <f t="shared" si="37"/>
        <v>7551.4604698548201</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4</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2180.4158339698156</v>
      </c>
      <c r="S67" s="306">
        <f t="shared" si="33"/>
        <v>72023.59719885599</v>
      </c>
      <c r="T67" s="303">
        <f t="shared" si="34"/>
        <v>3919.2853460391934</v>
      </c>
      <c r="U67" s="304">
        <f t="shared" si="35"/>
        <v>4848.3483303757903</v>
      </c>
      <c r="V67" s="304">
        <f t="shared" si="36"/>
        <v>6507.8426377271744</v>
      </c>
      <c r="W67" s="304">
        <f t="shared" si="37"/>
        <v>7630.2323867582381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4</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38" t="s">
        <v>251</v>
      </c>
      <c r="C70" s="1539"/>
      <c r="D70" s="1539"/>
      <c r="E70" s="1539"/>
      <c r="F70" s="1539"/>
      <c r="G70" s="1539"/>
      <c r="H70" s="1539"/>
      <c r="I70" s="1539"/>
      <c r="J70" s="1539"/>
      <c r="K70" s="1539"/>
      <c r="L70" s="1539"/>
      <c r="M70" s="1539"/>
      <c r="N70" s="1540"/>
      <c r="O70" s="1538" t="s">
        <v>252</v>
      </c>
      <c r="P70" s="1539"/>
      <c r="Q70" s="1539"/>
      <c r="R70" s="1539"/>
      <c r="S70" s="1539"/>
      <c r="T70" s="1539"/>
      <c r="U70" s="1539"/>
      <c r="V70" s="1539"/>
      <c r="W70" s="1539"/>
      <c r="X70" s="1539"/>
      <c r="Y70" s="1539"/>
      <c r="Z70" s="1539"/>
      <c r="AA70" s="1540"/>
    </row>
    <row r="71" spans="1:60" x14ac:dyDescent="0.2">
      <c r="A71" s="324"/>
      <c r="B71" s="1535" t="s">
        <v>121</v>
      </c>
      <c r="C71" s="1536"/>
      <c r="D71" s="1536"/>
      <c r="E71" s="1536"/>
      <c r="F71" s="1536"/>
      <c r="G71" s="1536"/>
      <c r="H71" s="1536"/>
      <c r="I71" s="1536"/>
      <c r="J71" s="1536"/>
      <c r="K71" s="1536"/>
      <c r="L71" s="1536"/>
      <c r="M71" s="382"/>
      <c r="N71" s="325"/>
      <c r="O71" s="1535" t="s">
        <v>121</v>
      </c>
      <c r="P71" s="1536"/>
      <c r="Q71" s="1536"/>
      <c r="R71" s="1536"/>
      <c r="S71" s="1536"/>
      <c r="T71" s="1536"/>
      <c r="U71" s="1536"/>
      <c r="V71" s="1536"/>
      <c r="W71" s="1536"/>
      <c r="X71" s="1536"/>
      <c r="Y71" s="1536"/>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51" t="str">
        <f>"% of miles on f2 for Tech "&amp; RIGHT(O69)&amp;" adopters"</f>
        <v>% of miles on f2 for Tech  adopters</v>
      </c>
      <c r="AC74" s="1552"/>
      <c r="AD74" s="1553"/>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38" t="s">
        <v>253</v>
      </c>
      <c r="C122" s="1539"/>
      <c r="D122" s="1539"/>
      <c r="E122" s="1539"/>
      <c r="F122" s="1539"/>
      <c r="G122" s="1539"/>
      <c r="H122" s="1539"/>
      <c r="I122" s="1539"/>
      <c r="J122" s="1539"/>
      <c r="K122" s="1539"/>
      <c r="L122" s="1539"/>
      <c r="M122" s="1539"/>
      <c r="N122" s="1540"/>
      <c r="O122" s="1538" t="s">
        <v>254</v>
      </c>
      <c r="P122" s="1539"/>
      <c r="Q122" s="1539"/>
      <c r="R122" s="1539"/>
      <c r="S122" s="1539"/>
      <c r="T122" s="1539"/>
      <c r="U122" s="1539"/>
      <c r="V122" s="1539"/>
      <c r="W122" s="1539"/>
      <c r="X122" s="1539"/>
      <c r="Y122" s="1539"/>
      <c r="Z122" s="1539"/>
      <c r="AA122" s="1540"/>
      <c r="AE122" s="937"/>
      <c r="AF122" s="937"/>
      <c r="AG122" s="937"/>
      <c r="AH122" s="937"/>
      <c r="AI122" s="937"/>
    </row>
    <row r="123" spans="1:39" x14ac:dyDescent="0.2">
      <c r="A123" s="324"/>
      <c r="B123" s="1535" t="s">
        <v>121</v>
      </c>
      <c r="C123" s="1536"/>
      <c r="D123" s="1536"/>
      <c r="E123" s="1536"/>
      <c r="F123" s="1536"/>
      <c r="G123" s="1536"/>
      <c r="H123" s="1536"/>
      <c r="I123" s="1536"/>
      <c r="J123" s="1536"/>
      <c r="K123" s="1536"/>
      <c r="L123" s="1536"/>
      <c r="M123" s="382"/>
      <c r="N123" s="325"/>
      <c r="O123" s="1535" t="s">
        <v>121</v>
      </c>
      <c r="P123" s="1536"/>
      <c r="Q123" s="1536"/>
      <c r="R123" s="1536"/>
      <c r="S123" s="1536"/>
      <c r="T123" s="1536"/>
      <c r="U123" s="1536"/>
      <c r="V123" s="1536"/>
      <c r="W123" s="1536"/>
      <c r="X123" s="1536"/>
      <c r="Y123" s="1536"/>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51" t="str">
        <f>"% of miles on f2 for Tech "&amp; RIGHT(O121)&amp;" adopters"</f>
        <v>% of miles on f2 for Tech  adopters</v>
      </c>
      <c r="AC126" s="1552"/>
      <c r="AD126" s="1553"/>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38" t="s">
        <v>255</v>
      </c>
      <c r="C174" s="1539"/>
      <c r="D174" s="1539"/>
      <c r="E174" s="1539"/>
      <c r="F174" s="1539"/>
      <c r="G174" s="1539"/>
      <c r="H174" s="1539"/>
      <c r="I174" s="1539"/>
      <c r="J174" s="1539"/>
      <c r="K174" s="1539"/>
      <c r="L174" s="1539"/>
      <c r="M174" s="1539"/>
      <c r="N174" s="1540"/>
      <c r="O174" s="1538" t="s">
        <v>256</v>
      </c>
      <c r="P174" s="1539"/>
      <c r="Q174" s="1539"/>
      <c r="R174" s="1539"/>
      <c r="S174" s="1539"/>
      <c r="T174" s="1539"/>
      <c r="U174" s="1539"/>
      <c r="V174" s="1539"/>
      <c r="W174" s="1539"/>
      <c r="X174" s="1539"/>
      <c r="Y174" s="1539"/>
      <c r="Z174" s="1539"/>
      <c r="AA174" s="1540"/>
      <c r="AE174" s="937"/>
      <c r="AF174" s="937"/>
      <c r="AG174" s="937"/>
      <c r="AH174" s="937"/>
      <c r="AI174" s="937"/>
    </row>
    <row r="175" spans="1:35" x14ac:dyDescent="0.2">
      <c r="A175" s="324"/>
      <c r="B175" s="1535" t="s">
        <v>121</v>
      </c>
      <c r="C175" s="1536"/>
      <c r="D175" s="1536"/>
      <c r="E175" s="1536"/>
      <c r="F175" s="1536"/>
      <c r="G175" s="1536"/>
      <c r="H175" s="1536"/>
      <c r="I175" s="1536"/>
      <c r="J175" s="1536"/>
      <c r="K175" s="1536"/>
      <c r="L175" s="1536"/>
      <c r="M175" s="382"/>
      <c r="N175" s="325"/>
      <c r="O175" s="1535" t="s">
        <v>121</v>
      </c>
      <c r="P175" s="1536"/>
      <c r="Q175" s="1536"/>
      <c r="R175" s="1536"/>
      <c r="S175" s="1536"/>
      <c r="T175" s="1536"/>
      <c r="U175" s="1536"/>
      <c r="V175" s="1536"/>
      <c r="W175" s="1536"/>
      <c r="X175" s="1536"/>
      <c r="Y175" s="1536"/>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51" t="str">
        <f>"% of miles on f2 for Tech "&amp; RIGHT(O173)&amp;" adopters"</f>
        <v>% of miles on f2 for Tech  adopters</v>
      </c>
      <c r="AC178" s="1552"/>
      <c r="AD178" s="1553"/>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38" t="s">
        <v>257</v>
      </c>
      <c r="C227" s="1539"/>
      <c r="D227" s="1539"/>
      <c r="E227" s="1539"/>
      <c r="F227" s="1539"/>
      <c r="G227" s="1539"/>
      <c r="H227" s="1539"/>
      <c r="I227" s="1539"/>
      <c r="J227" s="1539"/>
      <c r="K227" s="1539"/>
      <c r="L227" s="1539"/>
      <c r="M227" s="1539"/>
      <c r="N227" s="1540"/>
      <c r="O227" s="1538" t="s">
        <v>258</v>
      </c>
      <c r="P227" s="1539"/>
      <c r="Q227" s="1539"/>
      <c r="R227" s="1539"/>
      <c r="S227" s="1539"/>
      <c r="T227" s="1539"/>
      <c r="U227" s="1539"/>
      <c r="V227" s="1539"/>
      <c r="W227" s="1539"/>
      <c r="X227" s="1539"/>
      <c r="Y227" s="1539"/>
      <c r="Z227" s="1539"/>
      <c r="AA227" s="1540"/>
      <c r="AE227" s="937"/>
      <c r="AF227" s="937"/>
      <c r="AG227" s="937"/>
      <c r="AH227" s="937"/>
      <c r="AI227" s="937"/>
    </row>
    <row r="228" spans="1:39" x14ac:dyDescent="0.2">
      <c r="A228" s="324"/>
      <c r="B228" s="1535" t="s">
        <v>121</v>
      </c>
      <c r="C228" s="1536"/>
      <c r="D228" s="1536"/>
      <c r="E228" s="1536"/>
      <c r="F228" s="1536"/>
      <c r="G228" s="1536"/>
      <c r="H228" s="1536"/>
      <c r="I228" s="1536"/>
      <c r="J228" s="1536"/>
      <c r="K228" s="1536"/>
      <c r="L228" s="1536"/>
      <c r="M228" s="382"/>
      <c r="N228" s="325"/>
      <c r="O228" s="1535" t="s">
        <v>121</v>
      </c>
      <c r="P228" s="1536"/>
      <c r="Q228" s="1536"/>
      <c r="R228" s="1536"/>
      <c r="S228" s="1536"/>
      <c r="T228" s="1536"/>
      <c r="U228" s="1536"/>
      <c r="V228" s="1536"/>
      <c r="W228" s="1536"/>
      <c r="X228" s="1536"/>
      <c r="Y228" s="1536"/>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51" t="str">
        <f>"% of miles on f2 for Tech "&amp; RIGHT(O226)&amp;" adopters"</f>
        <v>% of miles on f2 for Tech  adopters</v>
      </c>
      <c r="AC231" s="1552"/>
      <c r="AD231" s="1553"/>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38" t="s">
        <v>259</v>
      </c>
      <c r="C280" s="1539"/>
      <c r="D280" s="1539"/>
      <c r="E280" s="1539"/>
      <c r="F280" s="1539"/>
      <c r="G280" s="1539"/>
      <c r="H280" s="1539"/>
      <c r="I280" s="1539"/>
      <c r="J280" s="1539"/>
      <c r="K280" s="1539"/>
      <c r="L280" s="1539"/>
      <c r="M280" s="1539"/>
      <c r="N280" s="1540"/>
      <c r="O280" s="1538" t="s">
        <v>260</v>
      </c>
      <c r="P280" s="1539"/>
      <c r="Q280" s="1539"/>
      <c r="R280" s="1539"/>
      <c r="S280" s="1539"/>
      <c r="T280" s="1539"/>
      <c r="U280" s="1539"/>
      <c r="V280" s="1539"/>
      <c r="W280" s="1539"/>
      <c r="X280" s="1539"/>
      <c r="Y280" s="1539"/>
      <c r="Z280" s="1539"/>
      <c r="AA280" s="1540"/>
      <c r="AE280" s="937"/>
      <c r="AF280" s="937"/>
      <c r="AG280" s="937"/>
      <c r="AH280" s="937"/>
      <c r="AI280" s="937"/>
    </row>
    <row r="281" spans="1:39" x14ac:dyDescent="0.2">
      <c r="A281" s="324"/>
      <c r="B281" s="1535" t="s">
        <v>121</v>
      </c>
      <c r="C281" s="1536"/>
      <c r="D281" s="1536"/>
      <c r="E281" s="1536"/>
      <c r="F281" s="1536"/>
      <c r="G281" s="1536"/>
      <c r="H281" s="1536"/>
      <c r="I281" s="1536"/>
      <c r="J281" s="1536"/>
      <c r="K281" s="1536"/>
      <c r="L281" s="1536"/>
      <c r="M281" s="382"/>
      <c r="N281" s="325"/>
      <c r="O281" s="1535" t="s">
        <v>121</v>
      </c>
      <c r="P281" s="1536"/>
      <c r="Q281" s="1536"/>
      <c r="R281" s="1536"/>
      <c r="S281" s="1536"/>
      <c r="T281" s="1536"/>
      <c r="U281" s="1536"/>
      <c r="V281" s="1536"/>
      <c r="W281" s="1536"/>
      <c r="X281" s="1536"/>
      <c r="Y281" s="1536"/>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51" t="str">
        <f>"% of miles on f2 for Tech "&amp; RIGHT(O279)&amp;" adopters"</f>
        <v>% of miles on f2 for Tech  adopters</v>
      </c>
      <c r="AC284" s="1552"/>
      <c r="AD284" s="1553"/>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9" t="s">
        <v>53</v>
      </c>
      <c r="C3" s="1550"/>
      <c r="D3" s="236">
        <v>7.4999999999999997E-2</v>
      </c>
      <c r="F3"/>
      <c r="G3"/>
      <c r="H3"/>
      <c r="L3" s="227" t="s">
        <v>452</v>
      </c>
      <c r="N3" s="227" t="s">
        <v>127</v>
      </c>
      <c r="P3" s="1532" t="s">
        <v>204</v>
      </c>
      <c r="Q3" s="1533"/>
      <c r="R3" s="1533"/>
      <c r="S3" s="1533"/>
      <c r="T3" s="1533"/>
      <c r="U3" s="1534"/>
      <c r="Y3" s="216"/>
      <c r="AI3" s="227"/>
      <c r="AJ3" s="227"/>
      <c r="AK3" s="227"/>
      <c r="AL3" s="227"/>
      <c r="AM3" s="227"/>
    </row>
    <row r="4" spans="2:64" x14ac:dyDescent="0.2">
      <c r="B4" s="1549" t="s">
        <v>104</v>
      </c>
      <c r="C4" s="1550"/>
      <c r="D4" s="225" t="s">
        <v>111</v>
      </c>
      <c r="F4"/>
      <c r="G4"/>
      <c r="H4"/>
      <c r="N4" s="227" t="s">
        <v>126</v>
      </c>
      <c r="P4" s="1546">
        <v>44070.814560185187</v>
      </c>
      <c r="Q4" s="1533"/>
      <c r="R4" s="1533"/>
      <c r="S4" s="1533"/>
      <c r="T4" s="1533"/>
      <c r="U4" s="1534"/>
      <c r="V4" s="227" t="s">
        <v>186</v>
      </c>
      <c r="AI4" s="227"/>
      <c r="AJ4" s="227"/>
      <c r="AK4" s="227"/>
      <c r="AL4" s="227"/>
      <c r="AM4" s="227"/>
    </row>
    <row r="5" spans="2:64" x14ac:dyDescent="0.2">
      <c r="B5" s="1549" t="s">
        <v>118</v>
      </c>
      <c r="C5" s="1550"/>
      <c r="D5" s="225" t="s">
        <v>15</v>
      </c>
      <c r="F5"/>
      <c r="G5"/>
      <c r="H5"/>
      <c r="P5" s="1546">
        <v>44070.814560185187</v>
      </c>
      <c r="Q5" s="1533"/>
      <c r="R5" s="1533"/>
      <c r="S5" s="1533"/>
      <c r="T5" s="1533"/>
      <c r="U5" s="1534"/>
      <c r="V5" s="227" t="s">
        <v>15</v>
      </c>
      <c r="AI5" s="227"/>
      <c r="AJ5" s="227"/>
      <c r="AK5" s="227"/>
      <c r="AL5" s="227"/>
      <c r="AM5" s="227"/>
    </row>
    <row r="6" spans="2:64" x14ac:dyDescent="0.2">
      <c r="B6" s="1549" t="s">
        <v>68</v>
      </c>
      <c r="C6" s="1550"/>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0" t="s">
        <v>76</v>
      </c>
      <c r="K9" s="1521"/>
      <c r="L9" s="1566" t="s">
        <v>83</v>
      </c>
      <c r="M9" s="1567"/>
      <c r="N9" s="1566" t="s">
        <v>109</v>
      </c>
      <c r="O9" s="1568"/>
      <c r="P9" s="1568"/>
      <c r="Q9" s="1567"/>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3" t="s">
        <v>234</v>
      </c>
      <c r="C19" s="1544"/>
      <c r="D19" s="1544"/>
      <c r="E19" s="1544"/>
      <c r="F19" s="1544"/>
      <c r="G19" s="1545"/>
      <c r="H19" s="1543" t="s">
        <v>220</v>
      </c>
      <c r="I19" s="1544"/>
      <c r="J19" s="1544"/>
      <c r="K19" s="1544"/>
      <c r="L19" s="1544"/>
      <c r="M19" s="1545"/>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54" t="s">
        <v>117</v>
      </c>
      <c r="U21" s="1555"/>
      <c r="V21" s="1555"/>
      <c r="W21" s="1555"/>
      <c r="X21" s="1556"/>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38757.451564828611</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-31356.371908697056</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38757.451564828611</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-28627.115295113479</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38757.451564828611</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-32209.604142944067</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38757.451564828611</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-30292.934506744386</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38757.451564828611</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-27778.612862862577</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38757.451564828611</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-27269.094118949979</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38757.451564828611</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-27446.970411106951</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38757.451564828611</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-27796.224196387408</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38757.451564828611</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-31130.894244999694</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38757.451564828611</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-32318.895291864184</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38757.451564828611</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-31347.687484077644</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38757.451564828611</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-29601.899022724407</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38757.451564828611</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-29819.363332244364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38757.451564828611</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-30199.968828395798</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1000000</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2596.5746044394873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6411.9366027344167</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1000000</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2545.8307293435969</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6423.6491277657533</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1000000</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2498.3735106430418</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6304.4687566882458</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1000000</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2431.1277007887625</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6295.7547913532235</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82769.350000000006</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2361.0285702236083</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6173.8127645582881</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15</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6.0950267960383386E-2</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40000</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2307.8666485343128</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6148.0695498001842</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7</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0.521670748605361</v>
      </c>
      <c r="AR43" s="611">
        <f t="shared" si="52"/>
        <v>0</v>
      </c>
      <c r="AS43" s="282">
        <f t="shared" ca="1" si="41"/>
        <v>4.7425873177566781E-2</v>
      </c>
      <c r="AT43" s="283">
        <f t="shared" ca="1" si="42"/>
        <v>4.7425873177566781E-2</v>
      </c>
      <c r="AU43" s="283">
        <f t="shared" si="43"/>
        <v>0</v>
      </c>
      <c r="AV43" s="283">
        <f t="shared" ca="1" si="44"/>
        <v>4.7270661830334203E-2</v>
      </c>
      <c r="AW43" s="284">
        <f t="shared" ca="1" si="45"/>
        <v>0</v>
      </c>
      <c r="AX43" s="282">
        <f t="shared" ca="1" si="46"/>
        <v>4.7425441740417358E-2</v>
      </c>
      <c r="AY43" s="283">
        <f t="shared" ca="1" si="46"/>
        <v>4.682978730433305E-2</v>
      </c>
      <c r="AZ43" s="283">
        <f t="shared" si="46"/>
        <v>0</v>
      </c>
      <c r="BA43" s="283">
        <f t="shared" ca="1" si="46"/>
        <v>2.4659721544101308E-2</v>
      </c>
      <c r="BB43" s="284">
        <f t="shared" ca="1" si="46"/>
        <v>0</v>
      </c>
      <c r="BC43" s="282">
        <f t="shared" ca="1" si="53"/>
        <v>0.95257455825958259</v>
      </c>
      <c r="BD43" s="283">
        <f t="shared" ca="1" si="47"/>
        <v>1.8914127392191685E-2</v>
      </c>
      <c r="BE43" s="283">
        <f t="shared" ca="1" si="48"/>
        <v>1.8676569586246757E-2</v>
      </c>
      <c r="BF43" s="283">
        <f t="shared" ca="1" si="49"/>
        <v>0</v>
      </c>
      <c r="BG43" s="283">
        <f t="shared" ca="1" si="50"/>
        <v>9.8347447619789186E-3</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40000</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2247.2680870037648</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5989.7493731739351</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7</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0.52317143272533273</v>
      </c>
      <c r="AR44" s="598">
        <f t="shared" si="52"/>
        <v>0</v>
      </c>
      <c r="AS44" s="296">
        <f t="shared" ca="1" si="41"/>
        <v>0.11920292202211755</v>
      </c>
      <c r="AT44" s="297">
        <f t="shared" ca="1" si="42"/>
        <v>0.11920292202211755</v>
      </c>
      <c r="AU44" s="297">
        <f t="shared" si="43"/>
        <v>0</v>
      </c>
      <c r="AV44" s="297">
        <f t="shared" ca="1" si="44"/>
        <v>0.11881280487969106</v>
      </c>
      <c r="AW44" s="298">
        <f t="shared" ca="1" si="45"/>
        <v>0</v>
      </c>
      <c r="AX44" s="296">
        <f t="shared" ca="1" si="46"/>
        <v>0.11920125528398144</v>
      </c>
      <c r="AY44" s="297">
        <f t="shared" ca="1" si="46"/>
        <v>0.11786046338676197</v>
      </c>
      <c r="AZ44" s="297">
        <f t="shared" si="46"/>
        <v>0</v>
      </c>
      <c r="BA44" s="297">
        <f t="shared" ca="1" si="46"/>
        <v>6.2159465355023376E-2</v>
      </c>
      <c r="BB44" s="298">
        <f t="shared" ca="1" si="46"/>
        <v>0</v>
      </c>
      <c r="BC44" s="296">
        <f t="shared" ca="1" si="53"/>
        <v>0.8807987447160186</v>
      </c>
      <c r="BD44" s="297">
        <f t="shared" ca="1" si="47"/>
        <v>4.7486408114919235E-2</v>
      </c>
      <c r="BE44" s="297">
        <f t="shared" ca="1" si="48"/>
        <v>4.6952274551670621E-2</v>
      </c>
      <c r="BF44" s="297">
        <f t="shared" ca="1" si="49"/>
        <v>0</v>
      </c>
      <c r="BG44" s="297">
        <f t="shared" ca="1" si="50"/>
        <v>2.4762572617391586E-2</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40000</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2167.4678522219633</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6091.2226240870114</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7</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0.52489193366696463</v>
      </c>
      <c r="AR45" s="598">
        <f t="shared" si="52"/>
        <v>0</v>
      </c>
      <c r="AS45" s="296">
        <f t="shared" ca="1" si="41"/>
        <v>0.2689414213699951</v>
      </c>
      <c r="AT45" s="297">
        <f t="shared" ca="1" si="42"/>
        <v>0.2689414213699951</v>
      </c>
      <c r="AU45" s="297">
        <f t="shared" si="43"/>
        <v>0</v>
      </c>
      <c r="AV45" s="297">
        <f t="shared" ca="1" si="44"/>
        <v>0.26806125285562332</v>
      </c>
      <c r="AW45" s="298">
        <f t="shared" ca="1" si="45"/>
        <v>0</v>
      </c>
      <c r="AX45" s="296">
        <f t="shared" ca="1" si="46"/>
        <v>0.26884849330543803</v>
      </c>
      <c r="AY45" s="297">
        <f t="shared" ca="1" si="46"/>
        <v>0.26556203594283179</v>
      </c>
      <c r="AZ45" s="297">
        <f t="shared" si="46"/>
        <v>0</v>
      </c>
      <c r="BA45" s="297">
        <f t="shared" ca="1" si="46"/>
        <v>0.14070318935257728</v>
      </c>
      <c r="BB45" s="298">
        <f t="shared" ca="1" si="46"/>
        <v>0</v>
      </c>
      <c r="BC45" s="296">
        <f t="shared" ca="1" si="53"/>
        <v>0.73115150669456197</v>
      </c>
      <c r="BD45" s="297">
        <f t="shared" ca="1" si="47"/>
        <v>0.10706272196986498</v>
      </c>
      <c r="BE45" s="297">
        <f t="shared" ca="1" si="48"/>
        <v>0.10575396599897401</v>
      </c>
      <c r="BF45" s="297">
        <f t="shared" ca="1" si="49"/>
        <v>0</v>
      </c>
      <c r="BG45" s="297">
        <f t="shared" ca="1" si="50"/>
        <v>5.6031805336599023E-2</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40000</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2126.4607253337231</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6011.7949496016445</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7</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0.52820702615574078</v>
      </c>
      <c r="AR46" s="598">
        <f t="shared" si="52"/>
        <v>0</v>
      </c>
      <c r="AS46" s="296">
        <f t="shared" ca="1" si="41"/>
        <v>0.5</v>
      </c>
      <c r="AT46" s="297">
        <f t="shared" ca="1" si="42"/>
        <v>0.5</v>
      </c>
      <c r="AU46" s="297">
        <f t="shared" si="43"/>
        <v>0</v>
      </c>
      <c r="AV46" s="297">
        <f t="shared" ca="1" si="44"/>
        <v>0.49836364270351485</v>
      </c>
      <c r="AW46" s="298">
        <f t="shared" ca="1" si="45"/>
        <v>0</v>
      </c>
      <c r="AX46" s="296">
        <f t="shared" ca="1" si="46"/>
        <v>0.49964821376631063</v>
      </c>
      <c r="AY46" s="297">
        <f t="shared" ca="1" si="46"/>
        <v>0.49339660505434563</v>
      </c>
      <c r="AZ46" s="297">
        <f t="shared" si="46"/>
        <v>0</v>
      </c>
      <c r="BA46" s="297">
        <f t="shared" ca="1" si="46"/>
        <v>0.26323917765656574</v>
      </c>
      <c r="BB46" s="298">
        <f t="shared" ca="1" si="46"/>
        <v>0</v>
      </c>
      <c r="BC46" s="296">
        <f t="shared" ca="1" si="53"/>
        <v>0.50035178623368926</v>
      </c>
      <c r="BD46" s="297">
        <f t="shared" ca="1" si="47"/>
        <v>0.19871966706565566</v>
      </c>
      <c r="BE46" s="297">
        <f t="shared" ca="1" si="48"/>
        <v>0.19623328251020622</v>
      </c>
      <c r="BF46" s="297">
        <f t="shared" ca="1" si="49"/>
        <v>0</v>
      </c>
      <c r="BG46" s="297">
        <f t="shared" ca="1" si="50"/>
        <v>0.10469526419044878</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40000</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2091.7232032991178</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6041.9866117611291</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7</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0.53118101497939541</v>
      </c>
      <c r="AR47" s="629">
        <f t="shared" si="52"/>
        <v>0</v>
      </c>
      <c r="AS47" s="624">
        <f t="shared" ca="1" si="41"/>
        <v>0.70256958544885761</v>
      </c>
      <c r="AT47" s="625">
        <f t="shared" ca="1" si="42"/>
        <v>0.7310585786300049</v>
      </c>
      <c r="AU47" s="625">
        <f t="shared" si="43"/>
        <v>0</v>
      </c>
      <c r="AV47" s="625">
        <f t="shared" ca="1" si="44"/>
        <v>0.72866603255140638</v>
      </c>
      <c r="AW47" s="626">
        <f t="shared" ca="1" si="45"/>
        <v>0</v>
      </c>
      <c r="AX47" s="624">
        <f t="shared" ca="1" si="46"/>
        <v>0.70178482735541814</v>
      </c>
      <c r="AY47" s="625">
        <f t="shared" ca="1" si="46"/>
        <v>0.72098914301585804</v>
      </c>
      <c r="AZ47" s="625">
        <f t="shared" si="46"/>
        <v>0</v>
      </c>
      <c r="BA47" s="625">
        <f t="shared" ca="1" si="46"/>
        <v>0.38705356275166519</v>
      </c>
      <c r="BB47" s="626">
        <f t="shared" ca="1" si="46"/>
        <v>0</v>
      </c>
      <c r="BC47" s="624">
        <f t="shared" ca="1" si="53"/>
        <v>0.27901085698414207</v>
      </c>
      <c r="BD47" s="625">
        <f t="shared" ca="1" si="47"/>
        <v>0.27957318141990251</v>
      </c>
      <c r="BE47" s="625">
        <f t="shared" ca="1" si="48"/>
        <v>0.28722369111589241</v>
      </c>
      <c r="BF47" s="625">
        <f t="shared" ca="1" si="49"/>
        <v>0</v>
      </c>
      <c r="BG47" s="625">
        <f t="shared" ca="1" si="50"/>
        <v>0.15419227048006295</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40000</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2069.5093252358329</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6000.1351488915152</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7</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0.5338885283604794</v>
      </c>
      <c r="AR48" s="642">
        <f t="shared" si="52"/>
        <v>0</v>
      </c>
      <c r="AS48" s="637">
        <f t="shared" ca="1" si="41"/>
        <v>0.45673954751240892</v>
      </c>
      <c r="AT48" s="638">
        <f t="shared" ca="1" si="42"/>
        <v>0.88079707797788231</v>
      </c>
      <c r="AU48" s="638">
        <f t="shared" si="43"/>
        <v>0</v>
      </c>
      <c r="AV48" s="638">
        <f t="shared" ca="1" si="44"/>
        <v>0.87791448052733856</v>
      </c>
      <c r="AW48" s="639">
        <f t="shared" ca="1" si="45"/>
        <v>0</v>
      </c>
      <c r="AX48" s="637">
        <f t="shared" ca="1" si="46"/>
        <v>0.45608434166583761</v>
      </c>
      <c r="AY48" s="638">
        <f t="shared" ca="1" si="46"/>
        <v>0.86836216258642385</v>
      </c>
      <c r="AZ48" s="638">
        <f t="shared" si="46"/>
        <v>0</v>
      </c>
      <c r="BA48" s="638">
        <f t="shared" ca="1" si="46"/>
        <v>0.46870847003509553</v>
      </c>
      <c r="BB48" s="639">
        <f t="shared" ca="1" si="46"/>
        <v>0</v>
      </c>
      <c r="BC48" s="637">
        <f t="shared" ca="1" si="53"/>
        <v>0.13163783741357626</v>
      </c>
      <c r="BD48" s="638">
        <f t="shared" ca="1" si="47"/>
        <v>0.22086567582266589</v>
      </c>
      <c r="BE48" s="638">
        <f t="shared" ca="1" si="48"/>
        <v>0.42051738763485819</v>
      </c>
      <c r="BF48" s="638">
        <f t="shared" ca="1" si="49"/>
        <v>0</v>
      </c>
      <c r="BG48" s="638">
        <f t="shared" ca="1" si="50"/>
        <v>0.22697909912889971</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40000</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2057.7463953316296</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6053.9394838590215</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7</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0.53417905889116746</v>
      </c>
      <c r="AR49" s="598">
        <f t="shared" si="52"/>
        <v>0</v>
      </c>
      <c r="AS49" s="296">
        <f t="shared" ca="1" si="41"/>
        <v>0.58826673355942782</v>
      </c>
      <c r="AT49" s="297">
        <f t="shared" ca="1" si="42"/>
        <v>0.95257412682243336</v>
      </c>
      <c r="AU49" s="297">
        <f t="shared" si="43"/>
        <v>0</v>
      </c>
      <c r="AV49" s="297">
        <f t="shared" ca="1" si="44"/>
        <v>0.94945662357669569</v>
      </c>
      <c r="AW49" s="298">
        <f t="shared" ca="1" si="45"/>
        <v>0</v>
      </c>
      <c r="AX49" s="296">
        <f t="shared" ca="1" si="46"/>
        <v>0.5873100506784692</v>
      </c>
      <c r="AY49" s="297">
        <f t="shared" ca="1" si="46"/>
        <v>0.93890201136011098</v>
      </c>
      <c r="AZ49" s="297">
        <f t="shared" si="46"/>
        <v>0</v>
      </c>
      <c r="BA49" s="297">
        <f t="shared" ca="1" si="46"/>
        <v>0.5071798456401847</v>
      </c>
      <c r="BB49" s="298">
        <f t="shared" ca="1" si="46"/>
        <v>0</v>
      </c>
      <c r="BC49" s="296">
        <f t="shared" ca="1" si="53"/>
        <v>6.1097988639889245E-2</v>
      </c>
      <c r="BD49" s="297">
        <f t="shared" ca="1" si="47"/>
        <v>0.27118559181417656</v>
      </c>
      <c r="BE49" s="297">
        <f t="shared" ca="1" si="48"/>
        <v>0.43353029172934382</v>
      </c>
      <c r="BF49" s="297">
        <f t="shared" ca="1" si="49"/>
        <v>0</v>
      </c>
      <c r="BG49" s="297">
        <f t="shared" ca="1" si="50"/>
        <v>0.23418612781659048</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40000</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2052.1345679853234</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6173.3363487575207</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7</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0.53447000564849478</v>
      </c>
      <c r="AR50" s="598">
        <f t="shared" si="52"/>
        <v>0</v>
      </c>
      <c r="AS50" s="296">
        <f t="shared" ca="1" si="41"/>
        <v>0.60644733917237603</v>
      </c>
      <c r="AT50" s="297">
        <f t="shared" ca="1" si="42"/>
        <v>0.98201379003790845</v>
      </c>
      <c r="AU50" s="297">
        <f t="shared" si="43"/>
        <v>0</v>
      </c>
      <c r="AV50" s="297">
        <f t="shared" ca="1" si="44"/>
        <v>0.97879993917675334</v>
      </c>
      <c r="AW50" s="298">
        <f t="shared" ca="1" si="45"/>
        <v>0</v>
      </c>
      <c r="AX50" s="296">
        <f t="shared" ca="1" si="46"/>
        <v>0.60540305938552053</v>
      </c>
      <c r="AY50" s="297">
        <f t="shared" ca="1" si="46"/>
        <v>0.96781387959161247</v>
      </c>
      <c r="AZ50" s="297">
        <f t="shared" si="46"/>
        <v>0</v>
      </c>
      <c r="BA50" s="297">
        <f t="shared" ca="1" si="46"/>
        <v>0.52313920902054567</v>
      </c>
      <c r="BB50" s="298">
        <f t="shared" ca="1" si="46"/>
        <v>0</v>
      </c>
      <c r="BC50" s="296">
        <f t="shared" ca="1" si="53"/>
        <v>3.2186120408387531E-2</v>
      </c>
      <c r="BD50" s="297">
        <f t="shared" ca="1" si="47"/>
        <v>0.27949329324607719</v>
      </c>
      <c r="BE50" s="297">
        <f t="shared" ca="1" si="48"/>
        <v>0.44680561860865892</v>
      </c>
      <c r="BF50" s="297">
        <f t="shared" ca="1" si="49"/>
        <v>0</v>
      </c>
      <c r="BG50" s="297">
        <f t="shared" ca="1" si="50"/>
        <v>0.24151496773687639</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40000</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2049.5907253342721</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6225.4303372819249</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7</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0.53476120841691843</v>
      </c>
      <c r="AR51" s="598">
        <f t="shared" si="52"/>
        <v>0</v>
      </c>
      <c r="AS51" s="296">
        <f t="shared" ca="1" si="41"/>
        <v>0.51508192880389592</v>
      </c>
      <c r="AT51" s="297">
        <f t="shared" ca="1" si="42"/>
        <v>0.99330714907571527</v>
      </c>
      <c r="AU51" s="297">
        <f t="shared" si="43"/>
        <v>0</v>
      </c>
      <c r="AV51" s="297">
        <f t="shared" ca="1" si="44"/>
        <v>0.99005633827363348</v>
      </c>
      <c r="AW51" s="298">
        <f t="shared" ca="1" si="45"/>
        <v>0</v>
      </c>
      <c r="AX51" s="296">
        <f t="shared" ca="1" si="46"/>
        <v>0.51417252948010284</v>
      </c>
      <c r="AY51" s="297">
        <f t="shared" ca="1" si="46"/>
        <v>0.97890218642310989</v>
      </c>
      <c r="AZ51" s="297">
        <f t="shared" si="46"/>
        <v>0</v>
      </c>
      <c r="BA51" s="297">
        <f t="shared" ca="1" si="46"/>
        <v>0.52944372385603766</v>
      </c>
      <c r="BB51" s="298">
        <f t="shared" ca="1" si="46"/>
        <v>0</v>
      </c>
      <c r="BC51" s="296">
        <f t="shared" ca="1" si="53"/>
        <v>2.1097813576890112E-2</v>
      </c>
      <c r="BD51" s="297">
        <f t="shared" ca="1" si="47"/>
        <v>0.24886033343987046</v>
      </c>
      <c r="BE51" s="297">
        <f t="shared" ca="1" si="48"/>
        <v>0.47379023683858718</v>
      </c>
      <c r="BF51" s="297">
        <f t="shared" ca="1" si="49"/>
        <v>0</v>
      </c>
      <c r="BG51" s="297">
        <f t="shared" ca="1" si="50"/>
        <v>0.25625161614465231</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40000</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2047.5898508259666</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6284.6346145336138</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7</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0.53505290439375963</v>
      </c>
      <c r="AR52" s="599">
        <f t="shared" si="52"/>
        <v>0</v>
      </c>
      <c r="AS52" s="310">
        <f t="shared" ca="1" si="41"/>
        <v>0.39505542732773269</v>
      </c>
      <c r="AT52" s="311">
        <f t="shared" ca="1" si="42"/>
        <v>0.99752737684336534</v>
      </c>
      <c r="AU52" s="311">
        <f t="shared" si="43"/>
        <v>0</v>
      </c>
      <c r="AV52" s="311">
        <f t="shared" ca="1" si="44"/>
        <v>0.99426275444028267</v>
      </c>
      <c r="AW52" s="312">
        <f t="shared" ca="1" si="45"/>
        <v>0</v>
      </c>
      <c r="AX52" s="310">
        <f t="shared" ca="1" si="46"/>
        <v>0.39434435604894624</v>
      </c>
      <c r="AY52" s="311">
        <f t="shared" ca="1" si="46"/>
        <v>0.98303076983289472</v>
      </c>
      <c r="AZ52" s="311">
        <f t="shared" si="46"/>
        <v>0</v>
      </c>
      <c r="BA52" s="311">
        <f t="shared" ca="1" si="46"/>
        <v>0.53198317449381272</v>
      </c>
      <c r="BB52" s="312">
        <f t="shared" ca="1" si="46"/>
        <v>0</v>
      </c>
      <c r="BC52" s="310">
        <f t="shared" ca="1" si="53"/>
        <v>1.6969230167105165E-2</v>
      </c>
      <c r="BD52" s="311">
        <f t="shared" ca="1" si="47"/>
        <v>0.20302770613026622</v>
      </c>
      <c r="BE52" s="311">
        <f t="shared" ca="1" si="48"/>
        <v>0.50611218137954039</v>
      </c>
      <c r="BF52" s="311">
        <f t="shared" ca="1" si="49"/>
        <v>0</v>
      </c>
      <c r="BG52" s="311">
        <f t="shared" ca="1" si="50"/>
        <v>0.27389088232308823</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40000</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2024.5503294297957</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6391.5565252727865</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7</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0.53510608932834614</v>
      </c>
      <c r="AR53" s="611">
        <f t="shared" si="52"/>
        <v>0</v>
      </c>
      <c r="AS53" s="282">
        <f t="shared" ca="1" si="41"/>
        <v>0.74969707412909414</v>
      </c>
      <c r="AT53" s="283">
        <f t="shared" ca="1" si="42"/>
        <v>0.9990889488055994</v>
      </c>
      <c r="AU53" s="283">
        <f t="shared" si="43"/>
        <v>0</v>
      </c>
      <c r="AV53" s="283">
        <f t="shared" ca="1" si="44"/>
        <v>0.99581921582316801</v>
      </c>
      <c r="AW53" s="284">
        <f t="shared" ca="1" si="45"/>
        <v>0</v>
      </c>
      <c r="AX53" s="282">
        <f t="shared" ca="1" si="46"/>
        <v>0.74839569112393334</v>
      </c>
      <c r="AY53" s="283">
        <f t="shared" ca="1" si="46"/>
        <v>0.98535383515170805</v>
      </c>
      <c r="AZ53" s="283">
        <f t="shared" si="46"/>
        <v>0</v>
      </c>
      <c r="BA53" s="283">
        <f t="shared" ca="1" si="46"/>
        <v>0.53286892625715576</v>
      </c>
      <c r="BB53" s="284">
        <f t="shared" ca="1" si="46"/>
        <v>0</v>
      </c>
      <c r="BC53" s="282">
        <f t="shared" ca="1" si="53"/>
        <v>1.4646164848291954E-2</v>
      </c>
      <c r="BD53" s="283">
        <f t="shared" ca="1" si="47"/>
        <v>0.32534569884752595</v>
      </c>
      <c r="BE53" s="283">
        <f t="shared" ca="1" si="48"/>
        <v>0.42835713234542749</v>
      </c>
      <c r="BF53" s="283">
        <f t="shared" ca="1" si="49"/>
        <v>0</v>
      </c>
      <c r="BG53" s="283">
        <f t="shared" ca="1" si="50"/>
        <v>0.23165100395875457</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40000</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2010.4925466733555</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6461.5018040865752</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7</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0.53520196228931471</v>
      </c>
      <c r="AR54" s="598">
        <f t="shared" si="52"/>
        <v>0</v>
      </c>
      <c r="AS54" s="296">
        <f t="shared" ca="1" si="41"/>
        <v>0.87044565164162824</v>
      </c>
      <c r="AT54" s="297">
        <f t="shared" ca="1" si="42"/>
        <v>0.99966464986953363</v>
      </c>
      <c r="AU54" s="297">
        <f t="shared" si="43"/>
        <v>0</v>
      </c>
      <c r="AV54" s="297">
        <f t="shared" ca="1" si="44"/>
        <v>0.99639303278182911</v>
      </c>
      <c r="AW54" s="298">
        <f t="shared" ca="1" si="45"/>
        <v>0</v>
      </c>
      <c r="AX54" s="296">
        <f t="shared" ca="1" si="46"/>
        <v>0.86896906170752786</v>
      </c>
      <c r="AY54" s="297">
        <f t="shared" ca="1" si="46"/>
        <v>0.98640084999197342</v>
      </c>
      <c r="AZ54" s="297">
        <f t="shared" si="46"/>
        <v>0</v>
      </c>
      <c r="BA54" s="297">
        <f t="shared" ca="1" si="46"/>
        <v>0.53327150635623644</v>
      </c>
      <c r="BB54" s="298">
        <f t="shared" ca="1" si="46"/>
        <v>0</v>
      </c>
      <c r="BC54" s="296">
        <f t="shared" ca="1" si="53"/>
        <v>1.3599150008026584E-2</v>
      </c>
      <c r="BD54" s="297">
        <f t="shared" ca="1" si="47"/>
        <v>0.35884491267957735</v>
      </c>
      <c r="BE54" s="297">
        <f t="shared" ca="1" si="48"/>
        <v>0.40733892894516643</v>
      </c>
      <c r="BF54" s="297">
        <f t="shared" ca="1" si="49"/>
        <v>0</v>
      </c>
      <c r="BG54" s="297">
        <f t="shared" ca="1" si="50"/>
        <v>0.22021700836722966</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40000</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1988.6977214266321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6553.8647360162449</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7</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0.5352771835123793</v>
      </c>
      <c r="AR55" s="598">
        <f t="shared" si="52"/>
        <v>0</v>
      </c>
      <c r="AS55" s="296">
        <f t="shared" ca="1" si="41"/>
        <v>0.94221614744634519</v>
      </c>
      <c r="AT55" s="297">
        <f t="shared" ca="1" si="42"/>
        <v>0.99987660542401369</v>
      </c>
      <c r="AU55" s="297">
        <f t="shared" si="43"/>
        <v>0</v>
      </c>
      <c r="AV55" s="297">
        <f t="shared" ca="1" si="44"/>
        <v>0.99660429466627287</v>
      </c>
      <c r="AW55" s="298">
        <f t="shared" ca="1" si="45"/>
        <v>0</v>
      </c>
      <c r="AX55" s="296">
        <f t="shared" ca="1" si="46"/>
        <v>0.94067533687613769</v>
      </c>
      <c r="AY55" s="297">
        <f t="shared" ca="1" si="46"/>
        <v>0.9873465080045376</v>
      </c>
      <c r="AZ55" s="297">
        <f t="shared" si="46"/>
        <v>0</v>
      </c>
      <c r="BA55" s="297">
        <f t="shared" ca="1" si="46"/>
        <v>0.53345953992530393</v>
      </c>
      <c r="BB55" s="298">
        <f t="shared" ca="1" si="46"/>
        <v>0</v>
      </c>
      <c r="BC55" s="296">
        <f t="shared" ca="1" si="53"/>
        <v>1.2653491995462285E-2</v>
      </c>
      <c r="BD55" s="297">
        <f t="shared" ca="1" si="47"/>
        <v>0.37732258093182985</v>
      </c>
      <c r="BE55" s="297">
        <f t="shared" ca="1" si="48"/>
        <v>0.39604326601299694</v>
      </c>
      <c r="BF55" s="297">
        <f t="shared" ca="1" si="49"/>
        <v>0</v>
      </c>
      <c r="BG55" s="297">
        <f t="shared" ca="1" si="50"/>
        <v>0.21398066105971089</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40000</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1956.0942302691215</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6658.6789909000508</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7</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0.53536278122384573</v>
      </c>
      <c r="AR56" s="598">
        <f t="shared" si="52"/>
        <v>0</v>
      </c>
      <c r="AS56" s="296">
        <f t="shared" ca="1" si="41"/>
        <v>0.98860507741273906</v>
      </c>
      <c r="AT56" s="297">
        <f t="shared" ca="1" si="42"/>
        <v>0.99995460213129761</v>
      </c>
      <c r="AU56" s="297">
        <f t="shared" si="43"/>
        <v>0</v>
      </c>
      <c r="AV56" s="297">
        <f t="shared" ca="1" si="44"/>
        <v>0.99668203611259476</v>
      </c>
      <c r="AW56" s="298">
        <f t="shared" ca="1" si="45"/>
        <v>0</v>
      </c>
      <c r="AX56" s="296">
        <f t="shared" ca="1" si="46"/>
        <v>0.98707890751438676</v>
      </c>
      <c r="AY56" s="297">
        <f t="shared" ca="1" si="46"/>
        <v>0.98851435614736205</v>
      </c>
      <c r="AZ56" s="297">
        <f t="shared" si="46"/>
        <v>0</v>
      </c>
      <c r="BA56" s="297">
        <f t="shared" ca="1" si="46"/>
        <v>0.53358646684908417</v>
      </c>
      <c r="BB56" s="298">
        <f t="shared" ca="1" si="46"/>
        <v>0</v>
      </c>
      <c r="BC56" s="296">
        <f t="shared" ca="1" si="53"/>
        <v>1.1485643852637839E-2</v>
      </c>
      <c r="BD56" s="297">
        <f t="shared" ca="1" si="47"/>
        <v>0.38886878403468478</v>
      </c>
      <c r="BE56" s="297">
        <f t="shared" ca="1" si="48"/>
        <v>0.38943429218220965</v>
      </c>
      <c r="BF56" s="297">
        <f t="shared" ca="1" si="49"/>
        <v>0</v>
      </c>
      <c r="BG56" s="297">
        <f t="shared" ca="1" si="50"/>
        <v>0.21021127993046768</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40000</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1909.8401143322735</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6703.7522000704175</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7</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0.53547619444229189</v>
      </c>
      <c r="AR57" s="629">
        <f t="shared" si="52"/>
        <v>0</v>
      </c>
      <c r="AS57" s="624">
        <f t="shared" ca="1" si="41"/>
        <v>0.99998329857815205</v>
      </c>
      <c r="AT57" s="625">
        <f t="shared" ca="1" si="42"/>
        <v>0.99998329857815205</v>
      </c>
      <c r="AU57" s="625">
        <f t="shared" si="43"/>
        <v>0</v>
      </c>
      <c r="AV57" s="625">
        <f t="shared" ca="1" si="44"/>
        <v>0.99671063864416876</v>
      </c>
      <c r="AW57" s="626">
        <f t="shared" ca="1" si="45"/>
        <v>0</v>
      </c>
      <c r="AX57" s="624">
        <f t="shared" ca="1" si="46"/>
        <v>0.99856988898116306</v>
      </c>
      <c r="AY57" s="625">
        <f t="shared" ca="1" si="46"/>
        <v>0.99006398120498829</v>
      </c>
      <c r="AZ57" s="625">
        <f t="shared" si="46"/>
        <v>0</v>
      </c>
      <c r="BA57" s="625">
        <f t="shared" ca="1" si="46"/>
        <v>0.53371481974132584</v>
      </c>
      <c r="BB57" s="626">
        <f t="shared" ca="1" si="46"/>
        <v>0</v>
      </c>
      <c r="BC57" s="624">
        <f t="shared" ca="1" si="53"/>
        <v>1.4301110188369437E-3</v>
      </c>
      <c r="BD57" s="625">
        <f t="shared" ca="1" si="47"/>
        <v>0.39532275103824854</v>
      </c>
      <c r="BE57" s="625">
        <f t="shared" ca="1" si="48"/>
        <v>0.39195535642795648</v>
      </c>
      <c r="BF57" s="625">
        <f t="shared" ca="1" si="49"/>
        <v>0</v>
      </c>
      <c r="BG57" s="625">
        <f t="shared" ca="1" si="50"/>
        <v>0.21129178151495806</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40000</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1848.9252410359561</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6817.8425513004886</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6</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0.53561295930774588</v>
      </c>
      <c r="AR58" s="642">
        <f t="shared" si="52"/>
        <v>0</v>
      </c>
      <c r="AS58" s="637">
        <f t="shared" ca="1" si="41"/>
        <v>0.99999385582539779</v>
      </c>
      <c r="AT58" s="638">
        <f t="shared" ca="1" si="42"/>
        <v>0.99999385582539779</v>
      </c>
      <c r="AU58" s="638">
        <f t="shared" si="43"/>
        <v>0</v>
      </c>
      <c r="AV58" s="638">
        <f t="shared" ca="1" si="44"/>
        <v>0.99999385582539779</v>
      </c>
      <c r="AW58" s="639">
        <f t="shared" ca="1" si="45"/>
        <v>0</v>
      </c>
      <c r="AX58" s="637">
        <f t="shared" ca="1" si="46"/>
        <v>0.99875229805778798</v>
      </c>
      <c r="AY58" s="638">
        <f t="shared" ca="1" si="46"/>
        <v>0.99201432509213849</v>
      </c>
      <c r="AZ58" s="638">
        <f t="shared" si="46"/>
        <v>0</v>
      </c>
      <c r="BA58" s="638">
        <f t="shared" ca="1" si="46"/>
        <v>0.53560966840820468</v>
      </c>
      <c r="BB58" s="639">
        <f t="shared" ca="1" si="46"/>
        <v>0</v>
      </c>
      <c r="BC58" s="637">
        <f t="shared" ca="1" si="53"/>
        <v>1.2477019422121316E-3</v>
      </c>
      <c r="BD58" s="638">
        <f t="shared" ca="1" si="47"/>
        <v>0.39483672967042649</v>
      </c>
      <c r="BE58" s="638">
        <f t="shared" ca="1" si="48"/>
        <v>0.39217300692802254</v>
      </c>
      <c r="BF58" s="638">
        <f t="shared" ca="1" si="49"/>
        <v>0</v>
      </c>
      <c r="BG58" s="638">
        <f t="shared" ca="1" si="50"/>
        <v>0.21174256145933887</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40000</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1776.1098538420581</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7015.1343871071085</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6</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0.53577701251857557</v>
      </c>
      <c r="AR59" s="598">
        <f t="shared" si="52"/>
        <v>0</v>
      </c>
      <c r="AS59" s="296">
        <f t="shared" ca="1" si="41"/>
        <v>0.99999773967570205</v>
      </c>
      <c r="AT59" s="297">
        <f t="shared" ca="1" si="42"/>
        <v>0.99999773967570205</v>
      </c>
      <c r="AU59" s="297">
        <f t="shared" si="43"/>
        <v>0</v>
      </c>
      <c r="AV59" s="297">
        <f t="shared" ca="1" si="44"/>
        <v>0.99999773967570205</v>
      </c>
      <c r="AW59" s="298">
        <f t="shared" ca="1" si="45"/>
        <v>0</v>
      </c>
      <c r="AX59" s="296">
        <f t="shared" ca="1" si="46"/>
        <v>0.99896062828321552</v>
      </c>
      <c r="AY59" s="297">
        <f t="shared" ca="1" si="46"/>
        <v>0.99420392331297547</v>
      </c>
      <c r="AZ59" s="297">
        <f t="shared" si="46"/>
        <v>0</v>
      </c>
      <c r="BA59" s="297">
        <f t="shared" ca="1" si="46"/>
        <v>0.5357758014887759</v>
      </c>
      <c r="BB59" s="298">
        <f t="shared" ca="1" si="46"/>
        <v>0</v>
      </c>
      <c r="BC59" s="296">
        <f t="shared" ca="1" si="53"/>
        <v>1.0393717167844763E-3</v>
      </c>
      <c r="BD59" s="297">
        <f t="shared" ca="1" si="47"/>
        <v>0.39460097809055317</v>
      </c>
      <c r="BE59" s="297">
        <f t="shared" ca="1" si="48"/>
        <v>0.39272202472582374</v>
      </c>
      <c r="BF59" s="297">
        <f t="shared" ca="1" si="49"/>
        <v>0</v>
      </c>
      <c r="BG59" s="297">
        <f t="shared" ca="1" si="50"/>
        <v>0.21163762546683867</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40000</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1698.5055674000484</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7143.3250629083614</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6</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0.53596990276932643</v>
      </c>
      <c r="AR60" s="598">
        <f t="shared" si="52"/>
        <v>0</v>
      </c>
      <c r="AS60" s="296">
        <f t="shared" ca="1" si="41"/>
        <v>0.99999916847197223</v>
      </c>
      <c r="AT60" s="297">
        <f t="shared" ca="1" si="42"/>
        <v>0.99999916847197223</v>
      </c>
      <c r="AU60" s="297">
        <f t="shared" si="43"/>
        <v>0</v>
      </c>
      <c r="AV60" s="297">
        <f t="shared" ca="1" si="44"/>
        <v>0.99999916847197223</v>
      </c>
      <c r="AW60" s="298">
        <f t="shared" ca="1" si="45"/>
        <v>0</v>
      </c>
      <c r="AX60" s="296">
        <f t="shared" ca="1" si="46"/>
        <v>0.99917615450960462</v>
      </c>
      <c r="AY60" s="297">
        <f t="shared" ca="1" si="46"/>
        <v>0.99630582470133744</v>
      </c>
      <c r="AZ60" s="297">
        <f t="shared" si="46"/>
        <v>0</v>
      </c>
      <c r="BA60" s="297">
        <f t="shared" ca="1" si="46"/>
        <v>0.53596945709533028</v>
      </c>
      <c r="BB60" s="298">
        <f t="shared" ca="1" si="46"/>
        <v>0</v>
      </c>
      <c r="BC60" s="296">
        <f t="shared" ca="1" si="53"/>
        <v>8.2384549039538069E-4</v>
      </c>
      <c r="BD60" s="297">
        <f t="shared" ca="1" si="47"/>
        <v>0.39437967223946918</v>
      </c>
      <c r="BE60" s="297">
        <f t="shared" ca="1" si="48"/>
        <v>0.39324673914864783</v>
      </c>
      <c r="BF60" s="297">
        <f t="shared" ca="1" si="49"/>
        <v>0</v>
      </c>
      <c r="BG60" s="297">
        <f t="shared" ca="1" si="50"/>
        <v>0.21154974312148755</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40000</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1625.2863026024236</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7281.4497245373232</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6</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0.536267641482576</v>
      </c>
      <c r="AR61" s="598">
        <f t="shared" si="52"/>
        <v>0</v>
      </c>
      <c r="AS61" s="296">
        <f t="shared" ca="1" si="41"/>
        <v>0.99999969409777301</v>
      </c>
      <c r="AT61" s="297">
        <f t="shared" ca="1" si="42"/>
        <v>0.99999969409777301</v>
      </c>
      <c r="AU61" s="297">
        <f t="shared" si="43"/>
        <v>0</v>
      </c>
      <c r="AV61" s="297">
        <f t="shared" ca="1" si="44"/>
        <v>0.99999969409777301</v>
      </c>
      <c r="AW61" s="298">
        <f t="shared" ca="1" si="45"/>
        <v>0</v>
      </c>
      <c r="AX61" s="296">
        <f t="shared" ca="1" si="46"/>
        <v>0.99937164683799029</v>
      </c>
      <c r="AY61" s="297">
        <f t="shared" ca="1" si="46"/>
        <v>0.99798078036042381</v>
      </c>
      <c r="AZ61" s="297">
        <f t="shared" si="46"/>
        <v>0</v>
      </c>
      <c r="BA61" s="297">
        <f t="shared" ca="1" si="46"/>
        <v>0.53626747743711023</v>
      </c>
      <c r="BB61" s="298">
        <f t="shared" ca="1" si="46"/>
        <v>0</v>
      </c>
      <c r="BC61" s="296">
        <f t="shared" ca="1" si="53"/>
        <v>6.2835316200948732E-4</v>
      </c>
      <c r="BD61" s="297">
        <f t="shared" ca="1" si="47"/>
        <v>0.39419633808384996</v>
      </c>
      <c r="BE61" s="297">
        <f t="shared" ca="1" si="48"/>
        <v>0.39364771888502137</v>
      </c>
      <c r="BF61" s="297">
        <f t="shared" ca="1" si="49"/>
        <v>0</v>
      </c>
      <c r="BG61" s="297">
        <f t="shared" ca="1" si="50"/>
        <v>0.21152758986911907</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40000</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1563.7308302109957</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7461.6485472186705</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6</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0.53652165562470455</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0.53652159524715304</v>
      </c>
      <c r="BB62" s="312">
        <f t="shared" ca="1" si="46"/>
        <v>0</v>
      </c>
      <c r="BC62" s="310">
        <f t="shared" ca="1" si="53"/>
        <v>4.7323567292689717E-4</v>
      </c>
      <c r="BD62" s="311">
        <f t="shared" ca="1" si="47"/>
        <v>0.39408537338870958</v>
      </c>
      <c r="BE62" s="311">
        <f t="shared" ca="1" si="48"/>
        <v>0.39390597163778263</v>
      </c>
      <c r="BF62" s="311">
        <f t="shared" ca="1" si="49"/>
        <v>0</v>
      </c>
      <c r="BG62" s="311">
        <f t="shared" ca="1" si="50"/>
        <v>0.21153541930058101</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40000</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1516.8048516695596</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7509.8524914617756</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6</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0.5368056090473442</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0.53680558682392721</v>
      </c>
      <c r="BB63" s="284">
        <f t="shared" ca="1" si="46"/>
        <v>0</v>
      </c>
      <c r="BC63" s="282">
        <f t="shared" ca="1" si="53"/>
        <v>3.477476134168267E-4</v>
      </c>
      <c r="BD63" s="283">
        <f t="shared" ca="1" si="47"/>
        <v>0.39402685232709189</v>
      </c>
      <c r="BE63" s="283">
        <f t="shared" ca="1" si="48"/>
        <v>0.39403280703301358</v>
      </c>
      <c r="BF63" s="283">
        <f t="shared" ca="1" si="49"/>
        <v>0</v>
      </c>
      <c r="BG63" s="283">
        <f t="shared" ca="1" si="50"/>
        <v>0.21159259302647776</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40000</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1483.6310995725939</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7621.5761181249181</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6</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0.53719751484789446</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0.53719750666638733</v>
      </c>
      <c r="BB64" s="298">
        <f t="shared" ca="1" si="46"/>
        <v>0</v>
      </c>
      <c r="BC64" s="296">
        <f t="shared" ca="1" si="53"/>
        <v>9.6877514097704065E-5</v>
      </c>
      <c r="BD64" s="297">
        <f t="shared" ca="1" si="47"/>
        <v>0.3940432625298253</v>
      </c>
      <c r="BE64" s="297">
        <f t="shared" ca="1" si="48"/>
        <v>0.39411939223071685</v>
      </c>
      <c r="BF64" s="297">
        <f t="shared" ca="1" si="49"/>
        <v>0</v>
      </c>
      <c r="BG64" s="297">
        <f t="shared" ca="1" si="50"/>
        <v>0.21174046772536015</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40000</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1461.4103162147653</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7715.7869255954411</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6</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0.53755644649089196</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0.53755644347907261</v>
      </c>
      <c r="BB65" s="298">
        <f t="shared" ca="1" si="46"/>
        <v>0</v>
      </c>
      <c r="BC65" s="296">
        <f t="shared" ca="1" si="53"/>
        <v>1.3884039991918229E-5</v>
      </c>
      <c r="BD65" s="297">
        <f t="shared" ca="1" si="47"/>
        <v>0.39401827882714646</v>
      </c>
      <c r="BE65" s="297">
        <f t="shared" ca="1" si="48"/>
        <v>0.39410904116516976</v>
      </c>
      <c r="BF65" s="297">
        <f t="shared" ca="1" si="49"/>
        <v>0</v>
      </c>
      <c r="BG65" s="297">
        <f t="shared" ca="1" si="50"/>
        <v>0.21185879596769192</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40000</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1447.0587165204397</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7780.2211108340853</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6</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0.53796924370474086</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0.53796924259590362</v>
      </c>
      <c r="BB66" s="298">
        <f t="shared" ca="1" si="46"/>
        <v>0</v>
      </c>
      <c r="BC66" s="296">
        <f t="shared" ca="1" si="53"/>
        <v>8.7201246872226079E-6</v>
      </c>
      <c r="BD66" s="297">
        <f t="shared" ca="1" si="47"/>
        <v>0.39396217090035052</v>
      </c>
      <c r="BE66" s="297">
        <f t="shared" ca="1" si="48"/>
        <v>0.39404381027401164</v>
      </c>
      <c r="BF66" s="297">
        <f t="shared" ca="1" si="49"/>
        <v>0</v>
      </c>
      <c r="BG66" s="297">
        <f t="shared" ca="1" si="50"/>
        <v>0.21198529870095056</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40000</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1423.505241279204</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7848.4225440766941</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6</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0.53844635188487378</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0.53844635147659348</v>
      </c>
      <c r="BB67" s="312">
        <f t="shared" ca="1" si="46"/>
        <v>0</v>
      </c>
      <c r="BC67" s="310">
        <f t="shared" ca="1" si="53"/>
        <v>3.8699220956672775E-6</v>
      </c>
      <c r="BD67" s="311">
        <f t="shared" ca="1" si="47"/>
        <v>0.39389966835668483</v>
      </c>
      <c r="BE67" s="311">
        <f t="shared" ca="1" si="48"/>
        <v>0.39396605556725833</v>
      </c>
      <c r="BF67" s="311">
        <f t="shared" ca="1" si="49"/>
        <v>0</v>
      </c>
      <c r="BG67" s="311">
        <f t="shared" ca="1" si="50"/>
        <v>0.21213040615396112</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38" t="s">
        <v>193</v>
      </c>
      <c r="C70" s="1539"/>
      <c r="D70" s="1539"/>
      <c r="E70" s="1539"/>
      <c r="F70" s="1539"/>
      <c r="G70" s="1539"/>
      <c r="H70" s="1539"/>
      <c r="I70" s="1539"/>
      <c r="J70" s="1539"/>
      <c r="K70" s="1539"/>
      <c r="L70" s="1539"/>
      <c r="M70" s="1539"/>
      <c r="N70" s="1540"/>
      <c r="O70" s="1538" t="s">
        <v>194</v>
      </c>
      <c r="P70" s="1539"/>
      <c r="Q70" s="1539"/>
      <c r="R70" s="1539"/>
      <c r="S70" s="1539"/>
      <c r="T70" s="1539"/>
      <c r="U70" s="1539"/>
      <c r="V70" s="1539"/>
      <c r="W70" s="1539"/>
      <c r="X70" s="1539"/>
      <c r="Y70" s="1539"/>
      <c r="Z70" s="1539"/>
      <c r="AA70" s="1540"/>
    </row>
    <row r="71" spans="1:60" x14ac:dyDescent="0.2">
      <c r="A71" s="324"/>
      <c r="B71" s="1535" t="s">
        <v>121</v>
      </c>
      <c r="C71" s="1536"/>
      <c r="D71" s="1536"/>
      <c r="E71" s="1536"/>
      <c r="F71" s="1536"/>
      <c r="G71" s="1536"/>
      <c r="H71" s="1536"/>
      <c r="I71" s="1536"/>
      <c r="J71" s="1536"/>
      <c r="K71" s="1536"/>
      <c r="L71" s="1537"/>
      <c r="M71" s="382"/>
      <c r="N71" s="325"/>
      <c r="O71" s="1535" t="s">
        <v>121</v>
      </c>
      <c r="P71" s="1536"/>
      <c r="Q71" s="1536"/>
      <c r="R71" s="1536"/>
      <c r="S71" s="1536"/>
      <c r="T71" s="1536"/>
      <c r="U71" s="1536"/>
      <c r="V71" s="1536"/>
      <c r="W71" s="1536"/>
      <c r="X71" s="1536"/>
      <c r="Y71" s="1537"/>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51" t="str">
        <f>"% of miles on f2 for Tech "&amp; RIGHT(O69)&amp;" adopters"</f>
        <v>% of miles on f2 for Tech  adopters</v>
      </c>
      <c r="AC74" s="1552"/>
      <c r="AD74" s="1553"/>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38" t="s">
        <v>195</v>
      </c>
      <c r="C122" s="1539"/>
      <c r="D122" s="1539"/>
      <c r="E122" s="1539"/>
      <c r="F122" s="1539"/>
      <c r="G122" s="1539"/>
      <c r="H122" s="1539"/>
      <c r="I122" s="1539"/>
      <c r="J122" s="1539"/>
      <c r="K122" s="1539"/>
      <c r="L122" s="1539"/>
      <c r="M122" s="1539"/>
      <c r="N122" s="1540"/>
      <c r="O122" s="1538" t="s">
        <v>196</v>
      </c>
      <c r="P122" s="1539"/>
      <c r="Q122" s="1539"/>
      <c r="R122" s="1539"/>
      <c r="S122" s="1539"/>
      <c r="T122" s="1539"/>
      <c r="U122" s="1539"/>
      <c r="V122" s="1539"/>
      <c r="W122" s="1539"/>
      <c r="X122" s="1539"/>
      <c r="Y122" s="1539"/>
      <c r="Z122" s="1539"/>
      <c r="AA122" s="1540"/>
      <c r="AI122" s="227"/>
      <c r="AJ122" s="227"/>
      <c r="AK122" s="227"/>
      <c r="AL122" s="227"/>
      <c r="AM122" s="227"/>
    </row>
    <row r="123" spans="1:39" x14ac:dyDescent="0.2">
      <c r="A123" s="324"/>
      <c r="B123" s="1535" t="s">
        <v>121</v>
      </c>
      <c r="C123" s="1536"/>
      <c r="D123" s="1536"/>
      <c r="E123" s="1536"/>
      <c r="F123" s="1536"/>
      <c r="G123" s="1536"/>
      <c r="H123" s="1536"/>
      <c r="I123" s="1536"/>
      <c r="J123" s="1536"/>
      <c r="K123" s="1536"/>
      <c r="L123" s="1537"/>
      <c r="M123" s="382"/>
      <c r="N123" s="325"/>
      <c r="O123" s="1535" t="s">
        <v>121</v>
      </c>
      <c r="P123" s="1536"/>
      <c r="Q123" s="1536"/>
      <c r="R123" s="1536"/>
      <c r="S123" s="1536"/>
      <c r="T123" s="1536"/>
      <c r="U123" s="1536"/>
      <c r="V123" s="1536"/>
      <c r="W123" s="1536"/>
      <c r="X123" s="1536"/>
      <c r="Y123" s="1537"/>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51" t="str">
        <f>"% of miles on f2 for Tech "&amp; RIGHT(O121)&amp;" adopters"</f>
        <v>% of miles on f2 for Tech  adopters</v>
      </c>
      <c r="AC126" s="1552"/>
      <c r="AD126" s="1553"/>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51" t="str">
        <f>"% of miles on f2 for Tech "&amp; RIGHT(O173)&amp;" adopters"</f>
        <v>% of miles on f2 for Tech  adopters</v>
      </c>
      <c r="AC178" s="1552"/>
      <c r="AD178" s="1553"/>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51" t="str">
        <f>"% of miles on f2 for Tech "&amp; RIGHT(O226)&amp;" adopters"</f>
        <v>% of miles on f2 for Tech  adopters</v>
      </c>
      <c r="AC231" s="1552"/>
      <c r="AD231" s="1553"/>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38" t="s">
        <v>219</v>
      </c>
      <c r="C280" s="1539"/>
      <c r="D280" s="1539"/>
      <c r="E280" s="1539"/>
      <c r="F280" s="1539"/>
      <c r="G280" s="1539"/>
      <c r="H280" s="1539"/>
      <c r="I280" s="1539"/>
      <c r="J280" s="1539"/>
      <c r="K280" s="1539"/>
      <c r="L280" s="1539"/>
      <c r="M280" s="1539"/>
      <c r="N280" s="1540"/>
      <c r="O280" s="1538" t="s">
        <v>218</v>
      </c>
      <c r="P280" s="1539"/>
      <c r="Q280" s="1539"/>
      <c r="R280" s="1539"/>
      <c r="S280" s="1539"/>
      <c r="T280" s="1539"/>
      <c r="U280" s="1539"/>
      <c r="V280" s="1539"/>
      <c r="W280" s="1539"/>
      <c r="X280" s="1539"/>
      <c r="Y280" s="1539"/>
      <c r="Z280" s="1539"/>
      <c r="AA280" s="1540"/>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51" t="str">
        <f>"% of miles on f2 for Tech "&amp; RIGHT(O279)&amp;" adopters"</f>
        <v>% of miles on f2 for Tech  adopters</v>
      </c>
      <c r="AC284" s="1552"/>
      <c r="AD284" s="1553"/>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7" t="s">
        <v>150</v>
      </c>
      <c r="B3" s="1578"/>
      <c r="C3" s="1578"/>
      <c r="D3" s="1578"/>
      <c r="E3" s="1578"/>
      <c r="F3" s="1578"/>
      <c r="G3" s="1578"/>
      <c r="H3" s="1578"/>
      <c r="I3" s="1578"/>
      <c r="J3" s="1578"/>
      <c r="K3" s="1578"/>
      <c r="L3" s="1578"/>
      <c r="M3" s="1578"/>
      <c r="N3" s="1578"/>
      <c r="O3" s="1578"/>
      <c r="P3" s="1578"/>
      <c r="Q3" s="1578"/>
      <c r="R3" s="1578"/>
      <c r="S3" s="1578"/>
      <c r="T3" s="1578"/>
      <c r="U3" s="1579"/>
      <c r="V3" s="849"/>
      <c r="W3" s="1580" t="s">
        <v>185</v>
      </c>
      <c r="X3" s="1581"/>
      <c r="Y3" s="1581"/>
      <c r="Z3" s="1581"/>
      <c r="AA3" s="1581"/>
      <c r="AB3" s="1581"/>
      <c r="AC3" s="1581"/>
      <c r="AD3" s="1581"/>
      <c r="AE3" s="1581"/>
      <c r="AF3" s="1581"/>
      <c r="AG3" s="1581"/>
      <c r="AH3" s="1581"/>
      <c r="AI3" s="1581"/>
      <c r="AJ3" s="1581"/>
      <c r="AK3" s="1581"/>
      <c r="AL3" s="1581"/>
      <c r="AM3" s="1581"/>
      <c r="AN3" s="1581"/>
      <c r="AO3" s="1581"/>
      <c r="AP3" s="1581"/>
      <c r="AQ3" s="1582"/>
    </row>
    <row r="4" spans="1:43" ht="15" x14ac:dyDescent="0.2">
      <c r="A4" s="400"/>
      <c r="B4" s="1572" t="s">
        <v>249</v>
      </c>
      <c r="C4" s="1573"/>
      <c r="D4" s="1573"/>
      <c r="E4" s="1573"/>
      <c r="F4" s="1573"/>
      <c r="G4" s="1574"/>
      <c r="H4" s="1572" t="s">
        <v>250</v>
      </c>
      <c r="I4" s="1573"/>
      <c r="J4" s="1573"/>
      <c r="K4" s="1573"/>
      <c r="L4" s="1573"/>
      <c r="M4" s="1574"/>
      <c r="N4" s="1572" t="s">
        <v>154</v>
      </c>
      <c r="O4" s="1573"/>
      <c r="P4" s="1573"/>
      <c r="Q4" s="1573"/>
      <c r="R4" s="1573"/>
      <c r="S4" s="1574"/>
      <c r="T4" s="1572" t="s">
        <v>153</v>
      </c>
      <c r="U4" s="1574"/>
      <c r="W4" s="400"/>
      <c r="X4" s="1572" t="s">
        <v>249</v>
      </c>
      <c r="Y4" s="1573"/>
      <c r="Z4" s="1573"/>
      <c r="AA4" s="1573"/>
      <c r="AB4" s="1573"/>
      <c r="AC4" s="1574"/>
      <c r="AD4" s="1572" t="s">
        <v>250</v>
      </c>
      <c r="AE4" s="1573"/>
      <c r="AF4" s="1573"/>
      <c r="AG4" s="1573"/>
      <c r="AH4" s="1573"/>
      <c r="AI4" s="1574"/>
      <c r="AJ4" s="1572" t="s">
        <v>154</v>
      </c>
      <c r="AK4" s="1573"/>
      <c r="AL4" s="1573"/>
      <c r="AM4" s="1573"/>
      <c r="AN4" s="1573"/>
      <c r="AO4" s="1574"/>
      <c r="AP4" s="1572" t="s">
        <v>153</v>
      </c>
      <c r="AQ4" s="1574"/>
    </row>
    <row r="5" spans="1:43" ht="15" x14ac:dyDescent="0.2">
      <c r="A5" s="401"/>
      <c r="B5" s="1569" t="s">
        <v>129</v>
      </c>
      <c r="C5" s="1570"/>
      <c r="D5" s="1570"/>
      <c r="E5" s="1570"/>
      <c r="F5" s="1570"/>
      <c r="G5" s="1571"/>
      <c r="H5" s="1569" t="s">
        <v>129</v>
      </c>
      <c r="I5" s="1570"/>
      <c r="J5" s="1570"/>
      <c r="K5" s="1570"/>
      <c r="L5" s="1570"/>
      <c r="M5" s="1571"/>
      <c r="N5" s="1569" t="s">
        <v>129</v>
      </c>
      <c r="O5" s="1570"/>
      <c r="P5" s="1570"/>
      <c r="Q5" s="1570"/>
      <c r="R5" s="1570"/>
      <c r="S5" s="1571"/>
      <c r="T5" s="1575" t="s">
        <v>129</v>
      </c>
      <c r="U5" s="1576"/>
      <c r="W5" s="401"/>
      <c r="X5" s="1569" t="s">
        <v>129</v>
      </c>
      <c r="Y5" s="1570"/>
      <c r="Z5" s="1570"/>
      <c r="AA5" s="1570"/>
      <c r="AB5" s="1570"/>
      <c r="AC5" s="1571"/>
      <c r="AD5" s="1569" t="s">
        <v>129</v>
      </c>
      <c r="AE5" s="1570"/>
      <c r="AF5" s="1570"/>
      <c r="AG5" s="1570"/>
      <c r="AH5" s="1570"/>
      <c r="AI5" s="1571"/>
      <c r="AJ5" s="1569" t="s">
        <v>129</v>
      </c>
      <c r="AK5" s="1570"/>
      <c r="AL5" s="1570"/>
      <c r="AM5" s="1570"/>
      <c r="AN5" s="1570"/>
      <c r="AO5" s="1571"/>
      <c r="AP5" s="1575" t="s">
        <v>129</v>
      </c>
      <c r="AQ5" s="1576"/>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 ref="AP5:AQ5"/>
    <mergeCell ref="AP4:AQ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3" t="s">
        <v>128</v>
      </c>
      <c r="B3" s="1584"/>
      <c r="C3" s="1584"/>
      <c r="D3" s="1584"/>
      <c r="E3" s="1584"/>
      <c r="F3" s="1584"/>
      <c r="G3" s="1584"/>
      <c r="H3" s="1584"/>
      <c r="I3" s="1584"/>
      <c r="J3" s="1584"/>
      <c r="K3" s="1584"/>
      <c r="L3" s="1584"/>
      <c r="M3" s="1584"/>
      <c r="N3" s="1584"/>
      <c r="O3" s="1584"/>
      <c r="P3" s="1584"/>
      <c r="Q3" s="1584"/>
      <c r="R3" s="1584"/>
      <c r="S3" s="1584"/>
      <c r="T3" s="1584"/>
      <c r="U3" s="1584"/>
    </row>
    <row r="4" spans="1:26" ht="15" x14ac:dyDescent="0.2">
      <c r="A4" s="400"/>
      <c r="B4" s="1585" t="s">
        <v>249</v>
      </c>
      <c r="C4" s="1586"/>
      <c r="D4" s="1586"/>
      <c r="E4" s="1586"/>
      <c r="F4" s="1586"/>
      <c r="G4" s="1587"/>
      <c r="H4" s="1585" t="s">
        <v>250</v>
      </c>
      <c r="I4" s="1586"/>
      <c r="J4" s="1586"/>
      <c r="K4" s="1586"/>
      <c r="L4" s="1586"/>
      <c r="M4" s="1587"/>
      <c r="N4" s="1585" t="s">
        <v>154</v>
      </c>
      <c r="O4" s="1586"/>
      <c r="P4" s="1586"/>
      <c r="Q4" s="1586"/>
      <c r="R4" s="1586"/>
      <c r="S4" s="1587"/>
      <c r="T4" s="1592" t="s">
        <v>153</v>
      </c>
      <c r="U4" s="1593"/>
    </row>
    <row r="5" spans="1:26" ht="15" x14ac:dyDescent="0.2">
      <c r="A5" s="401"/>
      <c r="B5" s="1588" t="s">
        <v>129</v>
      </c>
      <c r="C5" s="1589"/>
      <c r="D5" s="1589"/>
      <c r="E5" s="1589"/>
      <c r="F5" s="1589"/>
      <c r="G5" s="1590"/>
      <c r="H5" s="1588" t="s">
        <v>129</v>
      </c>
      <c r="I5" s="1589"/>
      <c r="J5" s="1589"/>
      <c r="K5" s="1589"/>
      <c r="L5" s="1589"/>
      <c r="M5" s="1590"/>
      <c r="N5" s="1588" t="s">
        <v>129</v>
      </c>
      <c r="O5" s="1589"/>
      <c r="P5" s="1589"/>
      <c r="Q5" s="1589"/>
      <c r="R5" s="1589"/>
      <c r="S5" s="1590"/>
      <c r="T5" s="1591" t="s">
        <v>129</v>
      </c>
      <c r="U5" s="1576"/>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7" t="s">
        <v>151</v>
      </c>
      <c r="B3" s="1578"/>
      <c r="C3" s="1578"/>
      <c r="D3" s="1578"/>
      <c r="E3" s="1578"/>
      <c r="F3" s="1578"/>
      <c r="G3" s="1578"/>
      <c r="H3" s="1578"/>
      <c r="I3" s="1578"/>
      <c r="J3" s="1578"/>
      <c r="K3" s="1578"/>
      <c r="L3" s="1578"/>
      <c r="M3" s="1578"/>
      <c r="N3" s="1578"/>
      <c r="O3" s="1578"/>
      <c r="P3" s="1578"/>
      <c r="Q3" s="1578"/>
      <c r="R3" s="1578"/>
      <c r="S3" s="1578"/>
      <c r="T3" s="1578"/>
      <c r="U3" s="1579"/>
    </row>
    <row r="4" spans="1:24" ht="15" x14ac:dyDescent="0.2">
      <c r="A4" s="400"/>
      <c r="B4" s="1572" t="s">
        <v>249</v>
      </c>
      <c r="C4" s="1573"/>
      <c r="D4" s="1573"/>
      <c r="E4" s="1573"/>
      <c r="F4" s="1573"/>
      <c r="G4" s="1574"/>
      <c r="H4" s="1572" t="s">
        <v>250</v>
      </c>
      <c r="I4" s="1573"/>
      <c r="J4" s="1573"/>
      <c r="K4" s="1573"/>
      <c r="L4" s="1573"/>
      <c r="M4" s="1574"/>
      <c r="N4" s="1572" t="s">
        <v>154</v>
      </c>
      <c r="O4" s="1573"/>
      <c r="P4" s="1573"/>
      <c r="Q4" s="1573"/>
      <c r="R4" s="1573"/>
      <c r="S4" s="1574"/>
      <c r="T4" s="1594" t="s">
        <v>153</v>
      </c>
      <c r="U4" s="1593"/>
    </row>
    <row r="5" spans="1:24" ht="15" x14ac:dyDescent="0.2">
      <c r="A5" s="401"/>
      <c r="B5" s="1569" t="s">
        <v>129</v>
      </c>
      <c r="C5" s="1570"/>
      <c r="D5" s="1570"/>
      <c r="E5" s="1570"/>
      <c r="F5" s="1570"/>
      <c r="G5" s="1571"/>
      <c r="H5" s="1569" t="s">
        <v>129</v>
      </c>
      <c r="I5" s="1570"/>
      <c r="J5" s="1570"/>
      <c r="K5" s="1570"/>
      <c r="L5" s="1570"/>
      <c r="M5" s="1571"/>
      <c r="N5" s="1569" t="s">
        <v>129</v>
      </c>
      <c r="O5" s="1570"/>
      <c r="P5" s="1570"/>
      <c r="Q5" s="1570"/>
      <c r="R5" s="1570"/>
      <c r="S5" s="1571"/>
      <c r="T5" s="1575" t="s">
        <v>129</v>
      </c>
      <c r="U5" s="1576"/>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5" t="s">
        <v>249</v>
      </c>
      <c r="C4" s="1596"/>
      <c r="D4" s="1596"/>
      <c r="E4" s="1596"/>
      <c r="F4" s="1596"/>
      <c r="G4" s="1597"/>
      <c r="H4" s="1595" t="s">
        <v>250</v>
      </c>
      <c r="I4" s="1596"/>
      <c r="J4" s="1596"/>
      <c r="K4" s="1596"/>
      <c r="L4" s="1596"/>
      <c r="M4" s="1597"/>
      <c r="N4" s="1595" t="s">
        <v>154</v>
      </c>
      <c r="O4" s="1596"/>
      <c r="P4" s="1596"/>
      <c r="Q4" s="1596"/>
      <c r="R4" s="1596"/>
      <c r="S4" s="1597"/>
    </row>
    <row r="5" spans="1:19" x14ac:dyDescent="0.2">
      <c r="A5" s="1178" t="s">
        <v>312</v>
      </c>
      <c r="B5" s="1601">
        <f>'Market Data'!C49/('Market Data'!E49+'Market Data'!C49)</f>
        <v>0.23038147668861172</v>
      </c>
      <c r="C5" s="1602"/>
      <c r="D5" s="1602"/>
      <c r="E5" s="1602"/>
      <c r="F5" s="1602"/>
      <c r="G5" s="1603"/>
      <c r="H5" s="1601">
        <f>'Market Data'!M49/('Market Data'!M49+'Market Data'!O49)</f>
        <v>0.61452169476443286</v>
      </c>
      <c r="I5" s="1602"/>
      <c r="J5" s="1602"/>
      <c r="K5" s="1602"/>
      <c r="L5" s="1602"/>
      <c r="M5" s="1603"/>
      <c r="N5" s="1601">
        <f>'Market Data'!W49/('Market Data'!W49+'Market Data'!Y49)</f>
        <v>0.39932829612730575</v>
      </c>
      <c r="O5" s="1602"/>
      <c r="P5" s="1602"/>
      <c r="Q5" s="1602"/>
      <c r="R5" s="1602"/>
      <c r="S5" s="1603"/>
    </row>
    <row r="6" spans="1:19" x14ac:dyDescent="0.2">
      <c r="A6" s="1178"/>
      <c r="B6" s="1598" t="s">
        <v>129</v>
      </c>
      <c r="C6" s="1599"/>
      <c r="D6" s="1599"/>
      <c r="E6" s="1599"/>
      <c r="F6" s="1599"/>
      <c r="G6" s="1600"/>
      <c r="H6" s="1598" t="s">
        <v>129</v>
      </c>
      <c r="I6" s="1599"/>
      <c r="J6" s="1599"/>
      <c r="K6" s="1599"/>
      <c r="L6" s="1599"/>
      <c r="M6" s="1600"/>
      <c r="N6" s="1598" t="s">
        <v>129</v>
      </c>
      <c r="O6" s="1599"/>
      <c r="P6" s="1599"/>
      <c r="Q6" s="1599"/>
      <c r="R6" s="1599"/>
      <c r="S6" s="1600"/>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5" t="s">
        <v>249</v>
      </c>
      <c r="C4" s="1596"/>
      <c r="D4" s="1596"/>
      <c r="E4" s="1596"/>
      <c r="F4" s="1596"/>
      <c r="G4" s="1597"/>
      <c r="H4" s="1595" t="s">
        <v>250</v>
      </c>
      <c r="I4" s="1596"/>
      <c r="J4" s="1596"/>
      <c r="K4" s="1596"/>
      <c r="L4" s="1596"/>
      <c r="M4" s="1597"/>
      <c r="N4" s="1595" t="s">
        <v>154</v>
      </c>
      <c r="O4" s="1596"/>
      <c r="P4" s="1596"/>
      <c r="Q4" s="1596"/>
      <c r="R4" s="1596"/>
      <c r="S4" s="1597"/>
    </row>
    <row r="5" spans="1:19" x14ac:dyDescent="0.2">
      <c r="A5" s="1178"/>
      <c r="B5" s="1598" t="s">
        <v>129</v>
      </c>
      <c r="C5" s="1599"/>
      <c r="D5" s="1599"/>
      <c r="E5" s="1599"/>
      <c r="F5" s="1599"/>
      <c r="G5" s="1600"/>
      <c r="H5" s="1598" t="s">
        <v>129</v>
      </c>
      <c r="I5" s="1599"/>
      <c r="J5" s="1599"/>
      <c r="K5" s="1599"/>
      <c r="L5" s="1599"/>
      <c r="M5" s="1600"/>
      <c r="N5" s="1598" t="s">
        <v>129</v>
      </c>
      <c r="O5" s="1599"/>
      <c r="P5" s="1599"/>
      <c r="Q5" s="1599"/>
      <c r="R5" s="1599"/>
      <c r="S5" s="1600"/>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5" t="s">
        <v>249</v>
      </c>
      <c r="C4" s="1596"/>
      <c r="D4" s="1596"/>
      <c r="E4" s="1596"/>
      <c r="F4" s="1596"/>
      <c r="G4" s="1597"/>
      <c r="H4" s="1595" t="s">
        <v>250</v>
      </c>
      <c r="I4" s="1596"/>
      <c r="J4" s="1596"/>
      <c r="K4" s="1596"/>
      <c r="L4" s="1596"/>
      <c r="M4" s="1597"/>
      <c r="N4" s="1595" t="s">
        <v>154</v>
      </c>
      <c r="O4" s="1596"/>
      <c r="P4" s="1596"/>
      <c r="Q4" s="1596"/>
      <c r="R4" s="1596"/>
      <c r="S4" s="1597"/>
      <c r="U4" s="1177"/>
      <c r="V4" s="1595" t="s">
        <v>249</v>
      </c>
      <c r="W4" s="1596"/>
      <c r="X4" s="1596"/>
      <c r="Y4" s="1596"/>
      <c r="Z4" s="1596"/>
      <c r="AA4" s="1597"/>
      <c r="AB4" s="1595" t="s">
        <v>250</v>
      </c>
      <c r="AC4" s="1596"/>
      <c r="AD4" s="1596"/>
      <c r="AE4" s="1596"/>
      <c r="AF4" s="1596"/>
      <c r="AG4" s="1597"/>
      <c r="AH4" s="1595" t="s">
        <v>154</v>
      </c>
      <c r="AI4" s="1596"/>
      <c r="AJ4" s="1596"/>
      <c r="AK4" s="1596"/>
      <c r="AL4" s="1596"/>
      <c r="AM4" s="1597"/>
    </row>
    <row r="5" spans="1:48" s="1176" customFormat="1" ht="15" x14ac:dyDescent="0.2">
      <c r="A5" s="1178"/>
      <c r="B5" s="1598" t="s">
        <v>129</v>
      </c>
      <c r="C5" s="1599"/>
      <c r="D5" s="1599"/>
      <c r="E5" s="1599"/>
      <c r="F5" s="1599"/>
      <c r="G5" s="1600"/>
      <c r="H5" s="1598" t="s">
        <v>129</v>
      </c>
      <c r="I5" s="1599"/>
      <c r="J5" s="1599"/>
      <c r="K5" s="1599"/>
      <c r="L5" s="1599"/>
      <c r="M5" s="1600"/>
      <c r="N5" s="1598" t="s">
        <v>129</v>
      </c>
      <c r="O5" s="1599"/>
      <c r="P5" s="1599"/>
      <c r="Q5" s="1599"/>
      <c r="R5" s="1599"/>
      <c r="S5" s="1600"/>
      <c r="U5" s="1178"/>
      <c r="V5" s="1598" t="s">
        <v>129</v>
      </c>
      <c r="W5" s="1599"/>
      <c r="X5" s="1599"/>
      <c r="Y5" s="1599"/>
      <c r="Z5" s="1599"/>
      <c r="AA5" s="1600"/>
      <c r="AB5" s="1598" t="s">
        <v>129</v>
      </c>
      <c r="AC5" s="1599"/>
      <c r="AD5" s="1599"/>
      <c r="AE5" s="1599"/>
      <c r="AF5" s="1599"/>
      <c r="AG5" s="1600"/>
      <c r="AH5" s="1598" t="s">
        <v>129</v>
      </c>
      <c r="AI5" s="1599"/>
      <c r="AJ5" s="1599"/>
      <c r="AK5" s="1599"/>
      <c r="AL5" s="1599"/>
      <c r="AM5" s="1600"/>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4" t="s">
        <v>374</v>
      </c>
      <c r="AP7" s="1605"/>
      <c r="AQ7" s="1606"/>
      <c r="AR7" s="1335"/>
      <c r="AS7" s="1604" t="s">
        <v>375</v>
      </c>
      <c r="AT7" s="1605"/>
      <c r="AU7" s="1605"/>
      <c r="AV7" s="1606"/>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zoomScale="85" zoomScaleNormal="85" workbookViewId="0">
      <selection activeCell="U11" sqref="U11"/>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7" t="s">
        <v>362</v>
      </c>
      <c r="N2" s="1608"/>
    </row>
    <row r="3" spans="1:31" x14ac:dyDescent="0.2">
      <c r="M3" s="1609"/>
      <c r="N3" s="1610"/>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26">
        <v>190246</v>
      </c>
      <c r="V12" s="1117"/>
      <c r="W12" s="1117">
        <v>1419</v>
      </c>
      <c r="X12" s="1117">
        <v>68</v>
      </c>
      <c r="Y12" s="1126">
        <v>190246</v>
      </c>
      <c r="AC12" s="496">
        <v>1996</v>
      </c>
      <c r="AD12" s="1301">
        <f>Table1[[#This Row],[Electricity]]/Table1[[#This Row],[Gasoline]]</f>
        <v>1.0197323465407945E-3</v>
      </c>
      <c r="AE12" s="1301">
        <f>Table1[[#This Row],[Hydrogen]]/Table1[[#This Row],[Gasoline]]</f>
        <v>1</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26">
        <v>187892</v>
      </c>
      <c r="V13" s="1117"/>
      <c r="W13" s="1117">
        <v>1426</v>
      </c>
      <c r="X13" s="1117">
        <v>71</v>
      </c>
      <c r="Y13" s="1126">
        <v>187892</v>
      </c>
      <c r="AC13" s="496">
        <v>1997</v>
      </c>
      <c r="AD13" s="1301">
        <f>Table1[[#This Row],[Electricity]]/Table1[[#This Row],[Gasoline]]</f>
        <v>1.6498839759010496E-3</v>
      </c>
      <c r="AE13" s="1301">
        <f>Table1[[#This Row],[Hydrogen]]/Table1[[#This Row],[Gasoline]]</f>
        <v>1</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26">
        <v>182596</v>
      </c>
      <c r="V14" s="1117"/>
      <c r="W14" s="1117">
        <v>1268</v>
      </c>
      <c r="X14" s="1117">
        <v>40</v>
      </c>
      <c r="Y14" s="1126">
        <v>182596</v>
      </c>
      <c r="AC14" s="496">
        <v>1998</v>
      </c>
      <c r="AD14" s="1301">
        <f>Table1[[#This Row],[Electricity]]/Table1[[#This Row],[Gasoline]]</f>
        <v>2.6616136169467018E-3</v>
      </c>
      <c r="AE14" s="1301">
        <f>Table1[[#This Row],[Hydrogen]]/Table1[[#This Row],[Gasoline]]</f>
        <v>1</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26">
        <v>180567</v>
      </c>
      <c r="V15" s="1117"/>
      <c r="W15" s="1117">
        <v>1267</v>
      </c>
      <c r="X15" s="1117">
        <v>49</v>
      </c>
      <c r="Y15" s="1126">
        <v>180567</v>
      </c>
      <c r="AC15" s="496">
        <v>1999</v>
      </c>
      <c r="AD15" s="1301">
        <f>Table1[[#This Row],[Electricity]]/Table1[[#This Row],[Gasoline]]</f>
        <v>2.7136741486539621E-3</v>
      </c>
      <c r="AE15" s="1301">
        <f>Table1[[#This Row],[Hydrogen]]/Table1[[#This Row],[Gasoline]]</f>
        <v>1</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26">
        <v>175941</v>
      </c>
      <c r="V16" s="1117">
        <v>2</v>
      </c>
      <c r="W16" s="1117">
        <v>1217</v>
      </c>
      <c r="X16" s="1117">
        <v>113</v>
      </c>
      <c r="Y16" s="1126">
        <v>175941</v>
      </c>
      <c r="AC16" s="496">
        <v>2000</v>
      </c>
      <c r="AD16" s="1301">
        <f>Table1[[#This Row],[Electricity]]/Table1[[#This Row],[Gasoline]]</f>
        <v>3.1715177246918001E-3</v>
      </c>
      <c r="AE16" s="1301">
        <f>Table1[[#This Row],[Hydrogen]]/Table1[[#This Row],[Gasoline]]</f>
        <v>1</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26">
        <v>172169</v>
      </c>
      <c r="V17" s="1117">
        <v>16</v>
      </c>
      <c r="W17" s="1117">
        <v>1232</v>
      </c>
      <c r="X17" s="1117">
        <v>154</v>
      </c>
      <c r="Y17" s="1126">
        <v>172169</v>
      </c>
      <c r="AC17" s="496">
        <v>2001</v>
      </c>
      <c r="AD17" s="1301">
        <f>Table1[[#This Row],[Electricity]]/Table1[[#This Row],[Gasoline]]</f>
        <v>4.0251148580754958E-3</v>
      </c>
      <c r="AE17" s="1301">
        <f>Table1[[#This Row],[Hydrogen]]/Table1[[#This Row],[Gasoline]]</f>
        <v>1</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26">
        <v>170018</v>
      </c>
      <c r="V18" s="1117">
        <v>79</v>
      </c>
      <c r="W18" s="1117">
        <v>1166</v>
      </c>
      <c r="X18" s="1117">
        <v>149</v>
      </c>
      <c r="Y18" s="1126">
        <v>170018</v>
      </c>
      <c r="AC18" s="496">
        <v>2002</v>
      </c>
      <c r="AD18" s="1301">
        <f>Table1[[#This Row],[Electricity]]/Table1[[#This Row],[Gasoline]]</f>
        <v>5.1347504381888979E-3</v>
      </c>
      <c r="AE18" s="1301">
        <f>Table1[[#This Row],[Hydrogen]]/Table1[[#This Row],[Gasoline]]</f>
        <v>1</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26">
        <v>167571</v>
      </c>
      <c r="V19" s="1117">
        <v>142</v>
      </c>
      <c r="W19" s="1117">
        <v>1035</v>
      </c>
      <c r="X19" s="1117">
        <v>188</v>
      </c>
      <c r="Y19" s="1126">
        <v>167571</v>
      </c>
      <c r="AC19" s="496">
        <v>2003</v>
      </c>
      <c r="AD19" s="1301">
        <f>Table1[[#This Row],[Electricity]]/Table1[[#This Row],[Gasoline]]</f>
        <v>4.9531243472915954E-3</v>
      </c>
      <c r="AE19" s="1301">
        <f>Table1[[#This Row],[Hydrogen]]/Table1[[#This Row],[Gasoline]]</f>
        <v>1</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26">
        <v>167346</v>
      </c>
      <c r="V20" s="1117">
        <v>176</v>
      </c>
      <c r="W20" s="1117">
        <v>917</v>
      </c>
      <c r="X20" s="1117">
        <v>200</v>
      </c>
      <c r="Y20" s="1126">
        <v>167346</v>
      </c>
      <c r="AC20" s="496">
        <v>2004</v>
      </c>
      <c r="AD20" s="1301">
        <f>Table1[[#This Row],[Electricity]]/Table1[[#This Row],[Gasoline]]</f>
        <v>4.0096566395372464E-3</v>
      </c>
      <c r="AE20" s="1301">
        <f>Table1[[#This Row],[Hydrogen]]/Table1[[#This Row],[Gasoline]]</f>
        <v>1</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26">
        <v>168987</v>
      </c>
      <c r="V21" s="1117">
        <v>304</v>
      </c>
      <c r="W21" s="1117">
        <v>787</v>
      </c>
      <c r="X21" s="1117">
        <v>436</v>
      </c>
      <c r="Y21" s="1126">
        <v>168987</v>
      </c>
      <c r="AC21" s="496">
        <v>2005</v>
      </c>
      <c r="AD21" s="1301">
        <f>Table1[[#This Row],[Electricity]]/Table1[[#This Row],[Gasoline]]</f>
        <v>3.4795575991052566E-3</v>
      </c>
      <c r="AE21" s="1301">
        <f>Table1[[#This Row],[Hydrogen]]/Table1[[#This Row],[Gasoline]]</f>
        <v>1</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26">
        <v>167476</v>
      </c>
      <c r="V22" s="1117">
        <v>459</v>
      </c>
      <c r="W22" s="1117">
        <v>732</v>
      </c>
      <c r="X22" s="1117">
        <v>762</v>
      </c>
      <c r="Y22" s="1126">
        <v>167476</v>
      </c>
      <c r="AC22" s="496">
        <v>2006</v>
      </c>
      <c r="AD22" s="1301">
        <f>Table1[[#This Row],[Electricity]]/Table1[[#This Row],[Gasoline]]</f>
        <v>2.7765172323198548E-3</v>
      </c>
      <c r="AE22" s="1301">
        <f>Table1[[#This Row],[Hydrogen]]/Table1[[#This Row],[Gasoline]]</f>
        <v>1</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26">
        <v>164292</v>
      </c>
      <c r="V23" s="1119">
        <v>742</v>
      </c>
      <c r="W23" s="1119">
        <v>721</v>
      </c>
      <c r="X23" s="1119">
        <v>1208</v>
      </c>
      <c r="Y23" s="1126">
        <v>164292</v>
      </c>
      <c r="AC23" s="496">
        <v>2007</v>
      </c>
      <c r="AD23" s="1301">
        <f>Table1[[#This Row],[Electricity]]/Table1[[#This Row],[Gasoline]]</f>
        <v>2.6903318481727658E-3</v>
      </c>
      <c r="AE23" s="1301">
        <f>Table1[[#This Row],[Hydrogen]]/Table1[[#This Row],[Gasoline]]</f>
        <v>1</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26">
        <v>161078</v>
      </c>
      <c r="V24" s="1119">
        <v>645</v>
      </c>
      <c r="W24" s="1119">
        <v>778</v>
      </c>
      <c r="X24" s="1119">
        <v>1644</v>
      </c>
      <c r="Y24" s="1126">
        <v>161078</v>
      </c>
      <c r="AC24" s="496">
        <v>2008</v>
      </c>
      <c r="AD24" s="1301">
        <f>Table1[[#This Row],[Electricity]]/Table1[[#This Row],[Gasoline]]</f>
        <v>2.6695141484249867E-3</v>
      </c>
      <c r="AE24" s="1301">
        <f>Table1[[#This Row],[Hydrogen]]/Table1[[#This Row],[Gasoline]]</f>
        <v>1</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26">
        <v>162350</v>
      </c>
      <c r="V25" s="1119">
        <v>679</v>
      </c>
      <c r="W25" s="1119">
        <v>772</v>
      </c>
      <c r="X25" s="1119">
        <v>1928</v>
      </c>
      <c r="Y25" s="1126">
        <v>162350</v>
      </c>
      <c r="AC25" s="496">
        <v>2009</v>
      </c>
      <c r="AD25" s="1301">
        <f>Table1[[#This Row],[Electricity]]/Table1[[#This Row],[Gasoline]]</f>
        <v>2.864182322143517E-3</v>
      </c>
      <c r="AE25" s="1301">
        <f>Table1[[#This Row],[Hydrogen]]/Table1[[#This Row],[Gasoline]]</f>
        <v>1</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26">
        <v>159006</v>
      </c>
      <c r="V26" s="1119">
        <v>644</v>
      </c>
      <c r="W26" s="1119">
        <v>841</v>
      </c>
      <c r="X26" s="1119">
        <v>2142</v>
      </c>
      <c r="Y26" s="1126">
        <v>159006</v>
      </c>
      <c r="AC26" s="496">
        <v>2010</v>
      </c>
      <c r="AD26" s="1301">
        <f>Table1[[#This Row],[Electricity]]/Table1[[#This Row],[Gasoline]]</f>
        <v>3.4023873312956743E-3</v>
      </c>
      <c r="AE26" s="1301">
        <f>Table1[[#This Row],[Hydrogen]]/Table1[[#This Row],[Gasoline]]</f>
        <v>1</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26">
        <v>157393</v>
      </c>
      <c r="V27" s="1120">
        <v>627</v>
      </c>
      <c r="W27" s="1120">
        <v>910</v>
      </c>
      <c r="X27" s="1120">
        <v>2442</v>
      </c>
      <c r="Y27" s="1126">
        <v>157393</v>
      </c>
      <c r="AC27" s="496">
        <v>2011</v>
      </c>
      <c r="AD27" s="1301">
        <f>Table1[[#This Row],[Electricity]]/Table1[[#This Row],[Gasoline]]</f>
        <v>1.0781928040001779E-2</v>
      </c>
      <c r="AE27" s="1301">
        <f>Table1[[#This Row],[Hydrogen]]/Table1[[#This Row],[Gasoline]]</f>
        <v>1</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26">
        <v>156065</v>
      </c>
      <c r="V28" s="1120">
        <v>675</v>
      </c>
      <c r="W28" s="1120">
        <v>1107</v>
      </c>
      <c r="X28" s="1120">
        <v>2553</v>
      </c>
      <c r="Y28" s="1126">
        <v>156065</v>
      </c>
      <c r="AC28" s="496">
        <v>2012</v>
      </c>
      <c r="AD28" s="1301">
        <f>Table1[[#This Row],[Electricity]]/Table1[[#This Row],[Gasoline]]</f>
        <v>4.2905199756511712E-2</v>
      </c>
      <c r="AE28" s="1301">
        <f>Table1[[#This Row],[Hydrogen]]/Table1[[#This Row],[Gasoline]]</f>
        <v>1</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26">
        <f>U28</f>
        <v>156065</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1</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26">
        <f t="shared" ref="U30:U66" si="4">U29</f>
        <v>156065</v>
      </c>
      <c r="V30" s="1120">
        <v>783</v>
      </c>
      <c r="W30" s="1120">
        <v>1495</v>
      </c>
      <c r="X30" s="1120">
        <v>2840</v>
      </c>
      <c r="Y30" s="1126">
        <f t="shared" ref="Y30:Y66" si="5">Y29</f>
        <v>156065</v>
      </c>
      <c r="Z30" s="496">
        <f>-1976.3*Table1[[#This Row],[Year]]+4130497.79</f>
        <v>150229.59000000032</v>
      </c>
      <c r="AC30" s="496">
        <v>2014</v>
      </c>
      <c r="AD30" s="1301">
        <f>Table1[[#This Row],[Electricity]]/Table1[[#This Row],[Gasoline]]</f>
        <v>8.2023515842757827E-2</v>
      </c>
      <c r="AE30" s="1301">
        <f>Table1[[#This Row],[Hydrogen]]/Table1[[#This Row],[Gasoline]]</f>
        <v>1</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6">
        <f t="shared" si="4"/>
        <v>156065</v>
      </c>
      <c r="V31" s="1124">
        <v>721</v>
      </c>
      <c r="W31" s="1124">
        <v>1563</v>
      </c>
      <c r="X31" s="1124">
        <v>2990</v>
      </c>
      <c r="Y31" s="1126">
        <f t="shared" si="5"/>
        <v>156065</v>
      </c>
      <c r="Z31" s="496">
        <f>-1976.3*Table1[[#This Row],[Year]]+4130497.79</f>
        <v>148253.29000000004</v>
      </c>
      <c r="AC31" s="496">
        <v>2015</v>
      </c>
      <c r="AD31" s="1301">
        <f>Table1[[#This Row],[Electricity]]/Table1[[#This Row],[Gasoline]]</f>
        <v>9.9141383397943164E-2</v>
      </c>
      <c r="AE31" s="1301">
        <f>Table1[[#This Row],[Hydrogen]]/Table1[[#This Row],[Gasoline]]</f>
        <v>1</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6">
        <f t="shared" si="4"/>
        <v>156065</v>
      </c>
      <c r="V32" s="1124">
        <v>697</v>
      </c>
      <c r="W32" s="1124">
        <v>1725</v>
      </c>
      <c r="X32" s="1124">
        <v>3090</v>
      </c>
      <c r="Y32" s="1126">
        <f t="shared" si="5"/>
        <v>156065</v>
      </c>
      <c r="Z32" s="496">
        <f>-1976.3*Table1[[#This Row],[Year]]+4130497.79</f>
        <v>146276.99000000022</v>
      </c>
      <c r="AC32" s="496">
        <v>2016</v>
      </c>
      <c r="AD32" s="1301">
        <f>Table1[[#This Row],[Electricity]]/Table1[[#This Row],[Gasoline]]</f>
        <v>0.13465222823823406</v>
      </c>
      <c r="AE32" s="1301">
        <f>Table1[[#This Row],[Hydrogen]]/Table1[[#This Row],[Gasoline]]</f>
        <v>1</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6">
        <f t="shared" si="4"/>
        <v>156065</v>
      </c>
      <c r="V33" s="538"/>
      <c r="W33" s="538"/>
      <c r="X33" s="538"/>
      <c r="Y33" s="1126">
        <f t="shared" si="5"/>
        <v>156065</v>
      </c>
      <c r="Z33" s="496">
        <f>-1976.3*Table1[[#This Row],[Year]]+4130497.79</f>
        <v>144300.68999999994</v>
      </c>
      <c r="AC33" s="496">
        <v>2017</v>
      </c>
      <c r="AD33" s="1301">
        <f>Table1[[#This Row],[Electricity]]/Table1[[#This Row],[Gasoline]]</f>
        <v>0.16219844295646044</v>
      </c>
      <c r="AE33" s="1301">
        <f>Table1[[#This Row],[Hydrogen]]/Table1[[#This Row],[Gasoline]]</f>
        <v>1</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6">
        <f t="shared" si="4"/>
        <v>156065</v>
      </c>
      <c r="V34" s="538"/>
      <c r="W34" s="538"/>
      <c r="X34" s="538"/>
      <c r="Y34" s="1126">
        <f t="shared" si="5"/>
        <v>156065</v>
      </c>
      <c r="Z34" s="496">
        <f>-1976.3*Table1[[#This Row],[Year]]+4130497.79</f>
        <v>142324.39000000013</v>
      </c>
      <c r="AC34" s="496">
        <v>2018</v>
      </c>
      <c r="AD34" s="1301">
        <f>Table1[[#This Row],[Electricity]]/Table1[[#This Row],[Gasoline]]</f>
        <v>0.19564604491718193</v>
      </c>
      <c r="AE34" s="1301">
        <f>Table1[[#This Row],[Hydrogen]]/Table1[[#This Row],[Gasoline]]</f>
        <v>1</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6">
        <f t="shared" si="4"/>
        <v>156065</v>
      </c>
      <c r="V35" s="538"/>
      <c r="W35" s="538"/>
      <c r="X35" s="538"/>
      <c r="Y35" s="1126">
        <f t="shared" si="5"/>
        <v>156065</v>
      </c>
      <c r="Z35" s="496">
        <f>-1976.3*Table1[[#This Row],[Year]]+4130497.79</f>
        <v>140348.09000000032</v>
      </c>
      <c r="AC35" s="496">
        <v>2019</v>
      </c>
      <c r="AD35" s="1301">
        <f>Table1[[#This Row],[Electricity]]/Table1[[#This Row],[Gasoline]]</f>
        <v>0.20838325911212607</v>
      </c>
      <c r="AE35" s="1301">
        <f>Table1[[#This Row],[Hydrogen]]/Table1[[#This Row],[Gasoline]]</f>
        <v>1</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6">$R$109+P36*$R$110</f>
        <v>36275.06666666735</v>
      </c>
      <c r="R36" s="773"/>
      <c r="S36" s="773"/>
      <c r="T36" s="773"/>
      <c r="U36" s="1126">
        <f t="shared" si="4"/>
        <v>156065</v>
      </c>
      <c r="V36" s="773"/>
      <c r="W36" s="773"/>
      <c r="X36" s="773"/>
      <c r="Y36" s="1126">
        <f t="shared" si="5"/>
        <v>156065</v>
      </c>
      <c r="Z36" s="498">
        <f>-1976.3*Table1[[#This Row],[Year]]+4130497.79</f>
        <v>138371.79000000004</v>
      </c>
      <c r="AA36" s="498"/>
      <c r="AB36" s="498"/>
      <c r="AC36" s="498">
        <v>2020</v>
      </c>
      <c r="AD36" s="1301">
        <f>Table1[[#This Row],[Electricity]]/Table1[[#This Row],[Gasoline]]</f>
        <v>0.23243563045312754</v>
      </c>
      <c r="AE36" s="1301">
        <f>Table1[[#This Row],[Hydrogen]]/Table1[[#This Row],[Gasoline]]</f>
        <v>1</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6"/>
        <v>40028.800000000745</v>
      </c>
      <c r="R37" s="538"/>
      <c r="S37" s="538"/>
      <c r="T37" s="538"/>
      <c r="U37" s="1126">
        <f t="shared" si="4"/>
        <v>156065</v>
      </c>
      <c r="V37" s="538"/>
      <c r="W37" s="538"/>
      <c r="X37" s="538"/>
      <c r="Y37" s="1126">
        <f t="shared" si="5"/>
        <v>156065</v>
      </c>
      <c r="Z37" s="496">
        <f>-1976.3*Table1[[#This Row],[Year]]+4130497.79</f>
        <v>136395.49000000022</v>
      </c>
      <c r="AC37" s="496">
        <v>2021</v>
      </c>
      <c r="AD37" s="1301">
        <f>Table1[[#This Row],[Electricity]]/Table1[[#This Row],[Gasoline]]</f>
        <v>0.25648800179412901</v>
      </c>
      <c r="AE37" s="1301">
        <f>Table1[[#This Row],[Hydrogen]]/Table1[[#This Row],[Gasoline]]</f>
        <v>1</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6"/>
        <v>43782.53333333414</v>
      </c>
      <c r="R38" s="538"/>
      <c r="S38" s="538"/>
      <c r="T38" s="538"/>
      <c r="U38" s="1126">
        <f t="shared" si="4"/>
        <v>156065</v>
      </c>
      <c r="V38" s="538"/>
      <c r="W38" s="538"/>
      <c r="X38" s="538"/>
      <c r="Y38" s="1126">
        <f t="shared" si="5"/>
        <v>156065</v>
      </c>
      <c r="Z38" s="496">
        <f>-1976.3*Table1[[#This Row],[Year]]+4130497.79</f>
        <v>134419.18999999994</v>
      </c>
      <c r="AC38" s="496">
        <v>2022</v>
      </c>
      <c r="AD38" s="1301">
        <f>Table1[[#This Row],[Electricity]]/Table1[[#This Row],[Gasoline]]</f>
        <v>0.28054037313513047</v>
      </c>
      <c r="AE38" s="1301">
        <f>Table1[[#This Row],[Hydrogen]]/Table1[[#This Row],[Gasoline]]</f>
        <v>1</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6"/>
        <v>47536.266666667536</v>
      </c>
      <c r="R39" s="538"/>
      <c r="S39" s="538"/>
      <c r="T39" s="538"/>
      <c r="U39" s="1126">
        <f t="shared" si="4"/>
        <v>156065</v>
      </c>
      <c r="V39" s="538"/>
      <c r="W39" s="538"/>
      <c r="X39" s="538"/>
      <c r="Y39" s="1126">
        <f t="shared" si="5"/>
        <v>156065</v>
      </c>
      <c r="Z39" s="496">
        <f>-1976.3*Table1[[#This Row],[Year]]+4130497.79</f>
        <v>132442.89000000013</v>
      </c>
      <c r="AC39" s="496">
        <v>2023</v>
      </c>
      <c r="AD39" s="1301">
        <f>Table1[[#This Row],[Electricity]]/Table1[[#This Row],[Gasoline]]</f>
        <v>0.30459274447613199</v>
      </c>
      <c r="AE39" s="1301">
        <f>Table1[[#This Row],[Hydrogen]]/Table1[[#This Row],[Gasoline]]</f>
        <v>1</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6"/>
        <v>51290.000000000931</v>
      </c>
      <c r="R40" s="538"/>
      <c r="S40" s="538"/>
      <c r="T40" s="538"/>
      <c r="U40" s="1126">
        <f t="shared" si="4"/>
        <v>156065</v>
      </c>
      <c r="V40" s="538"/>
      <c r="W40" s="538"/>
      <c r="X40" s="538"/>
      <c r="Y40" s="1126">
        <f t="shared" si="5"/>
        <v>156065</v>
      </c>
      <c r="Z40" s="496">
        <f>-1976.3*Table1[[#This Row],[Year]]+4130497.79</f>
        <v>130466.59000000032</v>
      </c>
      <c r="AC40" s="496">
        <v>2024</v>
      </c>
      <c r="AD40" s="1301">
        <f>Table1[[#This Row],[Electricity]]/Table1[[#This Row],[Gasoline]]</f>
        <v>0.32864511581713346</v>
      </c>
      <c r="AE40" s="1301">
        <f>Table1[[#This Row],[Hydrogen]]/Table1[[#This Row],[Gasoline]]</f>
        <v>1</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7">WEIBULL(M41,$N$4,$N$5,$N$6)</f>
        <v>0.15445353795437128</v>
      </c>
      <c r="P41" s="1134">
        <v>2025</v>
      </c>
      <c r="Q41" s="1122">
        <f t="shared" si="6"/>
        <v>55043.733333334327</v>
      </c>
      <c r="R41" s="538"/>
      <c r="S41" s="538"/>
      <c r="T41" s="538"/>
      <c r="U41" s="1126">
        <f t="shared" si="4"/>
        <v>156065</v>
      </c>
      <c r="V41" s="538"/>
      <c r="W41" s="538"/>
      <c r="X41" s="538"/>
      <c r="Y41" s="1126">
        <f t="shared" si="5"/>
        <v>156065</v>
      </c>
      <c r="Z41" s="496">
        <f>-1976.3*Table1[[#This Row],[Year]]+4130497.79</f>
        <v>128490.29000000004</v>
      </c>
      <c r="AC41" s="496">
        <v>2025</v>
      </c>
      <c r="AD41" s="1301">
        <f>Table1[[#This Row],[Electricity]]/Table1[[#This Row],[Gasoline]]</f>
        <v>0.35269748715813493</v>
      </c>
      <c r="AE41" s="1301">
        <f>Table1[[#This Row],[Hydrogen]]/Table1[[#This Row],[Gasoline]]</f>
        <v>1</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7"/>
        <v>0.17283191670766812</v>
      </c>
      <c r="P42" s="1134">
        <v>2026</v>
      </c>
      <c r="Q42" s="1122">
        <f t="shared" si="6"/>
        <v>58797.466666666791</v>
      </c>
      <c r="R42" s="538"/>
      <c r="S42" s="538"/>
      <c r="T42" s="538"/>
      <c r="U42" s="1126">
        <f t="shared" si="4"/>
        <v>156065</v>
      </c>
      <c r="V42" s="538"/>
      <c r="W42" s="538"/>
      <c r="X42" s="538"/>
      <c r="Y42" s="1126">
        <f t="shared" si="5"/>
        <v>156065</v>
      </c>
      <c r="Z42" s="496">
        <f>-1976.3*Table1[[#This Row],[Year]]+4130497.79</f>
        <v>126513.99000000022</v>
      </c>
      <c r="AC42" s="496">
        <v>2026</v>
      </c>
      <c r="AD42" s="1301">
        <f>Table1[[#This Row],[Electricity]]/Table1[[#This Row],[Gasoline]]</f>
        <v>0.37674985849913045</v>
      </c>
      <c r="AE42" s="1301">
        <f>Table1[[#This Row],[Hydrogen]]/Table1[[#This Row],[Gasoline]]</f>
        <v>1</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7"/>
        <v>0.19250124041164726</v>
      </c>
      <c r="P43" s="1134">
        <v>2027</v>
      </c>
      <c r="Q43" s="1122">
        <f t="shared" si="6"/>
        <v>62551.200000000186</v>
      </c>
      <c r="R43" s="538"/>
      <c r="S43" s="538"/>
      <c r="T43" s="538"/>
      <c r="U43" s="1126">
        <f t="shared" si="4"/>
        <v>156065</v>
      </c>
      <c r="V43" s="538"/>
      <c r="W43" s="538"/>
      <c r="X43" s="538"/>
      <c r="Y43" s="1126">
        <f t="shared" si="5"/>
        <v>156065</v>
      </c>
      <c r="Z43" s="496">
        <f>-1976.3*Table1[[#This Row],[Year]]+4130497.79</f>
        <v>124537.68999999994</v>
      </c>
      <c r="AC43" s="496">
        <v>2027</v>
      </c>
      <c r="AD43" s="1301">
        <f>Table1[[#This Row],[Electricity]]/Table1[[#This Row],[Gasoline]]</f>
        <v>0.40080222984013192</v>
      </c>
      <c r="AE43" s="1301">
        <f>Table1[[#This Row],[Hydrogen]]/Table1[[#This Row],[Gasoline]]</f>
        <v>1</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7"/>
        <v>0.21345079778654535</v>
      </c>
      <c r="P44" s="1134">
        <v>2028</v>
      </c>
      <c r="Q44" s="1122">
        <f t="shared" si="6"/>
        <v>66304.933333333582</v>
      </c>
      <c r="R44" s="538"/>
      <c r="S44" s="538"/>
      <c r="T44" s="538"/>
      <c r="U44" s="1126">
        <f t="shared" si="4"/>
        <v>156065</v>
      </c>
      <c r="V44" s="538"/>
      <c r="W44" s="538"/>
      <c r="X44" s="538"/>
      <c r="Y44" s="1126">
        <f t="shared" si="5"/>
        <v>156065</v>
      </c>
      <c r="Z44" s="496">
        <f>-1976.3*Table1[[#This Row],[Year]]+4130497.79</f>
        <v>122561.39000000013</v>
      </c>
      <c r="AC44" s="496">
        <v>2028</v>
      </c>
      <c r="AD44" s="1301">
        <f>Table1[[#This Row],[Electricity]]/Table1[[#This Row],[Gasoline]]</f>
        <v>0.42485460118113338</v>
      </c>
      <c r="AE44" s="1301">
        <f>Table1[[#This Row],[Hydrogen]]/Table1[[#This Row],[Gasoline]]</f>
        <v>1</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7"/>
        <v>0.23565694062183914</v>
      </c>
      <c r="P45" s="1134">
        <v>2029</v>
      </c>
      <c r="Q45" s="1122">
        <f t="shared" si="6"/>
        <v>70058.666666666977</v>
      </c>
      <c r="R45" s="538"/>
      <c r="S45" s="538"/>
      <c r="T45" s="538"/>
      <c r="U45" s="1126">
        <f t="shared" si="4"/>
        <v>156065</v>
      </c>
      <c r="V45" s="538"/>
      <c r="W45" s="538"/>
      <c r="X45" s="538"/>
      <c r="Y45" s="1126">
        <f t="shared" si="5"/>
        <v>156065</v>
      </c>
      <c r="Z45" s="496">
        <f>-1976.3*Table1[[#This Row],[Year]]+4130497.79</f>
        <v>120585.09000000032</v>
      </c>
      <c r="AC45" s="496">
        <v>2029</v>
      </c>
      <c r="AD45" s="1301">
        <f>Table1[[#This Row],[Electricity]]/Table1[[#This Row],[Gasoline]]</f>
        <v>0.44890697252213485</v>
      </c>
      <c r="AE45" s="1301">
        <f>Table1[[#This Row],[Hydrogen]]/Table1[[#This Row],[Gasoline]]</f>
        <v>1</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7"/>
        <v>0.25908232520512747</v>
      </c>
      <c r="P46" s="1134">
        <v>2030</v>
      </c>
      <c r="Q46" s="1122">
        <f t="shared" si="6"/>
        <v>73812.400000000373</v>
      </c>
      <c r="R46" s="538"/>
      <c r="S46" s="538"/>
      <c r="T46" s="538"/>
      <c r="U46" s="1126">
        <f t="shared" si="4"/>
        <v>156065</v>
      </c>
      <c r="V46" s="538"/>
      <c r="W46" s="538"/>
      <c r="X46" s="538"/>
      <c r="Y46" s="1126">
        <f t="shared" si="5"/>
        <v>156065</v>
      </c>
      <c r="Z46" s="496">
        <f>-1976.3*Table1[[#This Row],[Year]]+4130497.79</f>
        <v>118608.79000000004</v>
      </c>
      <c r="AC46" s="496">
        <v>2030</v>
      </c>
      <c r="AD46" s="1301">
        <f>Table1[[#This Row],[Electricity]]/Table1[[#This Row],[Gasoline]]</f>
        <v>0.47295934386313632</v>
      </c>
      <c r="AE46" s="1301">
        <f>Table1[[#This Row],[Hydrogen]]/Table1[[#This Row],[Gasoline]]</f>
        <v>1</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7"/>
        <v>0.28367532636244841</v>
      </c>
      <c r="P47" s="1134">
        <v>2031</v>
      </c>
      <c r="Q47" s="1122">
        <f t="shared" si="6"/>
        <v>77566.133333333768</v>
      </c>
      <c r="R47" s="538"/>
      <c r="S47" s="538"/>
      <c r="T47" s="538"/>
      <c r="U47" s="1126">
        <f t="shared" si="4"/>
        <v>156065</v>
      </c>
      <c r="V47" s="538"/>
      <c r="W47" s="538"/>
      <c r="X47" s="538"/>
      <c r="Y47" s="1126">
        <f t="shared" si="5"/>
        <v>156065</v>
      </c>
      <c r="Z47" s="496">
        <f>-1976.3*Table1[[#This Row],[Year]]+4130497.79</f>
        <v>116632.49000000022</v>
      </c>
      <c r="AC47" s="496">
        <v>2031</v>
      </c>
      <c r="AD47" s="1301">
        <f>Table1[[#This Row],[Electricity]]/Table1[[#This Row],[Gasoline]]</f>
        <v>0.49701171520413784</v>
      </c>
      <c r="AE47" s="1301">
        <f>Table1[[#This Row],[Hydrogen]]/Table1[[#This Row],[Gasoline]]</f>
        <v>1</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7"/>
        <v>0.30936965849496828</v>
      </c>
      <c r="P48" s="1134">
        <v>2032</v>
      </c>
      <c r="Q48" s="1122">
        <f t="shared" si="6"/>
        <v>81319.866666667163</v>
      </c>
      <c r="R48" s="538"/>
      <c r="S48" s="538"/>
      <c r="T48" s="538"/>
      <c r="U48" s="1126">
        <f t="shared" si="4"/>
        <v>156065</v>
      </c>
      <c r="V48" s="538"/>
      <c r="W48" s="538"/>
      <c r="X48" s="538"/>
      <c r="Y48" s="1126">
        <f t="shared" si="5"/>
        <v>156065</v>
      </c>
      <c r="Z48" s="496">
        <f>-1976.3*Table1[[#This Row],[Year]]+4130497.79</f>
        <v>114656.18999999994</v>
      </c>
      <c r="AC48" s="496">
        <v>2032</v>
      </c>
      <c r="AD48" s="1301">
        <f>Table1[[#This Row],[Electricity]]/Table1[[#This Row],[Gasoline]]</f>
        <v>0.52106408654513925</v>
      </c>
      <c r="AE48" s="1301">
        <f>Table1[[#This Row],[Hydrogen]]/Table1[[#This Row],[Gasoline]]</f>
        <v>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7"/>
        <v>0.33608423666452697</v>
      </c>
      <c r="P49" s="1134">
        <v>2033</v>
      </c>
      <c r="Q49" s="1122">
        <f t="shared" si="6"/>
        <v>85073.600000000559</v>
      </c>
      <c r="R49" s="538"/>
      <c r="S49" s="538"/>
      <c r="T49" s="538"/>
      <c r="U49" s="1126">
        <f t="shared" si="4"/>
        <v>156065</v>
      </c>
      <c r="V49" s="538"/>
      <c r="W49" s="538"/>
      <c r="X49" s="538"/>
      <c r="Y49" s="1126">
        <f t="shared" si="5"/>
        <v>156065</v>
      </c>
      <c r="Z49" s="496">
        <f>-1976.3*Table1[[#This Row],[Year]]+4130497.79</f>
        <v>112679.89000000013</v>
      </c>
      <c r="AC49" s="496">
        <v>2033</v>
      </c>
      <c r="AD49" s="1301">
        <f>Table1[[#This Row],[Electricity]]/Table1[[#This Row],[Gasoline]]</f>
        <v>0.54511645788614072</v>
      </c>
      <c r="AE49" s="1301">
        <f>Table1[[#This Row],[Hydrogen]]/Table1[[#This Row],[Gasoline]]</f>
        <v>1</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7"/>
        <v>0.36372330804167707</v>
      </c>
      <c r="P50" s="1134">
        <v>2034</v>
      </c>
      <c r="Q50" s="1122">
        <f t="shared" si="6"/>
        <v>88827.333333333954</v>
      </c>
      <c r="R50" s="538"/>
      <c r="S50" s="538"/>
      <c r="T50" s="538"/>
      <c r="U50" s="1126">
        <f t="shared" si="4"/>
        <v>156065</v>
      </c>
      <c r="V50" s="538"/>
      <c r="W50" s="538"/>
      <c r="X50" s="538"/>
      <c r="Y50" s="1126">
        <f t="shared" si="5"/>
        <v>156065</v>
      </c>
      <c r="Z50" s="496">
        <f>-1976.3*Table1[[#This Row],[Year]]+4130497.79</f>
        <v>110703.59000000032</v>
      </c>
      <c r="AC50" s="496">
        <v>2034</v>
      </c>
      <c r="AD50" s="1301">
        <f>Table1[[#This Row],[Electricity]]/Table1[[#This Row],[Gasoline]]</f>
        <v>0.56916882922714229</v>
      </c>
      <c r="AE50" s="1301">
        <f>Table1[[#This Row],[Hydrogen]]/Table1[[#This Row],[Gasoline]]</f>
        <v>1</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7"/>
        <v>0.39217687976031146</v>
      </c>
      <c r="P51" s="1134">
        <v>2035</v>
      </c>
      <c r="Q51" s="1122">
        <f t="shared" si="6"/>
        <v>92581.06666666735</v>
      </c>
      <c r="R51" s="538"/>
      <c r="S51" s="538"/>
      <c r="T51" s="538"/>
      <c r="U51" s="1126">
        <f t="shared" si="4"/>
        <v>156065</v>
      </c>
      <c r="V51" s="538"/>
      <c r="W51" s="538"/>
      <c r="X51" s="538"/>
      <c r="Y51" s="1126">
        <f t="shared" si="5"/>
        <v>156065</v>
      </c>
      <c r="Z51" s="496">
        <f>-1976.3*Table1[[#This Row],[Year]]+4130497.79</f>
        <v>108727.29000000004</v>
      </c>
      <c r="AC51" s="496">
        <v>2035</v>
      </c>
      <c r="AD51" s="1301">
        <f>Table1[[#This Row],[Electricity]]/Table1[[#This Row],[Gasoline]]</f>
        <v>0.59322120056814376</v>
      </c>
      <c r="AE51" s="1301">
        <f>Table1[[#This Row],[Hydrogen]]/Table1[[#This Row],[Gasoline]]</f>
        <v>1</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7"/>
        <v>0.42132146335212817</v>
      </c>
      <c r="P52" s="1134">
        <v>2036</v>
      </c>
      <c r="Q52" s="1122">
        <f t="shared" si="6"/>
        <v>96334.800000000745</v>
      </c>
      <c r="R52" s="538"/>
      <c r="S52" s="538"/>
      <c r="T52" s="538"/>
      <c r="U52" s="1126">
        <f t="shared" si="4"/>
        <v>156065</v>
      </c>
      <c r="V52" s="538"/>
      <c r="W52" s="538"/>
      <c r="X52" s="538"/>
      <c r="Y52" s="1126">
        <f t="shared" si="5"/>
        <v>156065</v>
      </c>
      <c r="Z52" s="496">
        <f>-1976.3*Table1[[#This Row],[Year]]+4130497.79</f>
        <v>106750.99000000022</v>
      </c>
      <c r="AC52" s="496">
        <v>2036</v>
      </c>
      <c r="AD52" s="1301">
        <f>Table1[[#This Row],[Electricity]]/Table1[[#This Row],[Gasoline]]</f>
        <v>0.61727357190914522</v>
      </c>
      <c r="AE52" s="1301">
        <f>Table1[[#This Row],[Hydrogen]]/Table1[[#This Row],[Gasoline]]</f>
        <v>1</v>
      </c>
    </row>
    <row r="53" spans="2:31" x14ac:dyDescent="0.2">
      <c r="M53" s="1302">
        <f t="shared" si="3"/>
        <v>0.44000000000000022</v>
      </c>
      <c r="N53" s="1287">
        <f t="shared" si="7"/>
        <v>0.45102114846019115</v>
      </c>
      <c r="P53" s="1134">
        <v>2037</v>
      </c>
      <c r="Q53" s="1122">
        <f t="shared" si="6"/>
        <v>100088.53333333414</v>
      </c>
      <c r="R53" s="538"/>
      <c r="S53" s="538"/>
      <c r="T53" s="538"/>
      <c r="U53" s="1126">
        <f t="shared" si="4"/>
        <v>156065</v>
      </c>
      <c r="V53" s="538"/>
      <c r="W53" s="538"/>
      <c r="X53" s="538"/>
      <c r="Y53" s="1126">
        <f t="shared" si="5"/>
        <v>156065</v>
      </c>
      <c r="Z53" s="496">
        <f>-1976.3*Table1[[#This Row],[Year]]+4130497.79</f>
        <v>104774.68999999994</v>
      </c>
      <c r="AC53" s="496">
        <v>2037</v>
      </c>
      <c r="AD53" s="1301">
        <f>Table1[[#This Row],[Electricity]]/Table1[[#This Row],[Gasoline]]</f>
        <v>0.64132594325014669</v>
      </c>
      <c r="AE53" s="1301">
        <f>Table1[[#This Row],[Hydrogen]]/Table1[[#This Row],[Gasoline]]</f>
        <v>1</v>
      </c>
    </row>
    <row r="54" spans="2:31" x14ac:dyDescent="0.2">
      <c r="M54" s="1302">
        <f t="shared" si="3"/>
        <v>0.45000000000000023</v>
      </c>
      <c r="N54" s="1287">
        <f t="shared" si="7"/>
        <v>0.48112900953454829</v>
      </c>
      <c r="P54" s="1134">
        <v>2038</v>
      </c>
      <c r="Q54" s="1122">
        <f t="shared" si="6"/>
        <v>103842.26666666754</v>
      </c>
      <c r="R54" s="538"/>
      <c r="S54" s="538"/>
      <c r="T54" s="538"/>
      <c r="U54" s="1126">
        <f t="shared" si="4"/>
        <v>156065</v>
      </c>
      <c r="V54" s="538"/>
      <c r="W54" s="538"/>
      <c r="X54" s="538"/>
      <c r="Y54" s="1126">
        <f t="shared" si="5"/>
        <v>156065</v>
      </c>
      <c r="Z54" s="496">
        <f>-1976.3*Table1[[#This Row],[Year]]+4130497.79</f>
        <v>102798.39000000013</v>
      </c>
      <c r="AC54" s="496">
        <v>2038</v>
      </c>
      <c r="AD54" s="1301">
        <f>Table1[[#This Row],[Electricity]]/Table1[[#This Row],[Gasoline]]</f>
        <v>0.66537831459114816</v>
      </c>
      <c r="AE54" s="1301">
        <f>Table1[[#This Row],[Hydrogen]]/Table1[[#This Row],[Gasoline]]</f>
        <v>1</v>
      </c>
    </row>
    <row r="55" spans="2:31" x14ac:dyDescent="0.2">
      <c r="M55" s="1302">
        <f t="shared" si="3"/>
        <v>0.46000000000000024</v>
      </c>
      <c r="N55" s="1287">
        <f t="shared" si="7"/>
        <v>0.51148883886909147</v>
      </c>
      <c r="P55" s="1134">
        <v>2039</v>
      </c>
      <c r="Q55" s="1122">
        <f t="shared" si="6"/>
        <v>107596.00000000093</v>
      </c>
      <c r="R55" s="538"/>
      <c r="S55" s="538"/>
      <c r="T55" s="538"/>
      <c r="U55" s="1126">
        <f t="shared" si="4"/>
        <v>156065</v>
      </c>
      <c r="V55" s="538"/>
      <c r="W55" s="538"/>
      <c r="X55" s="538"/>
      <c r="Y55" s="1126">
        <f t="shared" si="5"/>
        <v>156065</v>
      </c>
      <c r="Z55" s="496">
        <f>-1976.3*Table1[[#This Row],[Year]]+4130497.79</f>
        <v>100822.09000000032</v>
      </c>
      <c r="AC55" s="496">
        <v>2039</v>
      </c>
      <c r="AD55" s="1301">
        <f>Table1[[#This Row],[Electricity]]/Table1[[#This Row],[Gasoline]]</f>
        <v>0.68943068593214962</v>
      </c>
      <c r="AE55" s="1301">
        <f>Table1[[#This Row],[Hydrogen]]/Table1[[#This Row],[Gasoline]]</f>
        <v>1</v>
      </c>
    </row>
    <row r="56" spans="2:31" x14ac:dyDescent="0.2">
      <c r="D56" s="496" t="b">
        <v>1</v>
      </c>
      <c r="M56" s="1302">
        <f t="shared" si="3"/>
        <v>0.47000000000000025</v>
      </c>
      <c r="N56" s="1287">
        <f t="shared" si="7"/>
        <v>0.54193718792371426</v>
      </c>
      <c r="P56" s="1134">
        <v>2040</v>
      </c>
      <c r="Q56" s="1122">
        <f t="shared" si="6"/>
        <v>111349.73333333433</v>
      </c>
      <c r="R56" s="538"/>
      <c r="S56" s="538"/>
      <c r="T56" s="538"/>
      <c r="U56" s="1126">
        <f t="shared" si="4"/>
        <v>156065</v>
      </c>
      <c r="V56" s="538"/>
      <c r="W56" s="538"/>
      <c r="X56" s="538"/>
      <c r="Y56" s="1126">
        <f t="shared" si="5"/>
        <v>156065</v>
      </c>
      <c r="Z56" s="496">
        <f>-1976.3*Table1[[#This Row],[Year]]+4130497.79</f>
        <v>98845.790000000037</v>
      </c>
      <c r="AC56" s="496">
        <v>2040</v>
      </c>
      <c r="AD56" s="1301">
        <f>Table1[[#This Row],[Electricity]]/Table1[[#This Row],[Gasoline]]</f>
        <v>0.71348305727315109</v>
      </c>
      <c r="AE56" s="1301">
        <f>Table1[[#This Row],[Hydrogen]]/Table1[[#This Row],[Gasoline]]</f>
        <v>1</v>
      </c>
    </row>
    <row r="57" spans="2:31" x14ac:dyDescent="0.2">
      <c r="D57" s="496" t="b">
        <v>0</v>
      </c>
      <c r="M57" s="1302">
        <f t="shared" si="3"/>
        <v>0.48000000000000026</v>
      </c>
      <c r="N57" s="1287">
        <f t="shared" si="7"/>
        <v>0.57230568676862981</v>
      </c>
      <c r="P57" s="1134">
        <v>2041</v>
      </c>
      <c r="Q57" s="1122">
        <f t="shared" si="6"/>
        <v>115103.46666666679</v>
      </c>
      <c r="R57" s="1125"/>
      <c r="S57" s="1125"/>
      <c r="T57" s="1125"/>
      <c r="U57" s="1126">
        <f t="shared" si="4"/>
        <v>156065</v>
      </c>
      <c r="V57" s="1125"/>
      <c r="W57" s="1125"/>
      <c r="X57" s="1125"/>
      <c r="Y57" s="1126">
        <f t="shared" si="5"/>
        <v>156065</v>
      </c>
      <c r="Z57" s="496">
        <f>-1976.3*Table1[[#This Row],[Year]]+4130497.79</f>
        <v>96869.490000000224</v>
      </c>
      <c r="AC57" s="496">
        <v>2041</v>
      </c>
      <c r="AD57" s="1301">
        <f>Table1[[#This Row],[Electricity]]/Table1[[#This Row],[Gasoline]]</f>
        <v>0.73753542861414656</v>
      </c>
      <c r="AE57" s="1301">
        <f>Table1[[#This Row],[Hydrogen]]/Table1[[#This Row],[Gasoline]]</f>
        <v>1</v>
      </c>
    </row>
    <row r="58" spans="2:31" x14ac:dyDescent="0.2">
      <c r="M58" s="1302">
        <f t="shared" si="3"/>
        <v>0.49000000000000027</v>
      </c>
      <c r="N58" s="1287">
        <f t="shared" si="7"/>
        <v>0.60242359916581223</v>
      </c>
      <c r="P58" s="1134">
        <v>2042</v>
      </c>
      <c r="Q58" s="1122">
        <f t="shared" si="6"/>
        <v>118857.20000000019</v>
      </c>
      <c r="R58" s="1125"/>
      <c r="S58" s="1125"/>
      <c r="T58" s="1125"/>
      <c r="U58" s="1126">
        <f t="shared" si="4"/>
        <v>156065</v>
      </c>
      <c r="V58" s="1125"/>
      <c r="W58" s="1125"/>
      <c r="X58" s="1125"/>
      <c r="Y58" s="1126">
        <f t="shared" si="5"/>
        <v>156065</v>
      </c>
      <c r="Z58" s="496">
        <f>-1976.3*Table1[[#This Row],[Year]]+4130497.79</f>
        <v>94893.189999999944</v>
      </c>
      <c r="AC58" s="496">
        <v>2042</v>
      </c>
      <c r="AD58" s="1301">
        <f>Table1[[#This Row],[Electricity]]/Table1[[#This Row],[Gasoline]]</f>
        <v>0.76158779995514814</v>
      </c>
      <c r="AE58" s="1301">
        <f>Table1[[#This Row],[Hydrogen]]/Table1[[#This Row],[Gasoline]]</f>
        <v>1</v>
      </c>
    </row>
    <row r="59" spans="2:31" x14ac:dyDescent="0.2">
      <c r="M59" s="1302">
        <f t="shared" si="3"/>
        <v>0.50000000000000022</v>
      </c>
      <c r="N59" s="1287">
        <f t="shared" si="7"/>
        <v>0.63212055882855833</v>
      </c>
      <c r="P59" s="1134">
        <v>2043</v>
      </c>
      <c r="Q59" s="1122">
        <f t="shared" si="6"/>
        <v>122610.93333333358</v>
      </c>
      <c r="R59" s="1125"/>
      <c r="S59" s="1125"/>
      <c r="T59" s="1125"/>
      <c r="U59" s="1126">
        <f t="shared" si="4"/>
        <v>156065</v>
      </c>
      <c r="V59" s="1125"/>
      <c r="W59" s="1125"/>
      <c r="X59" s="1125"/>
      <c r="Y59" s="1126">
        <f t="shared" si="5"/>
        <v>156065</v>
      </c>
      <c r="Z59" s="496">
        <f>-1976.3*Table1[[#This Row],[Year]]+4130497.79</f>
        <v>92916.89000000013</v>
      </c>
      <c r="AC59" s="496">
        <v>2043</v>
      </c>
      <c r="AD59" s="1301">
        <f>Table1[[#This Row],[Electricity]]/Table1[[#This Row],[Gasoline]]</f>
        <v>0.7856401712961496</v>
      </c>
      <c r="AE59" s="1301">
        <f>Table1[[#This Row],[Hydrogen]]/Table1[[#This Row],[Gasoline]]</f>
        <v>1</v>
      </c>
    </row>
    <row r="60" spans="2:31" x14ac:dyDescent="0.2">
      <c r="M60" s="1302">
        <f t="shared" si="3"/>
        <v>0.51000000000000023</v>
      </c>
      <c r="N60" s="1287">
        <f t="shared" ref="N60:N109" si="8">WEIBULL(M60,$N$4,$N$5,$N$6)</f>
        <v>0.66122942140045338</v>
      </c>
      <c r="P60" s="1134">
        <v>2044</v>
      </c>
      <c r="Q60" s="1122">
        <f t="shared" si="6"/>
        <v>126364.66666666698</v>
      </c>
      <c r="R60" s="1125"/>
      <c r="S60" s="1125"/>
      <c r="T60" s="1125"/>
      <c r="U60" s="1126">
        <f t="shared" si="4"/>
        <v>156065</v>
      </c>
      <c r="V60" s="1125"/>
      <c r="W60" s="1125"/>
      <c r="X60" s="1125"/>
      <c r="Y60" s="1126">
        <f t="shared" si="5"/>
        <v>156065</v>
      </c>
      <c r="Z60" s="496">
        <f>-1976.3*Table1[[#This Row],[Year]]+4130497.79</f>
        <v>90940.590000000317</v>
      </c>
      <c r="AC60" s="496">
        <v>2044</v>
      </c>
      <c r="AD60" s="1301">
        <f>Table1[[#This Row],[Electricity]]/Table1[[#This Row],[Gasoline]]</f>
        <v>0.80969254263715107</v>
      </c>
      <c r="AE60" s="1301">
        <f>Table1[[#This Row],[Hydrogen]]/Table1[[#This Row],[Gasoline]]</f>
        <v>1</v>
      </c>
    </row>
    <row r="61" spans="2:31" x14ac:dyDescent="0.2">
      <c r="M61" s="1302">
        <f t="shared" si="3"/>
        <v>0.52000000000000024</v>
      </c>
      <c r="N61" s="1287">
        <f t="shared" si="8"/>
        <v>0.68958915732970893</v>
      </c>
      <c r="P61" s="1134">
        <v>2045</v>
      </c>
      <c r="Q61" s="1122">
        <f t="shared" si="6"/>
        <v>130118.40000000037</v>
      </c>
      <c r="R61" s="1125"/>
      <c r="S61" s="1125"/>
      <c r="T61" s="1125"/>
      <c r="U61" s="1126">
        <f t="shared" si="4"/>
        <v>156065</v>
      </c>
      <c r="V61" s="1125"/>
      <c r="W61" s="1125"/>
      <c r="X61" s="1125"/>
      <c r="Y61" s="1126">
        <f t="shared" si="5"/>
        <v>156065</v>
      </c>
      <c r="Z61" s="496">
        <f>-1976.3*Table1[[#This Row],[Year]]+4130497.79</f>
        <v>88964.290000000037</v>
      </c>
      <c r="AC61" s="496">
        <v>2045</v>
      </c>
      <c r="AD61" s="1301">
        <f>Table1[[#This Row],[Electricity]]/Table1[[#This Row],[Gasoline]]</f>
        <v>0.83374491397815254</v>
      </c>
      <c r="AE61" s="1301">
        <f>Table1[[#This Row],[Hydrogen]]/Table1[[#This Row],[Gasoline]]</f>
        <v>1</v>
      </c>
    </row>
    <row r="62" spans="2:31" x14ac:dyDescent="0.2">
      <c r="M62" s="1302">
        <f t="shared" si="3"/>
        <v>0.53000000000000025</v>
      </c>
      <c r="N62" s="1287">
        <f t="shared" si="8"/>
        <v>0.71704770374006288</v>
      </c>
      <c r="P62" s="1134">
        <v>2046</v>
      </c>
      <c r="Q62" s="1122">
        <f t="shared" si="6"/>
        <v>133872.13333333377</v>
      </c>
      <c r="R62" s="1125"/>
      <c r="S62" s="1125"/>
      <c r="T62" s="1125"/>
      <c r="U62" s="1126">
        <f t="shared" si="4"/>
        <v>156065</v>
      </c>
      <c r="V62" s="1125"/>
      <c r="W62" s="1125"/>
      <c r="X62" s="1125"/>
      <c r="Y62" s="1126">
        <f t="shared" si="5"/>
        <v>156065</v>
      </c>
      <c r="Z62" s="496">
        <f>-1976.3*Table1[[#This Row],[Year]]+4130497.79</f>
        <v>86987.990000000224</v>
      </c>
      <c r="AC62" s="496">
        <v>2046</v>
      </c>
      <c r="AD62" s="1301">
        <f>Table1[[#This Row],[Electricity]]/Table1[[#This Row],[Gasoline]]</f>
        <v>0.857797285319154</v>
      </c>
      <c r="AE62" s="1301">
        <f>Table1[[#This Row],[Hydrogen]]/Table1[[#This Row],[Gasoline]]</f>
        <v>1</v>
      </c>
    </row>
    <row r="63" spans="2:31" x14ac:dyDescent="0.2">
      <c r="M63" s="1302">
        <f t="shared" si="3"/>
        <v>0.54000000000000026</v>
      </c>
      <c r="N63" s="1287">
        <f t="shared" si="8"/>
        <v>0.74346468922347331</v>
      </c>
      <c r="P63" s="1134">
        <v>2047</v>
      </c>
      <c r="Q63" s="1122">
        <f t="shared" si="6"/>
        <v>137625.86666666716</v>
      </c>
      <c r="R63" s="1125"/>
      <c r="S63" s="1125"/>
      <c r="T63" s="1125"/>
      <c r="U63" s="1126">
        <f t="shared" si="4"/>
        <v>156065</v>
      </c>
      <c r="V63" s="1125"/>
      <c r="W63" s="1125"/>
      <c r="X63" s="1125"/>
      <c r="Y63" s="1126">
        <f t="shared" si="5"/>
        <v>156065</v>
      </c>
      <c r="Z63" s="496">
        <f>-1976.3*Table1[[#This Row],[Year]]+4130497.79</f>
        <v>85011.689999999944</v>
      </c>
      <c r="AC63" s="496">
        <v>2047</v>
      </c>
      <c r="AD63" s="1301">
        <f>Table1[[#This Row],[Electricity]]/Table1[[#This Row],[Gasoline]]</f>
        <v>0.88184965666015547</v>
      </c>
      <c r="AE63" s="1301">
        <f>Table1[[#This Row],[Hydrogen]]/Table1[[#This Row],[Gasoline]]</f>
        <v>1</v>
      </c>
    </row>
    <row r="64" spans="2:31" x14ac:dyDescent="0.2">
      <c r="M64" s="1302">
        <f t="shared" si="3"/>
        <v>0.55000000000000027</v>
      </c>
      <c r="N64" s="1287">
        <f t="shared" si="8"/>
        <v>0.768713944715672</v>
      </c>
      <c r="P64" s="1134">
        <v>2048</v>
      </c>
      <c r="Q64" s="1122">
        <f t="shared" si="6"/>
        <v>141379.60000000056</v>
      </c>
      <c r="R64" s="1125"/>
      <c r="S64" s="1125"/>
      <c r="T64" s="1125"/>
      <c r="U64" s="1126">
        <f t="shared" si="4"/>
        <v>156065</v>
      </c>
      <c r="V64" s="1125"/>
      <c r="W64" s="1125"/>
      <c r="X64" s="1125"/>
      <c r="Y64" s="1126">
        <f t="shared" si="5"/>
        <v>156065</v>
      </c>
      <c r="Z64" s="496">
        <f>-1976.3*Table1[[#This Row],[Year]]+4130497.79</f>
        <v>83035.39000000013</v>
      </c>
      <c r="AC64" s="496">
        <v>2048</v>
      </c>
      <c r="AD64" s="1301">
        <f>Table1[[#This Row],[Electricity]]/Table1[[#This Row],[Gasoline]]</f>
        <v>0.90590202800115693</v>
      </c>
      <c r="AE64" s="1301">
        <f>Table1[[#This Row],[Hydrogen]]/Table1[[#This Row],[Gasoline]]</f>
        <v>1</v>
      </c>
    </row>
    <row r="65" spans="13:31" x14ac:dyDescent="0.2">
      <c r="M65" s="1302">
        <f t="shared" si="3"/>
        <v>0.56000000000000028</v>
      </c>
      <c r="N65" s="1287">
        <f t="shared" si="8"/>
        <v>0.79268571663322196</v>
      </c>
      <c r="P65" s="1134">
        <v>2049</v>
      </c>
      <c r="Q65" s="1122">
        <f t="shared" si="6"/>
        <v>145133.33333333395</v>
      </c>
      <c r="R65" s="1125"/>
      <c r="S65" s="1125"/>
      <c r="T65" s="1125"/>
      <c r="U65" s="1126">
        <f t="shared" si="4"/>
        <v>156065</v>
      </c>
      <c r="V65" s="1125"/>
      <c r="W65" s="1125"/>
      <c r="X65" s="1125"/>
      <c r="Y65" s="1126">
        <f t="shared" si="5"/>
        <v>156065</v>
      </c>
      <c r="Z65" s="496">
        <f>-1976.3*Table1[[#This Row],[Year]]+4130497.79</f>
        <v>81059.090000000317</v>
      </c>
      <c r="AC65" s="496">
        <v>2049</v>
      </c>
      <c r="AD65" s="1301">
        <f>Table1[[#This Row],[Electricity]]/Table1[[#This Row],[Gasoline]]</f>
        <v>0.9299543993421584</v>
      </c>
      <c r="AE65" s="1301">
        <f>Table1[[#This Row],[Hydrogen]]/Table1[[#This Row],[Gasoline]]</f>
        <v>1</v>
      </c>
    </row>
    <row r="66" spans="13:31" x14ac:dyDescent="0.2">
      <c r="M66" s="1302">
        <f t="shared" si="3"/>
        <v>0.57000000000000028</v>
      </c>
      <c r="N66" s="1287">
        <f t="shared" si="8"/>
        <v>0.81528850543313935</v>
      </c>
      <c r="P66" s="1134">
        <v>2050</v>
      </c>
      <c r="Q66" s="1122">
        <f t="shared" si="6"/>
        <v>148887.06666666735</v>
      </c>
      <c r="R66" s="1125"/>
      <c r="S66" s="1125"/>
      <c r="T66" s="1125"/>
      <c r="U66" s="1126">
        <f t="shared" si="4"/>
        <v>156065</v>
      </c>
      <c r="V66" s="1125"/>
      <c r="W66" s="1125"/>
      <c r="X66" s="1125"/>
      <c r="Y66" s="1126">
        <f t="shared" si="5"/>
        <v>156065</v>
      </c>
      <c r="Z66" s="496">
        <f>-1976.3*Table1[[#This Row],[Year]]+4130497.79</f>
        <v>79082.790000000037</v>
      </c>
      <c r="AC66" s="496">
        <v>2050</v>
      </c>
      <c r="AD66" s="1301">
        <f>Table1[[#This Row],[Electricity]]/Table1[[#This Row],[Gasoline]]</f>
        <v>0.95400677068315987</v>
      </c>
      <c r="AE66" s="1301">
        <f>Table1[[#This Row],[Hydrogen]]/Table1[[#This Row],[Gasoline]]</f>
        <v>1</v>
      </c>
    </row>
    <row r="67" spans="13:31" x14ac:dyDescent="0.2">
      <c r="M67" s="1302">
        <f t="shared" si="3"/>
        <v>0.58000000000000029</v>
      </c>
      <c r="N67" s="1287">
        <f t="shared" si="8"/>
        <v>0.83645046366396225</v>
      </c>
      <c r="P67" s="1135"/>
      <c r="Q67"/>
      <c r="R67"/>
      <c r="S67"/>
      <c r="T67"/>
      <c r="U67"/>
      <c r="V67"/>
      <c r="W67"/>
      <c r="X67"/>
    </row>
    <row r="68" spans="13:31" x14ac:dyDescent="0.2">
      <c r="M68" s="1302">
        <f t="shared" si="3"/>
        <v>0.5900000000000003</v>
      </c>
      <c r="N68" s="1287">
        <f t="shared" si="8"/>
        <v>0.85612030212542312</v>
      </c>
      <c r="P68" s="1135"/>
      <c r="Q68"/>
      <c r="R68"/>
      <c r="S68"/>
      <c r="T68"/>
      <c r="U68"/>
      <c r="V68"/>
      <c r="W68"/>
      <c r="X68"/>
    </row>
    <row r="69" spans="13:31" x14ac:dyDescent="0.2">
      <c r="M69" s="1302">
        <f t="shared" si="3"/>
        <v>0.60000000000000031</v>
      </c>
      <c r="N69" s="1287">
        <f t="shared" si="8"/>
        <v>0.87426767040557263</v>
      </c>
      <c r="P69" s="1135"/>
      <c r="Q69"/>
      <c r="R69"/>
      <c r="S69"/>
      <c r="T69"/>
      <c r="U69"/>
      <c r="V69"/>
      <c r="W69"/>
      <c r="X69"/>
    </row>
    <row r="70" spans="13:31" x14ac:dyDescent="0.2">
      <c r="M70" s="1302">
        <f t="shared" si="3"/>
        <v>0.61000000000000032</v>
      </c>
      <c r="N70" s="1287">
        <f t="shared" si="8"/>
        <v>0.89088299804314675</v>
      </c>
      <c r="P70"/>
      <c r="Q70"/>
      <c r="R70"/>
      <c r="S70"/>
      <c r="T70"/>
      <c r="U70"/>
      <c r="V70"/>
      <c r="W70"/>
      <c r="X70"/>
      <c r="Y70"/>
      <c r="Z70"/>
    </row>
    <row r="71" spans="13:31" x14ac:dyDescent="0.2">
      <c r="M71" s="1302">
        <f t="shared" si="3"/>
        <v>0.62000000000000033</v>
      </c>
      <c r="N71" s="1287">
        <f t="shared" si="8"/>
        <v>0.90597680388751134</v>
      </c>
      <c r="P71"/>
      <c r="Q71" t="s">
        <v>330</v>
      </c>
      <c r="R71"/>
      <c r="S71"/>
      <c r="T71"/>
      <c r="U71"/>
      <c r="V71"/>
      <c r="W71"/>
      <c r="X71"/>
      <c r="Y71"/>
      <c r="Z71"/>
    </row>
    <row r="72" spans="13:31" ht="15" thickBot="1" x14ac:dyDescent="0.25">
      <c r="M72" s="1302">
        <f t="shared" si="3"/>
        <v>0.63000000000000034</v>
      </c>
      <c r="N72" s="1287">
        <f t="shared" si="8"/>
        <v>0.91957850276566688</v>
      </c>
      <c r="P72"/>
      <c r="Q72"/>
      <c r="R72"/>
      <c r="S72"/>
      <c r="T72"/>
      <c r="U72"/>
      <c r="V72"/>
      <c r="W72"/>
      <c r="X72"/>
      <c r="Y72"/>
      <c r="Z72"/>
    </row>
    <row r="73" spans="13:31" x14ac:dyDescent="0.2">
      <c r="M73" s="1302">
        <f t="shared" si="3"/>
        <v>0.64000000000000035</v>
      </c>
      <c r="N73" s="1287">
        <f t="shared" si="8"/>
        <v>0.93173475910294257</v>
      </c>
      <c r="P73"/>
      <c r="Q73" s="1282" t="s">
        <v>331</v>
      </c>
      <c r="R73" s="1282"/>
      <c r="S73"/>
      <c r="T73"/>
      <c r="U73"/>
      <c r="V73"/>
      <c r="W73"/>
      <c r="X73"/>
      <c r="Y73"/>
      <c r="Z73"/>
    </row>
    <row r="74" spans="13:31" x14ac:dyDescent="0.2">
      <c r="M74" s="1302">
        <f t="shared" si="3"/>
        <v>0.65000000000000036</v>
      </c>
      <c r="N74" s="1287">
        <f t="shared" si="8"/>
        <v>0.94250745547383585</v>
      </c>
      <c r="P74"/>
      <c r="Q74" s="1281" t="s">
        <v>332</v>
      </c>
      <c r="R74" s="1281">
        <v>0.99449967320782939</v>
      </c>
      <c r="S74"/>
      <c r="T74"/>
      <c r="U74"/>
      <c r="V74"/>
      <c r="W74"/>
      <c r="X74"/>
      <c r="Y74"/>
      <c r="Z74"/>
    </row>
    <row r="75" spans="13:31" x14ac:dyDescent="0.2">
      <c r="M75" s="1302">
        <f t="shared" si="3"/>
        <v>0.66000000000000036</v>
      </c>
      <c r="N75" s="1287">
        <f t="shared" si="8"/>
        <v>0.95197135907101305</v>
      </c>
      <c r="P75"/>
      <c r="Q75" s="1281" t="s">
        <v>333</v>
      </c>
      <c r="R75" s="1281">
        <v>0.98902960001047946</v>
      </c>
      <c r="S75"/>
      <c r="T75"/>
      <c r="U75"/>
      <c r="V75"/>
      <c r="W75"/>
      <c r="X75"/>
      <c r="Y75"/>
      <c r="Z75"/>
    </row>
    <row r="76" spans="13:31" x14ac:dyDescent="0.2">
      <c r="M76" s="1302">
        <f t="shared" ref="M76:M109" si="9">M75+0.01</f>
        <v>0.67000000000000037</v>
      </c>
      <c r="N76" s="1287">
        <f t="shared" si="8"/>
        <v>0.96021157984875782</v>
      </c>
      <c r="P76"/>
      <c r="Q76" s="1281" t="s">
        <v>334</v>
      </c>
      <c r="R76" s="1281">
        <v>0.98720120001222611</v>
      </c>
      <c r="S76"/>
      <c r="T76"/>
      <c r="U76"/>
      <c r="V76"/>
      <c r="W76"/>
      <c r="X76"/>
      <c r="Y76"/>
      <c r="Z76"/>
    </row>
    <row r="77" spans="13:31" x14ac:dyDescent="0.2">
      <c r="M77" s="1302">
        <f t="shared" si="9"/>
        <v>0.68000000000000038</v>
      </c>
      <c r="N77" s="1287">
        <f t="shared" si="8"/>
        <v>0.96732091996204717</v>
      </c>
      <c r="P77"/>
      <c r="Q77" s="1281" t="s">
        <v>335</v>
      </c>
      <c r="R77" s="1281">
        <v>1099.8062500724445</v>
      </c>
      <c r="S77"/>
      <c r="T77"/>
      <c r="U77"/>
      <c r="V77"/>
      <c r="W77"/>
      <c r="X77"/>
      <c r="Y77"/>
      <c r="Z77"/>
    </row>
    <row r="78" spans="13:31" ht="15" thickBot="1" x14ac:dyDescent="0.25">
      <c r="M78" s="1302">
        <f t="shared" si="9"/>
        <v>0.69000000000000039</v>
      </c>
      <c r="N78" s="1287">
        <f t="shared" si="8"/>
        <v>0.97339721474921714</v>
      </c>
      <c r="P78"/>
      <c r="Q78" s="1279" t="s">
        <v>336</v>
      </c>
      <c r="R78" s="1279">
        <v>8</v>
      </c>
      <c r="S78"/>
      <c r="T78"/>
      <c r="U78"/>
      <c r="V78"/>
      <c r="W78"/>
      <c r="X78"/>
      <c r="Y78"/>
      <c r="Z78"/>
    </row>
    <row r="79" spans="13:31" x14ac:dyDescent="0.2">
      <c r="M79" s="1302">
        <f t="shared" si="9"/>
        <v>0.7000000000000004</v>
      </c>
      <c r="N79" s="1287">
        <f t="shared" si="8"/>
        <v>0.97854076091991982</v>
      </c>
      <c r="P79"/>
      <c r="Q79"/>
      <c r="R79"/>
      <c r="S79"/>
      <c r="T79"/>
      <c r="U79"/>
      <c r="V79"/>
      <c r="W79"/>
      <c r="X79"/>
      <c r="Y79"/>
      <c r="Z79"/>
    </row>
    <row r="80" spans="13:31" ht="15" thickBot="1" x14ac:dyDescent="0.25">
      <c r="M80" s="1302">
        <f t="shared" si="9"/>
        <v>0.71000000000000041</v>
      </c>
      <c r="N80" s="1287">
        <f t="shared" si="8"/>
        <v>0.9828519181996197</v>
      </c>
      <c r="P80"/>
      <c r="Q80" t="s">
        <v>337</v>
      </c>
      <c r="R80"/>
      <c r="S80"/>
      <c r="T80"/>
      <c r="U80"/>
      <c r="V80"/>
      <c r="W80"/>
      <c r="X80"/>
      <c r="Y80"/>
      <c r="Z80"/>
    </row>
    <row r="81" spans="13:26" x14ac:dyDescent="0.2">
      <c r="M81" s="1302">
        <f t="shared" si="9"/>
        <v>0.72000000000000042</v>
      </c>
      <c r="N81" s="1287">
        <f t="shared" si="8"/>
        <v>0.98642895717144563</v>
      </c>
      <c r="P81"/>
      <c r="Q81" s="1280"/>
      <c r="R81" s="1280" t="s">
        <v>341</v>
      </c>
      <c r="S81" s="1280" t="s">
        <v>342</v>
      </c>
      <c r="T81" s="1280" t="s">
        <v>343</v>
      </c>
      <c r="U81" s="1280" t="s">
        <v>344</v>
      </c>
      <c r="V81" s="1280" t="s">
        <v>345</v>
      </c>
      <c r="W81"/>
      <c r="X81"/>
      <c r="Y81"/>
      <c r="Z81"/>
    </row>
    <row r="82" spans="13:26" x14ac:dyDescent="0.2">
      <c r="M82" s="1302">
        <f t="shared" si="9"/>
        <v>0.73000000000000043</v>
      </c>
      <c r="N82" s="1287">
        <f t="shared" si="8"/>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9"/>
        <v>0.74000000000000044</v>
      </c>
      <c r="N83" s="1287">
        <f t="shared" si="8"/>
        <v>0.99175255777467719</v>
      </c>
      <c r="P83"/>
      <c r="Q83" s="1281" t="s">
        <v>339</v>
      </c>
      <c r="R83" s="1281">
        <v>6</v>
      </c>
      <c r="S83" s="1281">
        <v>7257442.7261904757</v>
      </c>
      <c r="T83" s="1281">
        <v>1209573.7876984125</v>
      </c>
      <c r="U83" s="1281"/>
      <c r="V83" s="1281"/>
      <c r="W83"/>
      <c r="X83"/>
      <c r="Y83"/>
      <c r="Z83"/>
    </row>
    <row r="84" spans="13:26" ht="15" thickBot="1" x14ac:dyDescent="0.25">
      <c r="M84" s="1302">
        <f t="shared" si="9"/>
        <v>0.75000000000000044</v>
      </c>
      <c r="N84" s="1287">
        <f t="shared" si="8"/>
        <v>0.99367028457251438</v>
      </c>
      <c r="P84"/>
      <c r="Q84" s="1279" t="s">
        <v>18</v>
      </c>
      <c r="R84" s="1279">
        <v>7</v>
      </c>
      <c r="S84" s="1279">
        <v>661547685.875</v>
      </c>
      <c r="T84" s="1279"/>
      <c r="U84" s="1279"/>
      <c r="V84" s="1279"/>
      <c r="W84"/>
      <c r="X84"/>
      <c r="Y84"/>
      <c r="Z84"/>
    </row>
    <row r="85" spans="13:26" ht="15" thickBot="1" x14ac:dyDescent="0.25">
      <c r="M85" s="1302">
        <f t="shared" si="9"/>
        <v>0.76000000000000045</v>
      </c>
      <c r="N85" s="1287">
        <f t="shared" si="8"/>
        <v>0.9951942788280157</v>
      </c>
      <c r="P85"/>
      <c r="Q85"/>
      <c r="R85"/>
      <c r="S85"/>
      <c r="T85"/>
      <c r="U85"/>
      <c r="V85"/>
      <c r="W85"/>
      <c r="X85"/>
      <c r="Y85"/>
      <c r="Z85"/>
    </row>
    <row r="86" spans="13:26" x14ac:dyDescent="0.2">
      <c r="M86" s="1302">
        <f t="shared" si="9"/>
        <v>0.77000000000000046</v>
      </c>
      <c r="N86" s="1287">
        <f t="shared" si="8"/>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9"/>
        <v>0.78000000000000047</v>
      </c>
      <c r="N87" s="1287">
        <f t="shared" si="8"/>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9"/>
        <v>0.79000000000000048</v>
      </c>
      <c r="N88" s="1287">
        <f t="shared" si="8"/>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9"/>
        <v>0.80000000000000049</v>
      </c>
      <c r="N89" s="1287">
        <f t="shared" si="8"/>
        <v>0.99857502356180761</v>
      </c>
      <c r="P89"/>
      <c r="Q89"/>
      <c r="R89"/>
      <c r="S89"/>
      <c r="T89"/>
      <c r="U89"/>
      <c r="V89"/>
      <c r="W89"/>
      <c r="X89"/>
      <c r="Y89"/>
      <c r="Z89"/>
    </row>
    <row r="90" spans="13:26" x14ac:dyDescent="0.2">
      <c r="M90" s="1302">
        <f t="shared" si="9"/>
        <v>0.8100000000000005</v>
      </c>
      <c r="N90" s="1287">
        <f t="shared" si="8"/>
        <v>0.99897951304628008</v>
      </c>
      <c r="Q90"/>
      <c r="R90"/>
      <c r="S90"/>
      <c r="T90"/>
      <c r="U90"/>
      <c r="V90"/>
      <c r="W90"/>
      <c r="X90"/>
      <c r="Y90"/>
    </row>
    <row r="91" spans="13:26" x14ac:dyDescent="0.2">
      <c r="M91" s="1302">
        <f t="shared" si="9"/>
        <v>0.82000000000000051</v>
      </c>
      <c r="N91" s="1287">
        <f t="shared" si="8"/>
        <v>0.99927833402166177</v>
      </c>
      <c r="Q91"/>
      <c r="R91"/>
      <c r="S91"/>
      <c r="T91"/>
      <c r="U91"/>
      <c r="V91"/>
      <c r="W91"/>
      <c r="X91"/>
      <c r="Y91"/>
    </row>
    <row r="92" spans="13:26" x14ac:dyDescent="0.2">
      <c r="M92" s="1302">
        <f t="shared" si="9"/>
        <v>0.83000000000000052</v>
      </c>
      <c r="N92" s="1287">
        <f t="shared" si="8"/>
        <v>0.99949620008360773</v>
      </c>
    </row>
    <row r="93" spans="13:26" x14ac:dyDescent="0.2">
      <c r="M93" s="1302">
        <f t="shared" si="9"/>
        <v>0.84000000000000052</v>
      </c>
      <c r="N93" s="1287">
        <f t="shared" si="8"/>
        <v>0.99965291531541611</v>
      </c>
      <c r="Q93" t="s">
        <v>330</v>
      </c>
      <c r="R93"/>
      <c r="S93"/>
      <c r="T93"/>
      <c r="U93"/>
      <c r="V93"/>
      <c r="W93"/>
      <c r="X93"/>
      <c r="Y93"/>
    </row>
    <row r="94" spans="13:26" ht="15" thickBot="1" x14ac:dyDescent="0.25">
      <c r="M94" s="1302">
        <f t="shared" si="9"/>
        <v>0.85000000000000053</v>
      </c>
      <c r="N94" s="1287">
        <f t="shared" si="8"/>
        <v>0.99976409939337041</v>
      </c>
      <c r="Q94"/>
      <c r="R94"/>
      <c r="S94"/>
      <c r="T94"/>
      <c r="U94"/>
      <c r="V94"/>
      <c r="W94"/>
      <c r="X94"/>
      <c r="Y94"/>
    </row>
    <row r="95" spans="13:26" x14ac:dyDescent="0.2">
      <c r="M95" s="1302">
        <f t="shared" si="9"/>
        <v>0.86000000000000054</v>
      </c>
      <c r="N95" s="1287">
        <f t="shared" si="8"/>
        <v>0.9998418759268497</v>
      </c>
      <c r="Q95" s="1282" t="s">
        <v>331</v>
      </c>
      <c r="R95" s="1282"/>
      <c r="S95"/>
      <c r="T95"/>
      <c r="U95"/>
      <c r="V95"/>
      <c r="W95"/>
      <c r="X95"/>
      <c r="Y95"/>
    </row>
    <row r="96" spans="13:26" x14ac:dyDescent="0.2">
      <c r="M96" s="1302">
        <f t="shared" si="9"/>
        <v>0.87000000000000055</v>
      </c>
      <c r="N96" s="1287">
        <f t="shared" si="8"/>
        <v>0.999895503999498</v>
      </c>
      <c r="Q96" s="1281" t="s">
        <v>332</v>
      </c>
      <c r="R96" s="1281">
        <v>0.99269784439834385</v>
      </c>
      <c r="S96"/>
      <c r="T96"/>
      <c r="U96"/>
      <c r="V96"/>
      <c r="W96"/>
      <c r="X96"/>
      <c r="Y96"/>
    </row>
    <row r="97" spans="13:25" x14ac:dyDescent="0.2">
      <c r="M97" s="1302">
        <f t="shared" si="9"/>
        <v>0.88000000000000056</v>
      </c>
      <c r="N97" s="1287">
        <f t="shared" si="8"/>
        <v>0.99993194033152688</v>
      </c>
      <c r="Q97" s="1281" t="s">
        <v>333</v>
      </c>
      <c r="R97" s="1281">
        <v>0.98544901027311849</v>
      </c>
      <c r="S97"/>
      <c r="T97"/>
      <c r="U97"/>
      <c r="V97"/>
      <c r="W97"/>
      <c r="X97"/>
      <c r="Y97"/>
    </row>
    <row r="98" spans="13:25" x14ac:dyDescent="0.2">
      <c r="M98" s="1302">
        <f t="shared" si="9"/>
        <v>0.89000000000000057</v>
      </c>
      <c r="N98" s="1287">
        <f t="shared" si="8"/>
        <v>0.99995632604198814</v>
      </c>
      <c r="Q98" s="1281" t="s">
        <v>334</v>
      </c>
      <c r="R98" s="1281">
        <v>0.9833702974549926</v>
      </c>
      <c r="S98"/>
      <c r="T98"/>
      <c r="U98"/>
      <c r="V98"/>
      <c r="W98"/>
      <c r="X98"/>
      <c r="Y98"/>
    </row>
    <row r="99" spans="13:25" x14ac:dyDescent="0.2">
      <c r="M99" s="1302">
        <f t="shared" si="9"/>
        <v>0.90000000000000058</v>
      </c>
      <c r="N99" s="1287">
        <f t="shared" si="8"/>
        <v>0.99997239738380339</v>
      </c>
      <c r="Q99" s="1281" t="s">
        <v>335</v>
      </c>
      <c r="R99" s="1281">
        <v>1335.4241024233945</v>
      </c>
      <c r="S99"/>
      <c r="T99"/>
      <c r="U99"/>
      <c r="V99"/>
      <c r="W99"/>
      <c r="X99"/>
      <c r="Y99"/>
    </row>
    <row r="100" spans="13:25" ht="15" thickBot="1" x14ac:dyDescent="0.25">
      <c r="M100" s="1302">
        <f t="shared" si="9"/>
        <v>0.91000000000000059</v>
      </c>
      <c r="N100" s="1287">
        <f t="shared" si="8"/>
        <v>0.99998282393580651</v>
      </c>
      <c r="Q100" s="1279" t="s">
        <v>336</v>
      </c>
      <c r="R100" s="1279">
        <v>9</v>
      </c>
      <c r="S100"/>
      <c r="T100"/>
      <c r="U100"/>
      <c r="V100"/>
      <c r="W100"/>
      <c r="X100"/>
      <c r="Y100"/>
    </row>
    <row r="101" spans="13:25" x14ac:dyDescent="0.2">
      <c r="M101" s="1302">
        <f t="shared" si="9"/>
        <v>0.9200000000000006</v>
      </c>
      <c r="N101" s="1287">
        <f t="shared" si="8"/>
        <v>0.99998948057868242</v>
      </c>
      <c r="Q101"/>
      <c r="R101"/>
      <c r="S101"/>
      <c r="T101"/>
      <c r="U101"/>
      <c r="V101"/>
      <c r="W101"/>
      <c r="X101"/>
      <c r="Y101"/>
    </row>
    <row r="102" spans="13:25" ht="15" thickBot="1" x14ac:dyDescent="0.25">
      <c r="M102" s="1302">
        <f t="shared" si="9"/>
        <v>0.9300000000000006</v>
      </c>
      <c r="N102" s="1287">
        <f t="shared" si="8"/>
        <v>0.9999936612702216</v>
      </c>
      <c r="Q102" t="s">
        <v>337</v>
      </c>
      <c r="R102"/>
      <c r="S102"/>
      <c r="T102"/>
      <c r="U102"/>
      <c r="V102"/>
      <c r="W102"/>
      <c r="X102"/>
      <c r="Y102"/>
    </row>
    <row r="103" spans="13:25" x14ac:dyDescent="0.2">
      <c r="M103" s="1302">
        <f t="shared" si="9"/>
        <v>0.94000000000000061</v>
      </c>
      <c r="N103" s="1287">
        <f t="shared" si="8"/>
        <v>0.99999624335152093</v>
      </c>
      <c r="Q103" s="1280"/>
      <c r="R103" s="1280" t="s">
        <v>341</v>
      </c>
      <c r="S103" s="1280" t="s">
        <v>342</v>
      </c>
      <c r="T103" s="1280" t="s">
        <v>343</v>
      </c>
      <c r="U103" s="1280" t="s">
        <v>344</v>
      </c>
      <c r="V103" s="1280" t="s">
        <v>345</v>
      </c>
      <c r="W103"/>
      <c r="X103"/>
      <c r="Y103"/>
    </row>
    <row r="104" spans="13:25" x14ac:dyDescent="0.2">
      <c r="M104" s="1302">
        <f t="shared" si="9"/>
        <v>0.95000000000000062</v>
      </c>
      <c r="N104" s="1287">
        <f t="shared" si="8"/>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9"/>
        <v>0.96000000000000063</v>
      </c>
      <c r="N105" s="1287">
        <f t="shared" si="8"/>
        <v>0.99999874646745956</v>
      </c>
      <c r="Q105" s="1281" t="s">
        <v>339</v>
      </c>
      <c r="R105" s="1281">
        <v>7</v>
      </c>
      <c r="S105" s="1281">
        <v>12483502.733333301</v>
      </c>
      <c r="T105" s="1281">
        <v>1783357.5333333288</v>
      </c>
      <c r="U105" s="1281"/>
      <c r="V105" s="1281"/>
      <c r="W105"/>
      <c r="X105"/>
      <c r="Y105"/>
    </row>
    <row r="106" spans="13:25" ht="15" thickBot="1" x14ac:dyDescent="0.25">
      <c r="M106" s="1302">
        <f t="shared" si="9"/>
        <v>0.97000000000000064</v>
      </c>
      <c r="N106" s="1287">
        <f t="shared" si="8"/>
        <v>0.99999929472988103</v>
      </c>
      <c r="Q106" s="1279" t="s">
        <v>18</v>
      </c>
      <c r="R106" s="1279">
        <v>8</v>
      </c>
      <c r="S106" s="1279">
        <v>857914338.99999988</v>
      </c>
      <c r="T106" s="1279"/>
      <c r="U106" s="1279"/>
      <c r="V106" s="1279"/>
      <c r="W106"/>
      <c r="X106"/>
      <c r="Y106"/>
    </row>
    <row r="107" spans="13:25" ht="15" thickBot="1" x14ac:dyDescent="0.25">
      <c r="M107" s="1302">
        <f t="shared" si="9"/>
        <v>0.98000000000000065</v>
      </c>
      <c r="N107" s="1287">
        <f t="shared" si="8"/>
        <v>0.99999961030075424</v>
      </c>
      <c r="Q107"/>
      <c r="R107"/>
      <c r="S107"/>
      <c r="T107"/>
      <c r="U107"/>
      <c r="V107"/>
      <c r="W107"/>
      <c r="X107"/>
      <c r="Y107"/>
    </row>
    <row r="108" spans="13:25" x14ac:dyDescent="0.2">
      <c r="M108" s="1302">
        <f t="shared" si="9"/>
        <v>0.99000000000000066</v>
      </c>
      <c r="N108" s="1287">
        <f t="shared" si="8"/>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9"/>
        <v>1.0000000000000007</v>
      </c>
      <c r="N109" s="1287">
        <f t="shared" si="8"/>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5" t="s">
        <v>249</v>
      </c>
      <c r="C4" s="1596"/>
      <c r="D4" s="1596"/>
      <c r="E4" s="1596"/>
      <c r="F4" s="1596"/>
      <c r="G4" s="1597"/>
      <c r="H4" s="1595" t="s">
        <v>250</v>
      </c>
      <c r="I4" s="1596"/>
      <c r="J4" s="1596"/>
      <c r="K4" s="1596"/>
      <c r="L4" s="1596"/>
      <c r="M4" s="1597"/>
      <c r="N4" s="1595" t="s">
        <v>154</v>
      </c>
      <c r="O4" s="1596"/>
      <c r="P4" s="1596"/>
      <c r="Q4" s="1596"/>
      <c r="R4" s="1596"/>
      <c r="S4" s="1597"/>
    </row>
    <row r="5" spans="1:19" s="1176" customFormat="1" ht="15" x14ac:dyDescent="0.2">
      <c r="A5" s="1178"/>
      <c r="B5" s="1598" t="s">
        <v>129</v>
      </c>
      <c r="C5" s="1599"/>
      <c r="D5" s="1599"/>
      <c r="E5" s="1599"/>
      <c r="F5" s="1599"/>
      <c r="G5" s="1600"/>
      <c r="H5" s="1598" t="s">
        <v>129</v>
      </c>
      <c r="I5" s="1599"/>
      <c r="J5" s="1599"/>
      <c r="K5" s="1599"/>
      <c r="L5" s="1599"/>
      <c r="M5" s="1600"/>
      <c r="N5" s="1598" t="s">
        <v>129</v>
      </c>
      <c r="O5" s="1599"/>
      <c r="P5" s="1599"/>
      <c r="Q5" s="1599"/>
      <c r="R5" s="1599"/>
      <c r="S5" s="1600"/>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1151412</v>
      </c>
      <c r="G23" s="1272">
        <f t="shared" si="12"/>
        <v>1151412</v>
      </c>
      <c r="H23" s="1270">
        <f t="shared" si="8"/>
        <v>138005</v>
      </c>
      <c r="I23" s="1271">
        <f t="shared" si="13"/>
        <v>1151412</v>
      </c>
      <c r="J23" s="1271">
        <f t="shared" si="13"/>
        <v>1151412</v>
      </c>
      <c r="K23" s="1271">
        <f t="shared" si="13"/>
        <v>1151412</v>
      </c>
      <c r="L23" s="1271">
        <f t="shared" si="13"/>
        <v>1151412</v>
      </c>
      <c r="M23" s="1272">
        <f t="shared" si="13"/>
        <v>1151412</v>
      </c>
      <c r="N23" s="1270">
        <f t="shared" si="10"/>
        <v>81898</v>
      </c>
      <c r="O23" s="1271">
        <f t="shared" si="14"/>
        <v>1151412</v>
      </c>
      <c r="P23" s="1271">
        <f t="shared" si="14"/>
        <v>1151412</v>
      </c>
      <c r="Q23" s="1271">
        <f t="shared" si="14"/>
        <v>1151412</v>
      </c>
      <c r="R23" s="1271">
        <f t="shared" si="14"/>
        <v>1151412</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1152694.0529132504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1152694.0529132504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1152694.0529132504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1153887.6238913627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1153887.6238913627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1153887.6238913627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1155468.9856745866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1155468.9856745866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1155468.9856745866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297354.40636847832</v>
      </c>
      <c r="G27" s="1269">
        <f t="shared" si="12"/>
        <v>1157278.0399696736</v>
      </c>
      <c r="H27" s="1267">
        <f t="shared" si="8"/>
        <v>138005</v>
      </c>
      <c r="I27" s="1268">
        <f t="shared" si="13"/>
        <v>164275.10160235863</v>
      </c>
      <c r="J27" s="1268">
        <f t="shared" si="13"/>
        <v>172307.23149939469</v>
      </c>
      <c r="K27" s="1268">
        <f t="shared" si="13"/>
        <v>484771.02567962359</v>
      </c>
      <c r="L27" s="1268">
        <f t="shared" si="13"/>
        <v>257134.69755041646</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240047.39265222088</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285929.76712368859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250895.30352414944</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199370.44685304872</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270917.97992628836</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244366.64993857368</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201438.64993857368</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266570.74381802278</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241607.99562569152</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201925.61809378397</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263494.08323170058</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239755.14995146217</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202512.84826185249</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259788.09876334266</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237183.6235849947</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202980.88423840102</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256753.00715685604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234714.57270478044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203384.93715879397</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254860.97062599447</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232888.59827695094</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203647.29087656995</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253811.01372161225</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231719.78888204353</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203724.32308695698</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253352.12655483308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231137.66914810694</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203799.77124309973</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252969.48046726114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230569.9591605766</v>
      </c>
      <c r="M37" s="1269">
        <f t="shared" si="16"/>
        <v>1163848.2924939101</v>
      </c>
      <c r="N37" s="1267">
        <f t="shared" si="10"/>
        <v>84301.125</v>
      </c>
      <c r="O37" s="1268">
        <f t="shared" si="17"/>
        <v>165995.16749390995</v>
      </c>
      <c r="P37" s="1268">
        <f t="shared" si="17"/>
        <v>169968.16749390995</v>
      </c>
      <c r="Q37" s="1268">
        <f t="shared" si="17"/>
        <v>264470.16749390995</v>
      </c>
      <c r="R37" s="1268">
        <f t="shared" si="17"/>
        <v>203848.29249390995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203848.29249390995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203848.29249390995</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203848.29249390995</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203848.29249390995</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203848.29249390995</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203848.29249390995</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203848.29249390995</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203848.29249390995</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203848.29249390995</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203848.29249390995</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203848.29249390995</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203848.29249390995</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203848.29249390995</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203848.29249390995</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203848.29249390995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12" t="s">
        <v>10</v>
      </c>
      <c r="C5" s="1611"/>
      <c r="D5" s="1611"/>
      <c r="E5" s="1613"/>
      <c r="F5" s="1612" t="s">
        <v>11</v>
      </c>
      <c r="G5" s="1611"/>
      <c r="H5" s="1611"/>
      <c r="I5" s="1613"/>
      <c r="J5" s="74"/>
      <c r="K5" s="72"/>
      <c r="L5" s="1612" t="s">
        <v>10</v>
      </c>
      <c r="M5" s="1611"/>
      <c r="N5" s="1611"/>
      <c r="O5" s="1613"/>
      <c r="P5" s="1612" t="s">
        <v>11</v>
      </c>
      <c r="Q5" s="1611"/>
      <c r="R5" s="1611"/>
      <c r="S5" s="1613"/>
      <c r="T5" s="74">
        <v>1</v>
      </c>
      <c r="U5" s="72"/>
      <c r="V5" s="1611" t="s">
        <v>10</v>
      </c>
      <c r="W5" s="1611"/>
      <c r="X5" s="1611"/>
      <c r="Y5" s="1611"/>
      <c r="Z5" s="1612" t="s">
        <v>11</v>
      </c>
      <c r="AA5" s="1611"/>
      <c r="AB5" s="1613"/>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14"/>
      <c r="L139" s="1615"/>
      <c r="M139" s="1618" t="s">
        <v>41</v>
      </c>
      <c r="N139" s="1619"/>
      <c r="O139" s="1619"/>
      <c r="P139" s="1619"/>
      <c r="Q139" s="1619"/>
      <c r="R139" s="1619"/>
      <c r="S139" s="1619"/>
      <c r="T139" s="1620"/>
    </row>
    <row r="140" spans="1:30" s="171" customFormat="1" ht="54" customHeight="1" thickBot="1" x14ac:dyDescent="0.35">
      <c r="B140" s="1621" t="s">
        <v>42</v>
      </c>
      <c r="C140" s="1622"/>
      <c r="D140" s="173" t="s">
        <v>10</v>
      </c>
      <c r="E140" s="174" t="s">
        <v>43</v>
      </c>
      <c r="F140" s="174" t="s">
        <v>44</v>
      </c>
      <c r="G140" s="174" t="s">
        <v>45</v>
      </c>
      <c r="H140" s="175" t="s">
        <v>46</v>
      </c>
      <c r="I140" s="176"/>
      <c r="J140" s="51"/>
      <c r="K140" s="1616"/>
      <c r="L140" s="1617"/>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23"/>
      <c r="L141" s="1624"/>
      <c r="M141" s="1625">
        <v>2007</v>
      </c>
      <c r="N141" s="1626"/>
      <c r="O141" s="1625">
        <v>2010</v>
      </c>
      <c r="P141" s="1626"/>
      <c r="Q141" s="1625">
        <v>2015</v>
      </c>
      <c r="R141" s="1626"/>
      <c r="S141" s="1625">
        <v>2020</v>
      </c>
      <c r="T141" s="1626"/>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29" t="s">
        <v>163</v>
      </c>
      <c r="L142" s="1630"/>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7" t="s">
        <v>163</v>
      </c>
      <c r="C143" s="1628"/>
      <c r="D143" s="192">
        <f>+D142+D141</f>
        <v>137873.22849999985</v>
      </c>
      <c r="E143" s="193">
        <f>+D143/$D$153</f>
        <v>0.47625518546831802</v>
      </c>
      <c r="F143" s="192">
        <f>+F141+F142</f>
        <v>15757585.297999991</v>
      </c>
      <c r="G143" s="194">
        <f>IF(F143=0,0,+F143/D143)</f>
        <v>114.29039175651137</v>
      </c>
      <c r="H143" s="195">
        <f>F143/F153</f>
        <v>0.66842924773992651</v>
      </c>
      <c r="I143" s="196"/>
      <c r="J143" s="48"/>
      <c r="K143" s="1629" t="s">
        <v>166</v>
      </c>
      <c r="L143" s="1630"/>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31" t="s">
        <v>169</v>
      </c>
      <c r="L144" s="1632"/>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33" t="s">
        <v>49</v>
      </c>
      <c r="L145" s="1634"/>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36"/>
      <c r="L146" s="1637"/>
      <c r="M146" s="1625">
        <v>2025</v>
      </c>
      <c r="N146" s="1635"/>
      <c r="O146" s="1625">
        <v>2030</v>
      </c>
      <c r="P146" s="1626"/>
      <c r="Q146" s="1625">
        <v>2035</v>
      </c>
      <c r="R146" s="1626"/>
      <c r="S146" s="1625">
        <v>2040</v>
      </c>
      <c r="T146" s="1626"/>
    </row>
    <row r="147" spans="2:30" s="115" customFormat="1" ht="18" thickTop="1" thickBot="1" x14ac:dyDescent="0.25">
      <c r="B147" s="1627" t="s">
        <v>166</v>
      </c>
      <c r="C147" s="1628"/>
      <c r="D147" s="192">
        <f>+D146+D145</f>
        <v>74071.53689999989</v>
      </c>
      <c r="E147" s="193">
        <f>+D147/$D$153</f>
        <v>0.25586514458267617</v>
      </c>
      <c r="F147" s="192">
        <f>+F146+F145</f>
        <v>5702382.5209999923</v>
      </c>
      <c r="G147" s="194">
        <f>IF(F147=0,0,+F147/D147)</f>
        <v>76.984800905352898</v>
      </c>
      <c r="H147" s="195">
        <f>F147/F153</f>
        <v>0.24189234497249509</v>
      </c>
      <c r="I147" s="196"/>
      <c r="J147" s="48"/>
      <c r="K147" s="1629" t="s">
        <v>163</v>
      </c>
      <c r="L147" s="1630"/>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29" t="s">
        <v>166</v>
      </c>
      <c r="L148" s="1630"/>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31" t="s">
        <v>169</v>
      </c>
      <c r="L149" s="1632"/>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33" t="s">
        <v>49</v>
      </c>
      <c r="L150" s="1634"/>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7" t="s">
        <v>169</v>
      </c>
      <c r="C151" s="1628"/>
      <c r="D151" s="192">
        <f>+D150+D149</f>
        <v>77549.675199999983</v>
      </c>
      <c r="E151" s="193">
        <f>+D151/$D$153</f>
        <v>0.26787966994900575</v>
      </c>
      <c r="F151" s="192">
        <f>+F149+F150</f>
        <v>2114083.3633489003</v>
      </c>
      <c r="G151" s="194">
        <f>IF(F151=0,0,+F151/D151)</f>
        <v>27.261021505205488</v>
      </c>
      <c r="H151" s="195">
        <f>F151/F153</f>
        <v>8.967840728757831E-2</v>
      </c>
      <c r="I151" s="196"/>
      <c r="J151" s="48"/>
      <c r="K151" s="1636"/>
      <c r="L151" s="1637"/>
      <c r="M151" s="1625">
        <v>2045</v>
      </c>
      <c r="N151" s="1635"/>
      <c r="O151" s="1625">
        <v>2050</v>
      </c>
      <c r="P151" s="1635"/>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29" t="s">
        <v>163</v>
      </c>
      <c r="L152" s="1630"/>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38" t="s">
        <v>49</v>
      </c>
      <c r="C153" s="1639"/>
      <c r="D153" s="209">
        <f>D143+D147+D151</f>
        <v>289494.44059999974</v>
      </c>
      <c r="E153" s="210">
        <f>+D153/$D$153</f>
        <v>1</v>
      </c>
      <c r="F153" s="209">
        <f>F143+F147+F151</f>
        <v>23574051.182348885</v>
      </c>
      <c r="G153" s="211">
        <f>IF(F153=0,0,+F153/D153)</f>
        <v>81.431792380847909</v>
      </c>
      <c r="H153" s="212">
        <f>SUM(H143:H152)</f>
        <v>1</v>
      </c>
      <c r="I153" s="213"/>
      <c r="J153" s="48"/>
      <c r="K153" s="1629" t="s">
        <v>166</v>
      </c>
      <c r="L153" s="1630"/>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31" t="s">
        <v>169</v>
      </c>
      <c r="L154" s="1632"/>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33" t="s">
        <v>49</v>
      </c>
      <c r="L155" s="1634"/>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3C34440-8B68-467C-809C-D8AD8560F3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D47DDDF-63E3-4EA5-87AD-D2591CB9FFE5}">
  <ds:schemaRefs>
    <ds:schemaRef ds:uri="http://schemas.microsoft.com/sharepoint/v3/contenttype/forms"/>
  </ds:schemaRefs>
</ds:datastoreItem>
</file>

<file path=customXml/itemProps3.xml><?xml version="1.0" encoding="utf-8"?>
<ds:datastoreItem xmlns:ds="http://schemas.openxmlformats.org/officeDocument/2006/customXml" ds:itemID="{A062365A-279E-4A43-A7C9-024690DBC5C1}">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065de1db-e31c-4292-be75-d6c27d0859e3"/>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2020-08-28T21:32:25Z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