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6D47BD9B-5B44-2D45-A06B-194722FB3A46}" xr6:coauthVersionLast="45" xr6:coauthVersionMax="45" xr10:uidLastSave="{00000000-0000-0000-0000-000000000000}"/>
  <bookViews>
    <workbookView xWindow="6340" yWindow="460" windowWidth="33600" windowHeight="19560" tabRatio="926" firstSheet="3" activeTab="6"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1" i="4"/>
  <c r="AF30" i="4" s="1"/>
  <c r="AG80" i="4"/>
  <c r="AF29" i="4" s="1"/>
  <c r="AG74" i="4"/>
  <c r="AF23" i="4" s="1"/>
  <c r="AG70" i="4"/>
  <c r="AF19" i="4" s="1"/>
  <c r="J18" i="4"/>
  <c r="J30" i="4"/>
  <c r="AG82" i="4" l="1"/>
  <c r="AF31" i="4" s="1"/>
  <c r="AG69" i="4"/>
  <c r="AF18" i="4" s="1"/>
  <c r="AG62" i="4"/>
  <c r="AG75" i="4"/>
  <c r="AF24" i="4" s="1"/>
  <c r="J20" i="4"/>
  <c r="AG71" i="4"/>
  <c r="AF20" i="4" s="1"/>
  <c r="J31" i="4"/>
  <c r="J24" i="4"/>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AG67" i="4" l="1"/>
  <c r="AF16" i="4" s="1"/>
  <c r="J16" i="4"/>
  <c r="J17" i="4"/>
  <c r="AG65" i="4"/>
  <c r="AF14" i="4" s="1"/>
  <c r="J15" i="4"/>
  <c r="AG64" i="4"/>
  <c r="AF13" i="4" s="1"/>
  <c r="J14" i="4"/>
  <c r="AG63" i="4"/>
  <c r="AG68" i="4"/>
  <c r="AF17" i="4" s="1"/>
  <c r="AG66" i="4"/>
  <c r="AF15" i="4" s="1"/>
  <c r="AG76" i="4"/>
  <c r="AF25" i="4" s="1"/>
  <c r="J25" i="4"/>
  <c r="AG83" i="4"/>
  <c r="AF32" i="4" s="1"/>
  <c r="J32" i="4"/>
  <c r="J21" i="4"/>
  <c r="AG72" i="4"/>
  <c r="AF21" i="4" s="1"/>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AG84" i="4" l="1"/>
  <c r="AF33" i="4" s="1"/>
  <c r="J33" i="4"/>
  <c r="J22" i="4"/>
  <c r="AG73" i="4"/>
  <c r="AF22" i="4" s="1"/>
  <c r="J26" i="4"/>
  <c r="AG77" i="4"/>
  <c r="AF26" i="4" s="1"/>
  <c r="B10" i="9"/>
  <c r="J27" i="4" l="1"/>
  <c r="AG78" i="4"/>
  <c r="AF27" i="4" s="1"/>
  <c r="J34" i="4"/>
  <c r="AG85" i="4"/>
  <c r="AF34" i="4" s="1"/>
  <c r="J35" i="4" l="1"/>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J36" i="4" l="1"/>
  <c r="AG87" i="4"/>
  <c r="AF36" i="4" s="1"/>
  <c r="AE21" i="22"/>
  <c r="AD21" i="22"/>
  <c r="AC21" i="22"/>
  <c r="AB21" i="22"/>
  <c r="AA21" i="22"/>
  <c r="AE21" i="12"/>
  <c r="AD21" i="12"/>
  <c r="AC21" i="12"/>
  <c r="AB21" i="12"/>
  <c r="AA21" i="12"/>
  <c r="J37" i="4" l="1"/>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AG90" i="4" l="1"/>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J40" i="4"/>
  <c r="AG91" i="4"/>
  <c r="AF40" i="4" s="1"/>
  <c r="S38" i="4"/>
  <c r="AO38" i="4"/>
  <c r="Y31" i="23"/>
  <c r="G21" i="1"/>
  <c r="AG92" i="4" l="1"/>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J42" i="4"/>
  <c r="AG93" i="4"/>
  <c r="AF42" i="4" s="1"/>
  <c r="S36" i="4"/>
  <c r="AO36" i="4"/>
  <c r="Y33" i="23"/>
  <c r="P2" i="4"/>
  <c r="AP19" i="4" s="1"/>
  <c r="J43" i="4" l="1"/>
  <c r="AG94" i="4"/>
  <c r="AF43" i="4" s="1"/>
  <c r="AP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J45" i="4" l="1"/>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AG98" i="4" l="1"/>
  <c r="AF47" i="4" s="1"/>
  <c r="AP47" i="4" s="1"/>
  <c r="J47" i="4"/>
  <c r="T47" i="4" s="1"/>
  <c r="AN13" i="9"/>
  <c r="U29" i="4"/>
  <c r="S31" i="4"/>
  <c r="AO31" i="4"/>
  <c r="Y38" i="23"/>
  <c r="J8" i="5"/>
  <c r="J45" i="5"/>
  <c r="J47" i="5"/>
  <c r="J48" i="5"/>
  <c r="J7" i="5"/>
  <c r="Y16" i="11"/>
  <c r="Y17" i="11" s="1"/>
  <c r="AN12" i="9" l="1"/>
  <c r="U28"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AG100" i="4" l="1"/>
  <c r="AF49" i="4" s="1"/>
  <c r="AP49" i="4" s="1"/>
  <c r="J49" i="4"/>
  <c r="T49" i="4" s="1"/>
  <c r="AN11" i="9"/>
  <c r="U27" i="4"/>
  <c r="S29" i="4"/>
  <c r="AO29" i="4"/>
  <c r="Y40" i="23"/>
  <c r="AN10" i="9" l="1"/>
  <c r="U26"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J51" i="4" l="1"/>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U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Z32" i="21" a="1"/>
  <c r="Y30" i="21" a="1"/>
  <c r="AC30" i="11"/>
  <c r="AC27" i="11"/>
  <c r="Z45" i="21" a="1"/>
  <c r="AC32" i="21" a="1"/>
  <c r="Z53" i="21" a="1"/>
  <c r="Z57" i="21" a="1"/>
  <c r="AB51" i="21" a="1"/>
  <c r="AC40" i="11"/>
  <c r="AC45" i="21" a="1"/>
  <c r="AC42" i="21" a="1"/>
  <c r="AB39" i="11"/>
  <c r="Y49" i="21" a="1"/>
  <c r="Y26" i="21" a="1"/>
  <c r="AC37" i="11"/>
  <c r="Y47" i="21" a="1"/>
  <c r="AC26" i="11"/>
  <c r="AB24" i="11"/>
  <c r="Y36" i="21" a="1"/>
  <c r="AC44" i="11"/>
  <c r="Y54" i="21" a="1"/>
  <c r="AB28" i="11"/>
  <c r="AC31" i="11"/>
  <c r="AB38" i="21" a="1"/>
  <c r="Y46" i="21" a="1"/>
  <c r="AC39" i="21" a="1"/>
  <c r="Z27" i="21" a="1"/>
  <c r="Y28" i="21" a="1"/>
  <c r="Y35" i="21" a="1"/>
  <c r="Y32" i="21" a="1"/>
  <c r="AB24" i="21" a="1"/>
  <c r="AC33" i="21" a="1"/>
  <c r="Z54" i="21" a="1"/>
  <c r="Z52" i="21" a="1"/>
  <c r="AC35" i="21" a="1"/>
  <c r="AC50" i="21" a="1"/>
  <c r="AC53" i="11"/>
  <c r="AC51" i="21" a="1"/>
  <c r="AC52" i="11"/>
  <c r="AC51" i="11"/>
  <c r="AB40" i="21" a="1"/>
  <c r="Z38" i="21" a="1"/>
  <c r="AB29" i="11"/>
  <c r="AC57" i="11"/>
  <c r="AB30" i="21" a="1"/>
  <c r="AB35" i="11"/>
  <c r="Z30" i="21" a="1"/>
  <c r="AB49" i="21" a="1"/>
  <c r="AC55" i="21" a="1"/>
  <c r="AC34" i="11"/>
  <c r="AB37" i="21" a="1"/>
  <c r="Y52" i="21" a="1"/>
  <c r="AC54" i="21" a="1"/>
  <c r="AC38" i="11"/>
  <c r="AC41" i="11"/>
  <c r="Z36" i="21" a="1"/>
  <c r="AB28" i="21" a="1"/>
  <c r="AC49" i="11"/>
  <c r="Y27" i="21" a="1"/>
  <c r="AB25" i="21" a="1"/>
  <c r="AB33" i="21" a="1"/>
  <c r="AC39" i="11"/>
  <c r="AB36" i="21" a="1"/>
  <c r="Y34" i="21" a="1"/>
  <c r="AC57" i="21" a="1"/>
  <c r="AB27" i="11"/>
  <c r="AB27" i="21" a="1"/>
  <c r="Y45" i="21" a="1"/>
  <c r="Z49" i="21" a="1"/>
  <c r="AC38" i="21" a="1"/>
  <c r="AB31" i="21" a="1"/>
  <c r="AB36" i="11"/>
  <c r="AC43" i="21" a="1"/>
  <c r="AC36" i="11"/>
  <c r="Z34" i="21" a="1"/>
  <c r="AC30" i="21" a="1"/>
  <c r="AC56" i="11"/>
  <c r="AC50" i="11"/>
  <c r="AB50" i="21" a="1"/>
  <c r="Z33" i="21" a="1"/>
  <c r="Y42" i="21" a="1"/>
  <c r="AB26" i="11"/>
  <c r="Z46" i="21" a="1"/>
  <c r="Z26" i="21" a="1"/>
  <c r="AB25" i="11"/>
  <c r="AB32" i="11"/>
  <c r="Z56" i="21" a="1"/>
  <c r="Z35" i="21" a="1"/>
  <c r="Y40" i="21" a="1"/>
  <c r="AB34" i="21" a="1"/>
  <c r="Y43" i="21" a="1"/>
  <c r="AC36" i="21" a="1"/>
  <c r="AB38" i="11"/>
  <c r="Y44" i="21" a="1"/>
  <c r="AC49" i="21" a="1"/>
  <c r="AC37" i="21" a="1"/>
  <c r="AC46" i="21" a="1"/>
  <c r="AC44" i="21" a="1"/>
  <c r="Z51" i="21" a="1"/>
  <c r="AC52" i="21" a="1"/>
  <c r="AC29" i="21" a="1"/>
  <c r="Y56" i="21" a="1"/>
  <c r="Z50" i="21" a="1"/>
  <c r="AB31" i="11"/>
  <c r="AC31" i="21" a="1"/>
  <c r="AB44" i="21" a="1"/>
  <c r="Z40" i="21" a="1"/>
  <c r="AC42" i="11"/>
  <c r="AB35" i="21" a="1"/>
  <c r="AC53" i="21" a="1"/>
  <c r="Z37" i="21" a="1"/>
  <c r="AC24" i="21" a="1"/>
  <c r="AB34" i="11"/>
  <c r="Z29" i="21" a="1"/>
  <c r="Y38" i="21" a="1"/>
  <c r="Z48" i="21" a="1"/>
  <c r="AB48" i="21" a="1"/>
  <c r="AB41" i="21" a="1"/>
  <c r="AB46" i="21" a="1"/>
  <c r="AC47" i="11"/>
  <c r="AC47" i="21" a="1"/>
  <c r="AC24" i="11"/>
  <c r="Z28" i="21" a="1"/>
  <c r="Z39" i="21" a="1"/>
  <c r="Y33" i="21" a="1"/>
  <c r="Y55" i="21" a="1"/>
  <c r="AC56" i="21" a="1"/>
  <c r="AB32" i="21" a="1"/>
  <c r="Y41" i="21" a="1"/>
  <c r="AC48" i="21" a="1"/>
  <c r="Z25" i="21" a="1"/>
  <c r="AC48" i="11"/>
  <c r="AB45" i="21" a="1"/>
  <c r="Z47" i="21" a="1"/>
  <c r="AB26" i="21" a="1"/>
  <c r="Y39" i="21" a="1"/>
  <c r="Y31" i="21" a="1"/>
  <c r="AC45" i="11"/>
  <c r="AC55" i="11"/>
  <c r="Z31" i="21" a="1"/>
  <c r="AC26" i="21" a="1"/>
  <c r="AC28" i="11"/>
  <c r="AC27" i="21" a="1"/>
  <c r="Z55" i="21" a="1"/>
  <c r="AB29" i="21" a="1"/>
  <c r="AB42" i="21" a="1"/>
  <c r="Y51" i="21" a="1"/>
  <c r="AB33" i="11"/>
  <c r="AB43" i="21" a="1"/>
  <c r="Y25" i="21" a="1"/>
  <c r="AB47" i="21" a="1"/>
  <c r="Y29" i="21" a="1"/>
  <c r="Y24" i="21" a="1"/>
  <c r="Y57" i="21" a="1"/>
  <c r="AC41" i="21" a="1"/>
  <c r="AC25" i="11"/>
  <c r="AB30" i="11"/>
  <c r="AC33" i="11"/>
  <c r="Y48" i="21" a="1"/>
  <c r="Z42" i="21" a="1"/>
  <c r="AC25" i="21" a="1"/>
  <c r="AC32" i="11"/>
  <c r="AC54" i="11"/>
  <c r="AC40" i="21" a="1"/>
  <c r="AC29" i="11"/>
  <c r="Y53" i="21" a="1"/>
  <c r="Z41" i="21" a="1"/>
  <c r="AC34" i="21" a="1"/>
  <c r="AB39" i="21" a="1"/>
  <c r="Y50" i="21" a="1"/>
  <c r="AC46" i="11"/>
  <c r="AC43" i="11"/>
  <c r="AC28" i="21" a="1"/>
  <c r="AC35" i="11"/>
  <c r="Z43" i="21" a="1"/>
  <c r="Y37" i="21" a="1"/>
  <c r="AB37" i="11"/>
  <c r="Z44" i="21" a="1"/>
  <c r="Z24" i="21" a="1"/>
  <c r="Z32" i="21" l="1"/>
  <c r="AT32" i="21" s="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AC58" i="11"/>
  <c r="AC59" i="21" a="1"/>
  <c r="AC59" i="11"/>
  <c r="Y58" i="21" a="1"/>
  <c r="AB52" i="21" a="1"/>
  <c r="Z59" i="21" a="1"/>
  <c r="AC58" i="21" a="1"/>
  <c r="Z58" i="21" a="1"/>
  <c r="Y59"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B40" i="11"/>
  <c r="AB41" i="11"/>
  <c r="Y60" i="21" a="1"/>
  <c r="AC60" i="11"/>
  <c r="Z60" i="21" a="1"/>
  <c r="AB53" i="21" a="1"/>
  <c r="AC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B42" i="11"/>
  <c r="Z61" i="21" a="1"/>
  <c r="Y61" i="21" a="1"/>
  <c r="AB54" i="21" a="1"/>
  <c r="AC61" i="11"/>
  <c r="AC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B55" i="21" a="1"/>
  <c r="Z62" i="21" a="1"/>
  <c r="AC62" i="21" a="1"/>
  <c r="AC62" i="11"/>
  <c r="Y62" i="21" a="1"/>
  <c r="AB43" i="1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C63" i="11"/>
  <c r="AB44" i="11"/>
  <c r="Y63" i="21" a="1"/>
  <c r="AC63" i="21" a="1"/>
  <c r="Z63" i="21" a="1"/>
  <c r="AB56"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Z64" i="21" a="1"/>
  <c r="Y64" i="21" a="1"/>
  <c r="AC64" i="21" a="1"/>
  <c r="AB45" i="11"/>
  <c r="AB57" i="21" a="1"/>
  <c r="AC64" i="1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AB58" i="21" a="1"/>
  <c r="AB46" i="11"/>
  <c r="Z65" i="21" a="1"/>
  <c r="AC65" i="21" a="1"/>
  <c r="AC65" i="11"/>
  <c r="Y65" i="21" a="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C66" i="11"/>
  <c r="AC67" i="11"/>
  <c r="Z66" i="21" a="1"/>
  <c r="AC67" i="21" a="1"/>
  <c r="Z67" i="21" a="1"/>
  <c r="AB59" i="21" a="1"/>
  <c r="Y67" i="21" a="1"/>
  <c r="AC66" i="21" a="1"/>
  <c r="Y66" i="21" a="1"/>
  <c r="AB47" i="1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AB45" i="13"/>
  <c r="Z49" i="13"/>
  <c r="AC61" i="13"/>
  <c r="AC38" i="13"/>
  <c r="AB49" i="11"/>
  <c r="AC56" i="13"/>
  <c r="Y30" i="13"/>
  <c r="AC27" i="13"/>
  <c r="AC26" i="13"/>
  <c r="Z26" i="13"/>
  <c r="Z66" i="13"/>
  <c r="AC45" i="13"/>
  <c r="Y50" i="13"/>
  <c r="AC49" i="13"/>
  <c r="Z50" i="13"/>
  <c r="AB40" i="13"/>
  <c r="Z54" i="13"/>
  <c r="AB28" i="13"/>
  <c r="Z56" i="13"/>
  <c r="Z55" i="13"/>
  <c r="AB31" i="13"/>
  <c r="AC48" i="13"/>
  <c r="Y66" i="13"/>
  <c r="Y41" i="13"/>
  <c r="Y65" i="13"/>
  <c r="Y67" i="13"/>
  <c r="Z34" i="13"/>
  <c r="Z36" i="13"/>
  <c r="Y54" i="13"/>
  <c r="Z29" i="13"/>
  <c r="Z35" i="13"/>
  <c r="AC50" i="13"/>
  <c r="AB61" i="21" a="1"/>
  <c r="Y46" i="13"/>
  <c r="Y59" i="13"/>
  <c r="AB25" i="13"/>
  <c r="Z62" i="13"/>
  <c r="Z33" i="13"/>
  <c r="Z61" i="13"/>
  <c r="AC35" i="13"/>
  <c r="AB29" i="13"/>
  <c r="Y40" i="13"/>
  <c r="Z38" i="13"/>
  <c r="AB46" i="13"/>
  <c r="Y51" i="13"/>
  <c r="Y55" i="13"/>
  <c r="Y36" i="13"/>
  <c r="AB26" i="13"/>
  <c r="Y61" i="13"/>
  <c r="Y49" i="13"/>
  <c r="AC63" i="13"/>
  <c r="Y57" i="13"/>
  <c r="Y63" i="13"/>
  <c r="AC58" i="13"/>
  <c r="AB38" i="13"/>
  <c r="Z31" i="13"/>
  <c r="Y28" i="13"/>
  <c r="AC60" i="13"/>
  <c r="AB32" i="13"/>
  <c r="Y33" i="13"/>
  <c r="Y38" i="13"/>
  <c r="Z32" i="13"/>
  <c r="AB41" i="13"/>
  <c r="Z64" i="13"/>
  <c r="Y37" i="13"/>
  <c r="Y32" i="13"/>
  <c r="AC51" i="13"/>
  <c r="AC29" i="13"/>
  <c r="AC65" i="13"/>
  <c r="Y43" i="13"/>
  <c r="Z47" i="13"/>
  <c r="Z44" i="13"/>
  <c r="AC41" i="13"/>
  <c r="Y25" i="13"/>
  <c r="Y34" i="13"/>
  <c r="Z41" i="13"/>
  <c r="Y29" i="13"/>
  <c r="AC64" i="13"/>
  <c r="AC59" i="13"/>
  <c r="AC53" i="13"/>
  <c r="Z67" i="13"/>
  <c r="AC67" i="13"/>
  <c r="AC39" i="13"/>
  <c r="Y56" i="13"/>
  <c r="AC36" i="13"/>
  <c r="Y60" i="13"/>
  <c r="Z27" i="13"/>
  <c r="AC44" i="13"/>
  <c r="AB30" i="13"/>
  <c r="AC54" i="13"/>
  <c r="Y42" i="13"/>
  <c r="Y26" i="13"/>
  <c r="Y58" i="13"/>
  <c r="AB44" i="13"/>
  <c r="Z57" i="13"/>
  <c r="Y47" i="13"/>
  <c r="Y31" i="13"/>
  <c r="AC33" i="13"/>
  <c r="Z39" i="13"/>
  <c r="Y24" i="13"/>
  <c r="Y53" i="13"/>
  <c r="Z60" i="13"/>
  <c r="Z40" i="13"/>
  <c r="AC31" i="13"/>
  <c r="AC57" i="13"/>
  <c r="Y62" i="13"/>
  <c r="AC30" i="13"/>
  <c r="Y48" i="13"/>
  <c r="Z58" i="13"/>
  <c r="AB24" i="13"/>
  <c r="AC42" i="13"/>
  <c r="AC28" i="13"/>
  <c r="Z59" i="13"/>
  <c r="Z51" i="13"/>
  <c r="Z45" i="13"/>
  <c r="AC25" i="13"/>
  <c r="Z63" i="13"/>
  <c r="AB34" i="13"/>
  <c r="Z37" i="13"/>
  <c r="Y64" i="13"/>
  <c r="Z42" i="13"/>
  <c r="Z53" i="13"/>
  <c r="AB33" i="13"/>
  <c r="Y44" i="13"/>
  <c r="Z48" i="13"/>
  <c r="AB27" i="13"/>
  <c r="AC40" i="13"/>
  <c r="Z43" i="13"/>
  <c r="AC24" i="13"/>
  <c r="AC47" i="13"/>
  <c r="Y35" i="13"/>
  <c r="Z24" i="13"/>
  <c r="Z28" i="13"/>
  <c r="AB42" i="13"/>
  <c r="AC62" i="13"/>
  <c r="Y39" i="13"/>
  <c r="AB39" i="13"/>
  <c r="AB35" i="13"/>
  <c r="AB43" i="13"/>
  <c r="Y27" i="13"/>
  <c r="AC37" i="13"/>
  <c r="Z46" i="13"/>
  <c r="AC34" i="13"/>
  <c r="Y52" i="13"/>
  <c r="Z25" i="13"/>
  <c r="AB37" i="13"/>
  <c r="Y45" i="13"/>
  <c r="Z65" i="13"/>
  <c r="AC52" i="13"/>
  <c r="Z30" i="13"/>
  <c r="Z52" i="13"/>
  <c r="AC66" i="13"/>
  <c r="AC46" i="13"/>
  <c r="AC32" i="13"/>
  <c r="AC55" i="13"/>
  <c r="AC43"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51" i="11"/>
  <c r="Z57" i="11"/>
  <c r="Z48" i="11"/>
  <c r="Z38" i="11"/>
  <c r="Y44" i="11"/>
  <c r="Y55" i="11"/>
  <c r="Z35" i="11"/>
  <c r="Z52" i="11"/>
  <c r="Z26" i="11"/>
  <c r="Y28" i="11"/>
  <c r="Y58" i="11"/>
  <c r="Y52" i="11"/>
  <c r="Z24" i="11"/>
  <c r="Z34" i="11"/>
  <c r="Z44" i="11"/>
  <c r="AB47" i="13"/>
  <c r="AB62" i="21" a="1"/>
  <c r="Z65" i="11"/>
  <c r="Y26" i="11"/>
  <c r="Z64" i="11"/>
  <c r="Y50" i="11"/>
  <c r="Z47" i="11"/>
  <c r="Y40" i="11"/>
  <c r="Y47" i="11"/>
  <c r="Z45" i="11"/>
  <c r="Y54" i="11"/>
  <c r="Y43" i="11"/>
  <c r="Y46" i="11"/>
  <c r="Y27" i="11"/>
  <c r="Y32" i="11"/>
  <c r="Y65" i="11"/>
  <c r="Z54" i="11"/>
  <c r="Z37" i="11"/>
  <c r="Y25" i="11"/>
  <c r="Y48" i="11"/>
  <c r="Y39" i="11"/>
  <c r="Z58" i="11"/>
  <c r="Y42" i="11"/>
  <c r="Z25" i="11"/>
  <c r="Y51" i="11"/>
  <c r="Y61" i="11"/>
  <c r="Y36" i="11"/>
  <c r="Z31" i="11"/>
  <c r="Y66" i="11"/>
  <c r="Z67" i="11"/>
  <c r="Z56" i="11"/>
  <c r="Z32" i="11"/>
  <c r="Y64" i="11"/>
  <c r="Z46" i="11"/>
  <c r="Y41" i="11"/>
  <c r="Y35" i="11"/>
  <c r="Y34" i="11"/>
  <c r="Z36" i="11"/>
  <c r="AB50" i="11"/>
  <c r="Y29" i="11"/>
  <c r="Z29" i="11"/>
  <c r="Z43" i="11"/>
  <c r="Y33" i="11"/>
  <c r="Y53" i="11"/>
  <c r="Z49" i="11"/>
  <c r="Z33" i="11"/>
  <c r="Z60" i="11"/>
  <c r="Z41" i="11"/>
  <c r="Y38" i="11"/>
  <c r="Y67" i="11"/>
  <c r="Y56" i="11"/>
  <c r="Z40" i="11"/>
  <c r="Y62" i="11"/>
  <c r="Z27" i="11"/>
  <c r="Z42" i="11"/>
  <c r="Z53" i="11"/>
  <c r="Z63" i="11"/>
  <c r="Y57" i="11"/>
  <c r="Z62" i="11"/>
  <c r="Y30" i="11"/>
  <c r="Y49" i="11"/>
  <c r="Y45" i="11"/>
  <c r="Y63" i="11"/>
  <c r="Z66" i="11"/>
  <c r="Z28" i="11"/>
  <c r="Z39" i="11"/>
  <c r="Z30" i="11"/>
  <c r="Y60" i="11"/>
  <c r="Z55" i="11"/>
  <c r="Y37" i="11"/>
  <c r="Y31" i="11"/>
  <c r="Z50" i="11"/>
  <c r="Z61" i="11"/>
  <c r="Z59" i="11"/>
  <c r="Y24" i="11"/>
  <c r="Y59"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51" i="11"/>
  <c r="AB48" i="13"/>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64" i="21" a="1"/>
  <c r="AB52" i="11"/>
  <c r="AB49" i="13"/>
  <c r="AB64" i="21" l="1"/>
  <c r="AV64" i="21" s="1"/>
  <c r="BA64" i="21" s="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53" i="11"/>
  <c r="AB65" i="21" a="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7" i="21" a="1"/>
  <c r="AB66"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5" i="11"/>
  <c r="AB52" i="13"/>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3" i="13"/>
  <c r="AB56" i="11"/>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4" i="13"/>
  <c r="AB57" i="11"/>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8" i="11"/>
  <c r="AB55" i="13"/>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6" i="13"/>
  <c r="AB59" i="11"/>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60" i="11"/>
  <c r="AB57" i="13"/>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61" i="11"/>
  <c r="AB58" i="13"/>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59" i="13"/>
  <c r="AB62" i="11"/>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4" i="11"/>
  <c r="AB61" i="13"/>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3" i="13"/>
  <c r="AB66" i="11"/>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<sst xmlns="http://schemas.openxmlformats.org/spreadsheetml/2006/main" count="2120" uniqueCount="453">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</sst>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985217.57</c:v>
                </c:pt>
                <c:pt idx="1">
                  <c:v>993518.23</c:v>
                </c:pt>
                <c:pt idx="2">
                  <c:v>987036.46</c:v>
                </c:pt>
                <c:pt idx="3">
                  <c:v>980554.69</c:v>
                </c:pt>
                <c:pt idx="4">
                  <c:v>56842.272682547235</c:v>
                </c:pt>
                <c:pt idx="5">
                  <c:v>43221.08064070408</c:v>
                </c:pt>
                <c:pt idx="6">
                  <c:v>28189.213333333355</c:v>
                </c:pt>
                <c:pt idx="7">
                  <c:v>60316.843347111484</c:v>
                </c:pt>
                <c:pt idx="8">
                  <c:v>55799.768589159095</c:v>
                </c:pt>
                <c:pt idx="9">
                  <c:v>51608.919926924784</c:v>
                </c:pt>
                <c:pt idx="10">
                  <c:v>48221.557875017548</c:v>
                </c:pt>
                <c:pt idx="11">
                  <c:v>45545.049753439467</c:v>
                </c:pt>
                <c:pt idx="12">
                  <c:v>43298.54257200101</c:v>
                </c:pt>
                <c:pt idx="13">
                  <c:v>41269.287298318421</c:v>
                </c:pt>
                <c:pt idx="14">
                  <c:v>39278.445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10.335320417287631</c:v>
                </c:pt>
                <c:pt idx="1">
                  <c:v>10.335320417287631</c:v>
                </c:pt>
                <c:pt idx="2">
                  <c:v>10.335320417287631</c:v>
                </c:pt>
                <c:pt idx="3">
                  <c:v>10.335320417287631</c:v>
                </c:pt>
                <c:pt idx="4">
                  <c:v>10.335320417287631</c:v>
                </c:pt>
                <c:pt idx="5">
                  <c:v>9.3017883755588677</c:v>
                </c:pt>
                <c:pt idx="6">
                  <c:v>8.2682563338301041</c:v>
                </c:pt>
                <c:pt idx="7">
                  <c:v>7.2347242921013413</c:v>
                </c:pt>
                <c:pt idx="8">
                  <c:v>6.2011922503725785</c:v>
                </c:pt>
                <c:pt idx="9">
                  <c:v>5.1676602086438157</c:v>
                </c:pt>
                <c:pt idx="10">
                  <c:v>5.1676602086438157</c:v>
                </c:pt>
                <c:pt idx="11">
                  <c:v>5.1676602086438157</c:v>
                </c:pt>
                <c:pt idx="12">
                  <c:v>5.1676602086438157</c:v>
                </c:pt>
                <c:pt idx="13">
                  <c:v>5.1676602086438157</c:v>
                </c:pt>
                <c:pt idx="14">
                  <c:v>4.134128166915052</c:v>
                </c:pt>
                <c:pt idx="15">
                  <c:v>4.134128166915052</c:v>
                </c:pt>
                <c:pt idx="16">
                  <c:v>4.134128166915052</c:v>
                </c:pt>
                <c:pt idx="17">
                  <c:v>4.134128166915052</c:v>
                </c:pt>
                <c:pt idx="18">
                  <c:v>4.134128166915052</c:v>
                </c:pt>
                <c:pt idx="19">
                  <c:v>4.134128166915052</c:v>
                </c:pt>
                <c:pt idx="20">
                  <c:v>4.134128166915052</c:v>
                </c:pt>
                <c:pt idx="21">
                  <c:v>4.134128166915052</c:v>
                </c:pt>
                <c:pt idx="22">
                  <c:v>4.134128166915052</c:v>
                </c:pt>
                <c:pt idx="23">
                  <c:v>4.134128166915052</c:v>
                </c:pt>
                <c:pt idx="24">
                  <c:v>4.134128166915052</c:v>
                </c:pt>
                <c:pt idx="25">
                  <c:v>4.134128166915052</c:v>
                </c:pt>
                <c:pt idx="26">
                  <c:v>4.134128166915052</c:v>
                </c:pt>
                <c:pt idx="27">
                  <c:v>4.134128166915052</c:v>
                </c:pt>
                <c:pt idx="28">
                  <c:v>4.134128166915052</c:v>
                </c:pt>
                <c:pt idx="29">
                  <c:v>4.134128166915052</c:v>
                </c:pt>
                <c:pt idx="30">
                  <c:v>4.134128166915052</c:v>
                </c:pt>
                <c:pt idx="31">
                  <c:v>4.134128166915052</c:v>
                </c:pt>
                <c:pt idx="32">
                  <c:v>4.134128166915052</c:v>
                </c:pt>
                <c:pt idx="33">
                  <c:v>4.134128166915052</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10.335320417287631</c:v>
                </c:pt>
                <c:pt idx="1">
                  <c:v>10.335320417287631</c:v>
                </c:pt>
                <c:pt idx="2">
                  <c:v>10.335320417287631</c:v>
                </c:pt>
                <c:pt idx="3">
                  <c:v>10.335320417287631</c:v>
                </c:pt>
                <c:pt idx="4">
                  <c:v>10.335320417287631</c:v>
                </c:pt>
                <c:pt idx="5">
                  <c:v>9.3017883755588677</c:v>
                </c:pt>
                <c:pt idx="6">
                  <c:v>8.2682563338301041</c:v>
                </c:pt>
                <c:pt idx="7">
                  <c:v>7.2347242921013413</c:v>
                </c:pt>
                <c:pt idx="8">
                  <c:v>6.2011922503725785</c:v>
                </c:pt>
                <c:pt idx="9">
                  <c:v>5.1676602086438157</c:v>
                </c:pt>
                <c:pt idx="10">
                  <c:v>5.1676602086438157</c:v>
                </c:pt>
                <c:pt idx="11">
                  <c:v>5.1676602086438157</c:v>
                </c:pt>
                <c:pt idx="12">
                  <c:v>5.1676602086438157</c:v>
                </c:pt>
                <c:pt idx="13">
                  <c:v>5.1676602086438157</c:v>
                </c:pt>
                <c:pt idx="14">
                  <c:v>4.134128166915052</c:v>
                </c:pt>
                <c:pt idx="15">
                  <c:v>4.134128166915052</c:v>
                </c:pt>
                <c:pt idx="16">
                  <c:v>4.134128166915052</c:v>
                </c:pt>
                <c:pt idx="17">
                  <c:v>4.134128166915052</c:v>
                </c:pt>
                <c:pt idx="18">
                  <c:v>4.134128166915052</c:v>
                </c:pt>
                <c:pt idx="19">
                  <c:v>4.134128166915052</c:v>
                </c:pt>
                <c:pt idx="20">
                  <c:v>4.134128166915052</c:v>
                </c:pt>
                <c:pt idx="21">
                  <c:v>4.134128166915052</c:v>
                </c:pt>
                <c:pt idx="22">
                  <c:v>4.134128166915052</c:v>
                </c:pt>
                <c:pt idx="23">
                  <c:v>4.134128166915052</c:v>
                </c:pt>
                <c:pt idx="24">
                  <c:v>4.134128166915052</c:v>
                </c:pt>
                <c:pt idx="25">
                  <c:v>4.134128166915052</c:v>
                </c:pt>
                <c:pt idx="26">
                  <c:v>4.134128166915052</c:v>
                </c:pt>
                <c:pt idx="27">
                  <c:v>4.134128166915052</c:v>
                </c:pt>
                <c:pt idx="28">
                  <c:v>4.134128166915052</c:v>
                </c:pt>
                <c:pt idx="29">
                  <c:v>4.134128166915052</c:v>
                </c:pt>
                <c:pt idx="30">
                  <c:v>4.134128166915052</c:v>
                </c:pt>
                <c:pt idx="31">
                  <c:v>4.134128166915052</c:v>
                </c:pt>
                <c:pt idx="32">
                  <c:v>4.134128166915052</c:v>
                </c:pt>
                <c:pt idx="33">
                  <c:v>4.134128166915052</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40565</xdr:colOff>
      <xdr:row>3</xdr:row>
      <xdr:rowOff>49493</xdr:rowOff>
    </xdr:from>
    <xdr:to>
      <xdr:col>13</xdr:col>
      <xdr:colOff>739066</xdr:colOff>
      <xdr:row>20</xdr:row>
      <xdr:rowOff>80870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668169</xdr:colOff>
      <xdr:row>34</xdr:row>
      <xdr:rowOff>5454</xdr:rowOff>
    </xdr:from>
    <xdr:to>
      <xdr:col>13</xdr:col>
      <xdr:colOff>664435</xdr:colOff>
      <xdr:row>51</xdr:row>
      <xdr:rowOff>104066</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5" zoomScaleNormal="100" workbookViewId="0">
      <selection activeCell="I49" sqref="I49"/>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945067.42</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993518.23</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987036.46</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980554.69</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114149.2863988047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94150.470270639868</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70588.709987714683</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102797.32197423877</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97285.627469848099</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91263.803274941631</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85976.854998062074</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81974.660999424508</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78999.868134655277</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76617.729061733349</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74338.757973351196</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I58" sqref="I58"/>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961109.38</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993518.23</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987036.46</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980554.69</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73929.5775807428</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59116.006671100709</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44037.38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77834.573781907544</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73546.694189609698</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68659.328096593657</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63938.420545986475</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60002.288650381</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56908.643295086549</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54403.271655007193</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51939.236666666657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18" zoomScaleNormal="100" workbookViewId="0">
      <selection activeCell="G50" sqref="G50"/>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985217.57</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993518.23</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987036.46</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980554.69</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56842.272682547235</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43221.08064070408</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28189.213333333355</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60316.843347111484</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55799.768589159095</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51608.919926924784</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48221.557875017548</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45545.049753439467</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43298.54257200101</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41269.287298318421</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39278.445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tabSelected="1" zoomScale="90" zoomScaleNormal="90" workbookViewId="0">
      <pane xSplit="1" ySplit="10" topLeftCell="B52" activePane="bottomRight" state="frozen"/>
      <selection activeCell="B5" sqref="B5:H5"/>
      <selection pane="topRight" activeCell="B5" sqref="B5:H5"/>
      <selection pane="bottomLeft" activeCell="B5" sqref="B5:H5"/>
      <selection pane="bottomRight" activeCell="N87" sqref="N87:N88"/>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74.515648286140092</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10.335320417287631</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74.515648286140092</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10.335320417287631</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74.515648286140092</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10.335320417287631</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74.515648286140092</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10.335320417287631</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74.515648286140092</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10.335320417287631</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74.515648286140092</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10.335320417287631</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74.515648286140092</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10.335320417287631</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74.515648286140092</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10.335320417287631</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74.515648286140092</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10.335320417287631</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74.515648286140092</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10.335320417287631</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74.515648286140092</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10.335320417287631</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74.515648286140092</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10.335320417287631</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74.515648286140092</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10.335320417287631</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74.515648286140092</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10.335320417287631</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74.515648286140092</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10.335320417287631</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74.515648286140092</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10.335320417287631</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74.515648286140092</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10.335320417287631</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74.515648286140092</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10.335320417287631</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74.515648286140092</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10.335320417287631</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74.515648286140092</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10.335320417287631</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74.515648286140092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10.335320417287631</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74.515648286140092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10.335320417287631</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74.515648286140092</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10.335320417287631</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74.515648286140092</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10.335320417287631</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74.515648286140092</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10.335320417287631</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74.515648286140092</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10.335320417287631</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59.612518628912071</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8.2682563338301041</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59.612518628912071</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8.2682563338301041</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52.16095380029806</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7.2347242921013413</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52.16095380029806</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7.2347242921013413</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44.709388971684056</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6.2011922503725785</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44.709388971684056</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6.2011922503725785</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37.257824143070046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5.1676602086438157</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37.257824143070046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5.1676602086438157</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37.257824143070046</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5.1676602086438157</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37.257824143070046</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5.1676602086438157</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37.257824143070046</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5.1676602086438157</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37.257824143070046</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5.1676602086438157</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37.257824143070046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5.1676602086438157</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37.257824143070046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5.1676602086438157</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37.257824143070046</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5.1676602086438157</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37.257824143070046</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5.1676602086438157</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29.806259314456035</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4.134128166915052</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29.806259314456035</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4.134128166915052</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29.806259314456035</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4.134128166915052</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29.806259314456035</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4.134128166915052</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29.806259314456035</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4.134128166915052</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29.806259314456035</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4.134128166915052</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29.806259314456035</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4.134128166915052</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29.806259314456035</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4.134128166915052</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29.806259314456035</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4.134128166915052</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29.806259314456035</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4.134128166915052</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29.806259314456035</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4.134128166915052</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29.806259314456035</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4.134128166915052</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29.806259314456035</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4.134128166915052</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29.806259314456035</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4.134128166915052</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29.806259314456035</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4.134128166915052</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29.806259314456035</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4.134128166915052</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29.806259314456035</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4.134128166915052</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29.806259314456035</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4.134128166915052</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29.806259314456035</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4.134128166915052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29.806259314456035</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4.134128166915052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29.806259314456035</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4.134128166915052</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29.806259314456035</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4.134128166915052</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29.806259314456035</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4.134128166915052</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29.806259314456035</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4.134128166915052</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29.806259314456035</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4.134128166915052</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29.806259314456035</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4.134128166915052</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29.806259314456035</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4.134128166915052</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29.806259314456035</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4.134128166915052</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29.806259314456035</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4.134128166915052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29.806259314456035</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4.134128166915052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29.806259314456035</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4.134128166915052</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29.806259314456035</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4.134128166915052</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29.806259314456035</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4.134128166915052</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29.806259314456035</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4.134128166915052</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29.806259314456035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4.134128166915052</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29.806259314456035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4.134128166915052</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29.806259314456035</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4.134128166915052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29.806259314456035</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4.134128166915052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29.806259314456035</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4.134128166915052</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29.806259314456035</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4.134128166915052</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v>10</v>
      </c>
      <c r="W62" s="69"/>
      <c r="AA62" s="7"/>
      <c r="AB62" s="7"/>
      <c r="AC62" s="7"/>
      <c r="AD62" s="7"/>
      <c r="AF62" s="1285">
        <v>2007</v>
      </c>
      <c r="AG62" s="652">
        <f>K62</f>
        <v>10</v>
      </c>
    </row>
    <row r="63" spans="1:43" x14ac:dyDescent="0.2">
      <c r="A63" s="3" t="s">
        <v>8</v>
      </c>
      <c r="J63" s="487">
        <v>2008</v>
      </c>
      <c r="K63" s="652">
        <v>10</v>
      </c>
      <c r="AA63" s="7"/>
      <c r="AB63" s="7"/>
      <c r="AC63" s="7"/>
      <c r="AD63" s="7"/>
      <c r="AF63" s="489">
        <v>2008</v>
      </c>
      <c r="AG63" s="652">
        <f t="shared" ref="AG63:AG105" si="44">K63</f>
        <v>10</v>
      </c>
    </row>
    <row r="64" spans="1:43" x14ac:dyDescent="0.2">
      <c r="J64" s="487">
        <v>2009</v>
      </c>
      <c r="K64" s="652">
        <v>10</v>
      </c>
      <c r="AF64" s="489">
        <v>2009</v>
      </c>
      <c r="AG64" s="652">
        <f t="shared" si="44"/>
        <v>10</v>
      </c>
    </row>
    <row r="65" spans="2:33" x14ac:dyDescent="0.2">
      <c r="J65" s="488">
        <v>2010</v>
      </c>
      <c r="K65" s="652">
        <v>10</v>
      </c>
      <c r="AF65" s="489">
        <v>2010</v>
      </c>
      <c r="AG65" s="652">
        <f t="shared" si="44"/>
        <v>10</v>
      </c>
    </row>
    <row r="66" spans="2:33" x14ac:dyDescent="0.2">
      <c r="J66" s="489">
        <v>2011</v>
      </c>
      <c r="K66" s="652">
        <v>10</v>
      </c>
      <c r="AF66" s="489">
        <v>2011</v>
      </c>
      <c r="AG66" s="652">
        <f t="shared" si="44"/>
        <v>10</v>
      </c>
    </row>
    <row r="67" spans="2:33" x14ac:dyDescent="0.2">
      <c r="J67" s="963">
        <v>2012</v>
      </c>
      <c r="K67" s="652">
        <v>10</v>
      </c>
      <c r="AF67" s="963">
        <v>2012</v>
      </c>
      <c r="AG67" s="652">
        <f t="shared" si="44"/>
        <v>10</v>
      </c>
    </row>
    <row r="68" spans="2:33" x14ac:dyDescent="0.2">
      <c r="J68" s="963">
        <v>2013</v>
      </c>
      <c r="K68" s="652">
        <v>10</v>
      </c>
      <c r="AF68" s="963">
        <v>2013</v>
      </c>
      <c r="AG68" s="652">
        <f t="shared" si="44"/>
        <v>10</v>
      </c>
    </row>
    <row r="69" spans="2:33" x14ac:dyDescent="0.2">
      <c r="J69" s="963">
        <v>2014</v>
      </c>
      <c r="K69" s="652">
        <v>10</v>
      </c>
      <c r="AF69" s="963">
        <v>2014</v>
      </c>
      <c r="AG69" s="652">
        <f t="shared" si="44"/>
        <v>10</v>
      </c>
    </row>
    <row r="70" spans="2:33" x14ac:dyDescent="0.2">
      <c r="J70" s="964">
        <v>2015</v>
      </c>
      <c r="K70" s="1505">
        <v>10</v>
      </c>
      <c r="AF70" s="963">
        <v>2015</v>
      </c>
      <c r="AG70" s="652">
        <f t="shared" si="44"/>
        <v>10</v>
      </c>
    </row>
    <row r="71" spans="2:33" x14ac:dyDescent="0.2">
      <c r="B71" s="70"/>
      <c r="D71" s="70"/>
      <c r="J71" s="963">
        <v>2016</v>
      </c>
      <c r="K71" s="652">
        <v>10</v>
      </c>
      <c r="AF71" s="963">
        <v>2016</v>
      </c>
      <c r="AG71" s="651">
        <f t="shared" si="44"/>
        <v>10</v>
      </c>
    </row>
    <row r="72" spans="2:33" x14ac:dyDescent="0.2">
      <c r="B72" s="70"/>
      <c r="D72" s="70"/>
      <c r="J72" s="963">
        <v>2017</v>
      </c>
      <c r="K72" s="652">
        <v>10</v>
      </c>
      <c r="AF72" s="963">
        <v>2017</v>
      </c>
      <c r="AG72" s="652">
        <f t="shared" si="44"/>
        <v>10</v>
      </c>
    </row>
    <row r="73" spans="2:33" x14ac:dyDescent="0.2">
      <c r="B73" s="70"/>
      <c r="D73" s="70"/>
      <c r="J73" s="963">
        <v>2018</v>
      </c>
      <c r="K73" s="652">
        <v>10</v>
      </c>
      <c r="AF73" s="963">
        <v>2018</v>
      </c>
      <c r="AG73" s="652">
        <f t="shared" si="44"/>
        <v>10</v>
      </c>
    </row>
    <row r="74" spans="2:33" x14ac:dyDescent="0.2">
      <c r="B74" s="70"/>
      <c r="D74" s="70"/>
      <c r="J74" s="963">
        <v>2019</v>
      </c>
      <c r="K74" s="1505">
        <v>10</v>
      </c>
      <c r="AF74" s="963">
        <v>2019</v>
      </c>
      <c r="AG74" s="652">
        <f t="shared" si="44"/>
        <v>10</v>
      </c>
    </row>
    <row r="75" spans="2:33" x14ac:dyDescent="0.2">
      <c r="B75" s="70"/>
      <c r="D75" s="70"/>
      <c r="J75" s="964">
        <v>2020</v>
      </c>
      <c r="K75" s="652">
        <v>10</v>
      </c>
      <c r="AF75" s="963">
        <v>2020</v>
      </c>
      <c r="AG75" s="652">
        <f t="shared" si="44"/>
        <v>10</v>
      </c>
    </row>
    <row r="76" spans="2:33" x14ac:dyDescent="0.2">
      <c r="B76" s="70"/>
      <c r="D76" s="70"/>
      <c r="J76" s="963">
        <v>2021</v>
      </c>
      <c r="K76" s="652">
        <v>9</v>
      </c>
      <c r="AF76" s="963">
        <v>2021</v>
      </c>
      <c r="AG76" s="652">
        <f t="shared" si="44"/>
        <v>9</v>
      </c>
    </row>
    <row r="77" spans="2:33" x14ac:dyDescent="0.2">
      <c r="B77" s="70"/>
      <c r="D77" s="70"/>
      <c r="J77" s="963">
        <v>2022</v>
      </c>
      <c r="K77" s="652">
        <v>8</v>
      </c>
      <c r="AF77" s="963">
        <v>2022</v>
      </c>
      <c r="AG77" s="652">
        <f t="shared" si="44"/>
        <v>8</v>
      </c>
    </row>
    <row r="78" spans="2:33" x14ac:dyDescent="0.2">
      <c r="B78" s="70"/>
      <c r="D78" s="70"/>
      <c r="J78" s="963">
        <v>2023</v>
      </c>
      <c r="K78" s="652">
        <v>7</v>
      </c>
      <c r="AF78" s="963">
        <v>2023</v>
      </c>
      <c r="AG78" s="652">
        <f t="shared" si="44"/>
        <v>7</v>
      </c>
    </row>
    <row r="79" spans="2:33" x14ac:dyDescent="0.2">
      <c r="B79" s="70"/>
      <c r="D79" s="70"/>
      <c r="J79" s="963">
        <v>2024</v>
      </c>
      <c r="K79" s="652">
        <v>6</v>
      </c>
      <c r="AF79" s="963">
        <v>2024</v>
      </c>
      <c r="AG79" s="652">
        <f t="shared" si="44"/>
        <v>6</v>
      </c>
    </row>
    <row r="80" spans="2:33" x14ac:dyDescent="0.2">
      <c r="B80" s="70"/>
      <c r="D80" s="70"/>
      <c r="J80" s="964">
        <v>2025</v>
      </c>
      <c r="K80" s="1505">
        <v>5</v>
      </c>
      <c r="AF80" s="963">
        <v>2025</v>
      </c>
      <c r="AG80" s="652">
        <f t="shared" si="44"/>
        <v>5</v>
      </c>
    </row>
    <row r="81" spans="2:33" x14ac:dyDescent="0.2">
      <c r="B81" s="70"/>
      <c r="D81" s="70"/>
      <c r="J81" s="963">
        <v>2026</v>
      </c>
      <c r="K81" s="652">
        <v>5</v>
      </c>
      <c r="AF81" s="963">
        <v>2026</v>
      </c>
      <c r="AG81" s="652">
        <f t="shared" si="44"/>
        <v>5</v>
      </c>
    </row>
    <row r="82" spans="2:33" x14ac:dyDescent="0.2">
      <c r="B82" s="70"/>
      <c r="D82" s="70"/>
      <c r="J82" s="963">
        <v>2027</v>
      </c>
      <c r="K82" s="652">
        <v>5</v>
      </c>
      <c r="AF82" s="963">
        <v>2027</v>
      </c>
      <c r="AG82" s="652">
        <f t="shared" si="44"/>
        <v>5</v>
      </c>
    </row>
    <row r="83" spans="2:33" x14ac:dyDescent="0.2">
      <c r="B83" s="70"/>
      <c r="D83" s="70"/>
      <c r="J83" s="963">
        <v>2028</v>
      </c>
      <c r="K83" s="652">
        <v>5</v>
      </c>
      <c r="AF83" s="963">
        <v>2028</v>
      </c>
      <c r="AG83" s="652">
        <f t="shared" si="44"/>
        <v>5</v>
      </c>
    </row>
    <row r="84" spans="2:33" x14ac:dyDescent="0.2">
      <c r="B84" s="70"/>
      <c r="D84" s="70"/>
      <c r="J84" s="963">
        <v>2029</v>
      </c>
      <c r="K84" s="652">
        <v>5</v>
      </c>
      <c r="AF84" s="963">
        <v>2029</v>
      </c>
      <c r="AG84" s="652">
        <f t="shared" si="44"/>
        <v>5</v>
      </c>
    </row>
    <row r="85" spans="2:33" x14ac:dyDescent="0.2">
      <c r="B85" s="70"/>
      <c r="D85" s="70"/>
      <c r="J85" s="964">
        <v>2030</v>
      </c>
      <c r="K85" s="652">
        <v>4</v>
      </c>
      <c r="AF85" s="963">
        <v>2030</v>
      </c>
      <c r="AG85" s="652">
        <f t="shared" si="44"/>
        <v>4</v>
      </c>
    </row>
    <row r="86" spans="2:33" x14ac:dyDescent="0.2">
      <c r="B86" s="70"/>
      <c r="D86" s="70"/>
      <c r="J86" s="963">
        <v>2031</v>
      </c>
      <c r="K86" s="652">
        <v>4</v>
      </c>
      <c r="AF86" s="963">
        <v>2031</v>
      </c>
      <c r="AG86" s="652">
        <f t="shared" si="44"/>
        <v>4</v>
      </c>
    </row>
    <row r="87" spans="2:33" x14ac:dyDescent="0.2">
      <c r="B87" s="70"/>
      <c r="D87" s="70"/>
      <c r="J87" s="963">
        <v>2032</v>
      </c>
      <c r="K87" s="652">
        <v>4</v>
      </c>
      <c r="AF87" s="963">
        <v>2032</v>
      </c>
      <c r="AG87" s="652">
        <f t="shared" si="44"/>
        <v>4</v>
      </c>
    </row>
    <row r="88" spans="2:33" x14ac:dyDescent="0.2">
      <c r="B88" s="70"/>
      <c r="D88" s="70"/>
      <c r="J88" s="963">
        <v>2033</v>
      </c>
      <c r="K88" s="652">
        <v>4</v>
      </c>
      <c r="AF88" s="963">
        <v>2033</v>
      </c>
      <c r="AG88" s="652">
        <f t="shared" si="44"/>
        <v>4</v>
      </c>
    </row>
    <row r="89" spans="2:33" x14ac:dyDescent="0.2">
      <c r="B89" s="70"/>
      <c r="D89" s="70"/>
      <c r="J89" s="963">
        <v>2034</v>
      </c>
      <c r="K89" s="652">
        <v>4</v>
      </c>
      <c r="AF89" s="963">
        <v>2034</v>
      </c>
      <c r="AG89" s="652">
        <f t="shared" si="44"/>
        <v>4</v>
      </c>
    </row>
    <row r="90" spans="2:33" x14ac:dyDescent="0.2">
      <c r="B90" s="70"/>
      <c r="D90" s="70"/>
      <c r="J90" s="964">
        <v>2035</v>
      </c>
      <c r="K90" s="652">
        <v>4</v>
      </c>
      <c r="AF90" s="963">
        <v>2035</v>
      </c>
      <c r="AG90" s="652">
        <f t="shared" si="44"/>
        <v>4</v>
      </c>
    </row>
    <row r="91" spans="2:33" x14ac:dyDescent="0.2">
      <c r="B91" s="70"/>
      <c r="D91" s="70"/>
      <c r="J91" s="963">
        <v>2036</v>
      </c>
      <c r="K91" s="652">
        <v>4</v>
      </c>
      <c r="AF91" s="963">
        <v>2036</v>
      </c>
      <c r="AG91" s="652">
        <f t="shared" si="44"/>
        <v>4</v>
      </c>
    </row>
    <row r="92" spans="2:33" x14ac:dyDescent="0.2">
      <c r="B92" s="70"/>
      <c r="D92" s="70"/>
      <c r="J92" s="963">
        <v>2037</v>
      </c>
      <c r="K92" s="652">
        <v>4</v>
      </c>
      <c r="AF92" s="963">
        <v>2037</v>
      </c>
      <c r="AG92" s="652">
        <f t="shared" si="44"/>
        <v>4</v>
      </c>
    </row>
    <row r="93" spans="2:33" x14ac:dyDescent="0.2">
      <c r="B93" s="70"/>
      <c r="D93" s="70"/>
      <c r="J93" s="963">
        <v>2038</v>
      </c>
      <c r="K93" s="652">
        <v>4</v>
      </c>
      <c r="AF93" s="963">
        <v>2038</v>
      </c>
      <c r="AG93" s="652">
        <f t="shared" si="44"/>
        <v>4</v>
      </c>
    </row>
    <row r="94" spans="2:33" x14ac:dyDescent="0.2">
      <c r="B94" s="70"/>
      <c r="D94" s="70"/>
      <c r="J94" s="963">
        <v>2039</v>
      </c>
      <c r="K94" s="652">
        <v>4</v>
      </c>
      <c r="AF94" s="963">
        <v>2039</v>
      </c>
      <c r="AG94" s="652">
        <f t="shared" si="44"/>
        <v>4</v>
      </c>
    </row>
    <row r="95" spans="2:33" x14ac:dyDescent="0.2">
      <c r="J95" s="964">
        <v>2040</v>
      </c>
      <c r="K95" s="652">
        <v>4</v>
      </c>
      <c r="AF95" s="963">
        <v>2040</v>
      </c>
      <c r="AG95" s="652">
        <f t="shared" si="44"/>
        <v>4</v>
      </c>
    </row>
    <row r="96" spans="2:33" x14ac:dyDescent="0.2">
      <c r="J96" s="963">
        <v>2041</v>
      </c>
      <c r="K96" s="652">
        <v>4</v>
      </c>
      <c r="AF96" s="963">
        <v>2041</v>
      </c>
      <c r="AG96" s="652">
        <f t="shared" si="44"/>
        <v>4</v>
      </c>
    </row>
    <row r="97" spans="10:33" x14ac:dyDescent="0.2">
      <c r="J97" s="963">
        <v>2042</v>
      </c>
      <c r="K97" s="652">
        <v>4</v>
      </c>
      <c r="AF97" s="963">
        <v>2042</v>
      </c>
      <c r="AG97" s="652">
        <f t="shared" si="44"/>
        <v>4</v>
      </c>
    </row>
    <row r="98" spans="10:33" x14ac:dyDescent="0.2">
      <c r="J98" s="963">
        <v>2043</v>
      </c>
      <c r="K98" s="652">
        <v>4</v>
      </c>
      <c r="AF98" s="963">
        <v>2043</v>
      </c>
      <c r="AG98" s="652">
        <f t="shared" si="44"/>
        <v>4</v>
      </c>
    </row>
    <row r="99" spans="10:33" x14ac:dyDescent="0.2">
      <c r="J99" s="963">
        <v>2044</v>
      </c>
      <c r="K99" s="652">
        <v>4</v>
      </c>
      <c r="AF99" s="963">
        <v>2044</v>
      </c>
      <c r="AG99" s="652">
        <f t="shared" si="44"/>
        <v>4</v>
      </c>
    </row>
    <row r="100" spans="10:33" x14ac:dyDescent="0.2">
      <c r="J100" s="964">
        <v>2045</v>
      </c>
      <c r="K100" s="652">
        <v>4</v>
      </c>
      <c r="AF100" s="963">
        <v>2045</v>
      </c>
      <c r="AG100" s="652">
        <f t="shared" si="44"/>
        <v>4</v>
      </c>
    </row>
    <row r="101" spans="10:33" x14ac:dyDescent="0.2">
      <c r="J101" s="963">
        <v>2046</v>
      </c>
      <c r="K101" s="652">
        <v>4</v>
      </c>
      <c r="AF101" s="963">
        <v>2046</v>
      </c>
      <c r="AG101" s="652">
        <f t="shared" si="44"/>
        <v>4</v>
      </c>
    </row>
    <row r="102" spans="10:33" x14ac:dyDescent="0.2">
      <c r="J102" s="963">
        <v>2047</v>
      </c>
      <c r="K102" s="652">
        <v>4</v>
      </c>
      <c r="AF102" s="963">
        <v>2047</v>
      </c>
      <c r="AG102" s="652">
        <f t="shared" si="44"/>
        <v>4</v>
      </c>
    </row>
    <row r="103" spans="10:33" x14ac:dyDescent="0.2">
      <c r="J103" s="963">
        <v>2048</v>
      </c>
      <c r="K103" s="652">
        <v>4</v>
      </c>
      <c r="AF103" s="963">
        <v>2048</v>
      </c>
      <c r="AG103" s="652">
        <f t="shared" si="44"/>
        <v>4</v>
      </c>
    </row>
    <row r="104" spans="10:33" x14ac:dyDescent="0.2">
      <c r="J104" s="963">
        <v>2049</v>
      </c>
      <c r="K104" s="652">
        <v>4</v>
      </c>
      <c r="AF104" s="963">
        <v>2049</v>
      </c>
      <c r="AG104" s="652">
        <f t="shared" si="44"/>
        <v>4</v>
      </c>
    </row>
    <row r="105" spans="10:33" ht="15" thickBot="1" x14ac:dyDescent="0.25">
      <c r="J105" s="965">
        <v>2050</v>
      </c>
      <c r="K105" s="1506">
        <v>4</v>
      </c>
      <c r="AF105" s="1286">
        <v>2050</v>
      </c>
      <c r="AG105" s="653">
        <f t="shared" si="44"/>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6" t="s">
        <v>53</v>
      </c>
      <c r="C3" s="1547"/>
      <c r="D3" s="236">
        <f>'Run Model'!C6</f>
        <v>7.4999999999999997E-2</v>
      </c>
      <c r="F3"/>
      <c r="G3"/>
      <c r="H3"/>
      <c r="L3" s="227" t="s">
        <v>452</v>
      </c>
      <c r="N3" s="227" t="s">
        <v>127</v>
      </c>
      <c r="P3" s="1551" t="s">
        <v>204</v>
      </c>
      <c r="Q3" s="1552"/>
      <c r="R3" s="1552"/>
      <c r="S3" s="1552"/>
      <c r="T3" s="1552"/>
      <c r="U3" s="1553"/>
      <c r="Y3" s="216"/>
      <c r="AI3" s="227"/>
      <c r="AJ3" s="227"/>
      <c r="AK3" s="227"/>
      <c r="AL3" s="227"/>
      <c r="AM3" s="227"/>
    </row>
    <row r="4" spans="2:64" x14ac:dyDescent="0.2">
      <c r="B4" s="1546" t="s">
        <v>104</v>
      </c>
      <c r="C4" s="1547"/>
      <c r="D4" s="225" t="str">
        <f>'Run Model'!C7</f>
        <v>Moderate</v>
      </c>
      <c r="F4"/>
      <c r="G4"/>
      <c r="H4"/>
      <c r="N4" s="227" t="s">
        <v>126</v>
      </c>
      <c r="P4" s="1556">
        <v>44070.814513888887</v>
      </c>
      <c r="Q4" s="1552"/>
      <c r="R4" s="1552"/>
      <c r="S4" s="1552"/>
      <c r="T4" s="1552"/>
      <c r="U4" s="1553"/>
      <c r="V4" s="227" t="s">
        <v>186</v>
      </c>
      <c r="AI4" s="227"/>
      <c r="AJ4" s="227"/>
      <c r="AK4" s="227"/>
      <c r="AL4" s="227"/>
      <c r="AM4" s="227"/>
    </row>
    <row r="5" spans="2:64" x14ac:dyDescent="0.2">
      <c r="B5" s="1546" t="s">
        <v>118</v>
      </c>
      <c r="C5" s="1547"/>
      <c r="D5" s="225" t="s">
        <v>15</v>
      </c>
      <c r="F5"/>
      <c r="G5"/>
      <c r="H5"/>
      <c r="P5" s="1556">
        <v>44070.814525462964</v>
      </c>
      <c r="Q5" s="1552"/>
      <c r="R5" s="1552"/>
      <c r="S5" s="1552"/>
      <c r="T5" s="1552"/>
      <c r="U5" s="1553"/>
      <c r="V5" s="227" t="s">
        <v>15</v>
      </c>
      <c r="AI5" s="227"/>
      <c r="AJ5" s="227"/>
      <c r="AK5" s="227"/>
      <c r="AL5" s="227"/>
      <c r="AM5" s="227"/>
    </row>
    <row r="6" spans="2:64" x14ac:dyDescent="0.2">
      <c r="B6" s="1546" t="s">
        <v>68</v>
      </c>
      <c r="C6" s="1547"/>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54" t="s">
        <v>83</v>
      </c>
      <c r="M9" s="1555"/>
      <c r="N9" s="1557" t="s">
        <v>109</v>
      </c>
      <c r="O9" s="1557"/>
      <c r="P9" s="1557"/>
      <c r="Q9" s="1558"/>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3"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48" t="s">
        <v>117</v>
      </c>
      <c r="U21" s="1549"/>
      <c r="V21" s="1549"/>
      <c r="W21" s="1549"/>
      <c r="X21" s="1550"/>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192962.15644896321</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-185592.58888021373</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192962.15644896321</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-182874.9528107793</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192962.15644896321</v>
      </c>
      <c r="S26" s="278">
        <f t="shared" si="33"/>
        <v>38649.549005981295</v>
      </c>
      <c r="T26" s="289">
        <f t="shared" si="61"/>
        <v>-32129.5808057387</v>
      </c>
      <c r="U26" s="290">
        <f t="shared" si="62"/>
        <v>-32129.5808057387</v>
      </c>
      <c r="V26" s="290">
        <f t="shared" si="63"/>
        <v>-316088.63328449859</v>
      </c>
      <c r="W26" s="290">
        <f t="shared" si="64"/>
        <v>-186442.18824872063</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192962.15644896321</v>
      </c>
      <c r="S27" s="777">
        <f t="shared" si="33"/>
        <v>47646.016403140064</v>
      </c>
      <c r="T27" s="303">
        <f t="shared" si="61"/>
        <v>-39217.53930322067</v>
      </c>
      <c r="U27" s="304">
        <f t="shared" si="62"/>
        <v>-39217.53930322067</v>
      </c>
      <c r="V27" s="304">
        <f t="shared" si="63"/>
        <v>-223580.25608151252</v>
      </c>
      <c r="W27" s="304">
        <f t="shared" si="64"/>
        <v>-184533.67934904381</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192962.15644896321</v>
      </c>
      <c r="S28" s="745">
        <f t="shared" si="33"/>
        <v>63075.865131559083</v>
      </c>
      <c r="T28" s="736">
        <f t="shared" si="61"/>
        <v>-52143.771788460203</v>
      </c>
      <c r="U28" s="632">
        <f t="shared" si="62"/>
        <v>-52143.771788460203</v>
      </c>
      <c r="V28" s="632">
        <f t="shared" si="63"/>
        <v>-172350.3993329386</v>
      </c>
      <c r="W28" s="632">
        <f t="shared" si="64"/>
        <v>-182030.06310586433</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192962.15644896321</v>
      </c>
      <c r="S29" s="278">
        <f t="shared" si="33"/>
        <v>66527.610335728168</v>
      </c>
      <c r="T29" s="734">
        <f t="shared" si="61"/>
        <v>-55088.167661819505</v>
      </c>
      <c r="U29" s="290">
        <f t="shared" si="62"/>
        <v>-55088.167661819505</v>
      </c>
      <c r="V29" s="290">
        <f t="shared" si="63"/>
        <v>-145222.71296281923</v>
      </c>
      <c r="W29" s="290">
        <f t="shared" si="64"/>
        <v>-181522.71377505455</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192962.15644896321</v>
      </c>
      <c r="S30" s="278">
        <f t="shared" si="33"/>
        <v>66723.214973263486</v>
      </c>
      <c r="T30" s="734">
        <f t="shared" si="61"/>
        <v>-55460.891235352676</v>
      </c>
      <c r="U30" s="290">
        <f t="shared" si="62"/>
        <v>-55460.891235352676</v>
      </c>
      <c r="V30" s="290">
        <f t="shared" si="63"/>
        <v>-149321.64646490681</v>
      </c>
      <c r="W30" s="290">
        <f t="shared" si="64"/>
        <v>-181699.83271105241</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192962.15644896321</v>
      </c>
      <c r="S31" s="278">
        <f t="shared" si="33"/>
        <v>66124.310363758137</v>
      </c>
      <c r="T31" s="734">
        <f t="shared" si="61"/>
        <v>-55209.753369194499</v>
      </c>
      <c r="U31" s="290">
        <f t="shared" si="62"/>
        <v>-55209.753369194499</v>
      </c>
      <c r="V31" s="290">
        <f t="shared" si="63"/>
        <v>-155754.88663170638</v>
      </c>
      <c r="W31" s="290">
        <f t="shared" si="64"/>
        <v>-182047.59945439958</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192962.15644896321</v>
      </c>
      <c r="S32" s="780">
        <f t="shared" si="33"/>
        <v>46858.358645460277</v>
      </c>
      <c r="T32" s="737">
        <f t="shared" si="61"/>
        <v>-39264.273444815735</v>
      </c>
      <c r="U32" s="304">
        <f t="shared" si="62"/>
        <v>-39264.273444815735</v>
      </c>
      <c r="V32" s="304">
        <f t="shared" si="63"/>
        <v>-145114.32669211313</v>
      </c>
      <c r="W32" s="304">
        <f t="shared" si="64"/>
        <v>-185368.07124831868</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192962.15644896321</v>
      </c>
      <c r="S33" s="278">
        <f t="shared" si="33"/>
        <v>40385.092465463989</v>
      </c>
      <c r="T33" s="733">
        <f t="shared" si="61"/>
        <v>-33973.9500776778</v>
      </c>
      <c r="U33" s="276">
        <f t="shared" si="62"/>
        <v>-33973.9500776778</v>
      </c>
      <c r="V33" s="276">
        <f t="shared" si="63"/>
        <v>-143189.41850469643</v>
      </c>
      <c r="W33" s="276">
        <f t="shared" si="64"/>
        <v>-186551.01406117703</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192962.15644896321</v>
      </c>
      <c r="S34" s="278">
        <f t="shared" si="33"/>
        <v>47441.038429456799</v>
      </c>
      <c r="T34" s="734">
        <f t="shared" si="61"/>
        <v>-40062.823412361678</v>
      </c>
      <c r="U34" s="290">
        <f t="shared" si="62"/>
        <v>-40062.823412361678</v>
      </c>
      <c r="V34" s="290">
        <f t="shared" si="63"/>
        <v>-143341.23956384213</v>
      </c>
      <c r="W34" s="290">
        <f t="shared" si="64"/>
        <v>-185583.94143186809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192962.15644896321</v>
      </c>
      <c r="S35" s="278">
        <f t="shared" si="33"/>
        <v>58280.207939799562</v>
      </c>
      <c r="T35" s="734">
        <f t="shared" si="61"/>
        <v>-49163.637625308467</v>
      </c>
      <c r="U35" s="290">
        <f t="shared" si="62"/>
        <v>-49163.637625308467</v>
      </c>
      <c r="V35" s="290">
        <f t="shared" si="63"/>
        <v>-163282.71836080321</v>
      </c>
      <c r="W35" s="290">
        <f t="shared" si="64"/>
        <v>-183845.58613447213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192962.15644896321</v>
      </c>
      <c r="S37" s="777">
        <f t="shared" si="33"/>
        <v>55271.206650039851</v>
      </c>
      <c r="T37" s="735">
        <f t="shared" si="61"/>
        <v>-46750.159698153388</v>
      </c>
      <c r="U37" s="619">
        <f t="shared" si="62"/>
        <v>-46750.159698153388</v>
      </c>
      <c r="V37" s="619">
        <f t="shared" si="63"/>
        <v>-167116.80295747856</v>
      </c>
      <c r="W37" s="619">
        <f t="shared" si="64"/>
        <v>-184441.10949707674</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945067.42</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993518.23</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17402.552801502883</v>
      </c>
      <c r="S39" s="278">
        <f t="shared" si="33"/>
        <v>56432.615605521547</v>
      </c>
      <c r="T39" s="734">
        <f t="shared" si="61"/>
        <v>105.08545860863705</v>
      </c>
      <c r="U39" s="290">
        <f t="shared" si="62"/>
        <v>634.52671421121158</v>
      </c>
      <c r="V39" s="290">
        <f t="shared" si="63"/>
        <v>-4455.4159239554083</v>
      </c>
      <c r="W39" s="290">
        <f t="shared" si="64"/>
        <v>-8876.2643952561739</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987036.46</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14925.557333901577</v>
      </c>
      <c r="S40" s="278">
        <f t="shared" si="33"/>
        <v>56756.679928920646</v>
      </c>
      <c r="T40" s="734">
        <f t="shared" si="61"/>
        <v>149.0969838171477</v>
      </c>
      <c r="U40" s="290">
        <f t="shared" si="62"/>
        <v>677.52894628951253</v>
      </c>
      <c r="V40" s="290">
        <f t="shared" si="63"/>
        <v>-4565.0401886195759</v>
      </c>
      <c r="W40" s="290">
        <f t="shared" si="64"/>
        <v>-6504.0261661920867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980554.69</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12469.528030423364</v>
      </c>
      <c r="S41" s="278">
        <f t="shared" si="33"/>
        <v>57780.182285210867</v>
      </c>
      <c r="T41" s="734">
        <f t="shared" si="61"/>
        <v>202.20436532723033</v>
      </c>
      <c r="U41" s="290">
        <f t="shared" si="62"/>
        <v>734.45540183897265</v>
      </c>
      <c r="V41" s="290">
        <f t="shared" si="63"/>
        <v>-4539.642266846291</v>
      </c>
      <c r="W41" s="290">
        <f t="shared" si="64"/>
        <v>-4095.0251130589277</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114149.29</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10134.756707592716</v>
      </c>
      <c r="S42" s="780">
        <f t="shared" si="33"/>
        <v>58124.644510813137</v>
      </c>
      <c r="T42" s="737">
        <f t="shared" si="61"/>
        <v>221.98830307200569</v>
      </c>
      <c r="U42" s="304">
        <f t="shared" si="62"/>
        <v>751.40013187036129</v>
      </c>
      <c r="V42" s="304">
        <f t="shared" si="63"/>
        <v>-4732.3552397766889</v>
      </c>
      <c r="W42" s="304">
        <f t="shared" si="64"/>
        <v>-1928.1275418223213</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0.23149114052336184</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94150.47</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9947.412101674001</v>
      </c>
      <c r="S43" s="278">
        <f t="shared" si="33"/>
        <v>59190.14940280679</v>
      </c>
      <c r="T43" s="733">
        <f t="shared" si="61"/>
        <v>157.9507723156612</v>
      </c>
      <c r="U43" s="276">
        <f t="shared" si="62"/>
        <v>692.25961761423787</v>
      </c>
      <c r="V43" s="276">
        <f t="shared" si="63"/>
        <v>-4859.0324149340986</v>
      </c>
      <c r="W43" s="276">
        <f t="shared" si="64"/>
        <v>-1832.987272147152</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0.37929034555413976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70588.710000000006</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9720.3648468803385</v>
      </c>
      <c r="S44" s="278">
        <f t="shared" si="33"/>
        <v>59338.981322474989</v>
      </c>
      <c r="T44" s="734">
        <f t="shared" si="61"/>
        <v>142.03999956850657</v>
      </c>
      <c r="U44" s="290">
        <f t="shared" si="62"/>
        <v>671.47946223203053</v>
      </c>
      <c r="V44" s="290">
        <f t="shared" si="63"/>
        <v>-4929.8060838656502</v>
      </c>
      <c r="W44" s="290">
        <f t="shared" si="64"/>
        <v>-1812.4819392069794</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0.58797464611818095</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102797.32</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9507.772776439162</v>
      </c>
      <c r="S45" s="278">
        <f t="shared" si="33"/>
        <v>60249.100138335249</v>
      </c>
      <c r="T45" s="734">
        <f t="shared" si="61"/>
        <v>312.5433844268855</v>
      </c>
      <c r="U45" s="290">
        <f t="shared" si="62"/>
        <v>838.71837154768673</v>
      </c>
      <c r="V45" s="290">
        <f t="shared" si="63"/>
        <v>-4567.9940108579276</v>
      </c>
      <c r="W45" s="290">
        <f t="shared" si="64"/>
        <v>-1598.9067853868719</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0.32643805348020272</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97285.63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9352.7409302413998</v>
      </c>
      <c r="S46" s="278">
        <f t="shared" si="33"/>
        <v>60811.258243652665</v>
      </c>
      <c r="T46" s="734">
        <f t="shared" si="61"/>
        <v>380.7572494692231</v>
      </c>
      <c r="U46" s="290">
        <f t="shared" si="62"/>
        <v>903.27981338159952</v>
      </c>
      <c r="V46" s="290">
        <f t="shared" si="63"/>
        <v>-4344.6041341532673</v>
      </c>
      <c r="W46" s="290">
        <f t="shared" si="64"/>
        <v>-1511.7552055284468</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0.36955708413070598</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91263.8</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7345.7376990746825</v>
      </c>
      <c r="S47" s="777">
        <f t="shared" si="33"/>
        <v>62079.470687577756</v>
      </c>
      <c r="T47" s="735">
        <f t="shared" si="61"/>
        <v>504.27141532865244</v>
      </c>
      <c r="U47" s="619">
        <f t="shared" si="62"/>
        <v>1027.9159313276314</v>
      </c>
      <c r="V47" s="619">
        <f t="shared" si="63"/>
        <v>-3973.9258014221205</v>
      </c>
      <c r="W47" s="619">
        <f t="shared" si="64"/>
        <v>547.12340600116477</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0.41853018573753253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85976.85</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7236.9913675154221</v>
      </c>
      <c r="S48" s="745">
        <f t="shared" si="33"/>
        <v>62775.355854933419</v>
      </c>
      <c r="T48" s="736">
        <f t="shared" si="61"/>
        <v>594.22211931003676</v>
      </c>
      <c r="U48" s="632">
        <f t="shared" si="62"/>
        <v>1115.7518912997866</v>
      </c>
      <c r="V48" s="632">
        <f t="shared" si="63"/>
        <v>-3749.7948106438889</v>
      </c>
      <c r="W48" s="632">
        <f t="shared" si="64"/>
        <v>649.38319999055784</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0.46338589485201398</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81974.66</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7170.4943382528127</v>
      </c>
      <c r="S49" s="278">
        <f t="shared" si="33"/>
        <v>63230.70011359889</v>
      </c>
      <c r="T49" s="734">
        <f t="shared" si="61"/>
        <v>646.39545688396811</v>
      </c>
      <c r="U49" s="290">
        <f t="shared" si="62"/>
        <v>1166.7478329036958</v>
      </c>
      <c r="V49" s="290">
        <f t="shared" si="63"/>
        <v>-3618.0821568425117</v>
      </c>
      <c r="W49" s="290">
        <f t="shared" si="64"/>
        <v>712.18711766024808</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0.4980722336418677</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78999.87</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7136.1933883983793</v>
      </c>
      <c r="S50" s="278">
        <f t="shared" si="33"/>
        <v>64248.016029827733</v>
      </c>
      <c r="T50" s="734">
        <f t="shared" si="61"/>
        <v>695.32230618313224</v>
      </c>
      <c r="U50" s="290">
        <f t="shared" si="62"/>
        <v>1221.434863094717</v>
      </c>
      <c r="V50" s="290">
        <f t="shared" si="63"/>
        <v>-3505.1487066664004</v>
      </c>
      <c r="W50" s="290">
        <f t="shared" si="64"/>
        <v>855.32361674327331</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0.52375499397327019</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76617.73</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7120.0448232314393</v>
      </c>
      <c r="S51" s="278">
        <f t="shared" si="33"/>
        <v>64766.457315925356</v>
      </c>
      <c r="T51" s="734">
        <f t="shared" si="61"/>
        <v>709.95788685056414</v>
      </c>
      <c r="U51" s="290">
        <f t="shared" si="62"/>
        <v>1239.0736228501301</v>
      </c>
      <c r="V51" s="290">
        <f t="shared" si="63"/>
        <v>-3452.2684032069083</v>
      </c>
      <c r="W51" s="290">
        <f t="shared" si="64"/>
        <v>918.27668342012657</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0.5445713418817989</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74338.759999999995</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7107.0673622537934</v>
      </c>
      <c r="S52" s="780">
        <f t="shared" si="33"/>
        <v>65346.763002636719</v>
      </c>
      <c r="T52" s="737">
        <f t="shared" si="61"/>
        <v>726.4882508378887</v>
      </c>
      <c r="U52" s="304">
        <f t="shared" si="62"/>
        <v>1259.3363788299976</v>
      </c>
      <c r="V52" s="304">
        <f t="shared" si="63"/>
        <v>-3260.7909866545588</v>
      </c>
      <c r="W52" s="304">
        <f t="shared" si="64"/>
        <v>991.84527015452841</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0.5645082992751157</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6991.5565930403563</v>
      </c>
      <c r="S53" s="278">
        <f t="shared" si="33"/>
        <v>66010.247693622412</v>
      </c>
      <c r="T53" s="733">
        <f t="shared" si="61"/>
        <v>786.12839326074754</v>
      </c>
      <c r="U53" s="276">
        <f t="shared" si="62"/>
        <v>1353.8122984401489</v>
      </c>
      <c r="V53" s="276">
        <f t="shared" si="63"/>
        <v>-2943.0472356227847</v>
      </c>
      <c r="W53" s="276">
        <f t="shared" si="64"/>
        <v>1175.2642929706399</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6922.9494772041799</v>
      </c>
      <c r="S54" s="278">
        <f t="shared" si="33"/>
        <v>66458.789198817292</v>
      </c>
      <c r="T54" s="734">
        <f t="shared" si="61"/>
        <v>819.64025157392553</v>
      </c>
      <c r="U54" s="290">
        <f t="shared" si="62"/>
        <v>1408.5232490539493</v>
      </c>
      <c r="V54" s="290">
        <f t="shared" si="63"/>
        <v>-2740.243853724638</v>
      </c>
      <c r="W54" s="290">
        <f t="shared" si="64"/>
        <v>1287.244109037556</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6819.2724418929602</v>
      </c>
      <c r="S55" s="278">
        <f t="shared" si="33"/>
        <v>67020.437162363218</v>
      </c>
      <c r="T55" s="734">
        <f t="shared" si="61"/>
        <v>882.60753576602383</v>
      </c>
      <c r="U55" s="290">
        <f t="shared" si="62"/>
        <v>1502.5214819061684</v>
      </c>
      <c r="V55" s="290">
        <f t="shared" si="63"/>
        <v>-2442.178247835096</v>
      </c>
      <c r="W55" s="290">
        <f t="shared" si="64"/>
        <v>1454.2568184513648</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71</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2.454147535068668E-3</v>
      </c>
      <c r="AW55" s="298">
        <f t="shared" ca="1" si="50"/>
        <v>0</v>
      </c>
      <c r="AX55" s="296">
        <f t="shared" ca="1" si="51"/>
        <v>0.99873982485860746</v>
      </c>
      <c r="AY55" s="297">
        <f t="shared" ca="1" si="52"/>
        <v>0.98739604149759086</v>
      </c>
      <c r="AZ55" s="297">
        <f t="shared" si="53"/>
        <v>0</v>
      </c>
      <c r="BA55" s="297">
        <f t="shared" ca="1" si="71"/>
        <v>1.2009125022283092E-3</v>
      </c>
      <c r="BB55" s="298">
        <f t="shared" ca="1" si="72"/>
        <v>0</v>
      </c>
      <c r="BC55" s="296">
        <f t="shared" ca="1" si="73"/>
        <v>1.2601751413925388E-3</v>
      </c>
      <c r="BD55" s="297">
        <f t="shared" ca="1" si="56"/>
        <v>0.50191857181427435</v>
      </c>
      <c r="BE55" s="297">
        <f t="shared" ca="1" si="57"/>
        <v>0.49621773221439353</v>
      </c>
      <c r="BF55" s="297">
        <f t="shared" ca="1" si="58"/>
        <v>0</v>
      </c>
      <c r="BG55" s="297">
        <f t="shared" ca="1" si="59"/>
        <v>6.0352082993954197E-4</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6669.9957764842256</v>
      </c>
      <c r="S56" s="278">
        <f t="shared" si="33"/>
        <v>67596.226670143194</v>
      </c>
      <c r="T56" s="734">
        <f t="shared" si="61"/>
        <v>978.16808095216584</v>
      </c>
      <c r="U56" s="290">
        <f t="shared" si="62"/>
        <v>1640.4209950240192</v>
      </c>
      <c r="V56" s="290">
        <f t="shared" si="63"/>
        <v>-1969.06965907829</v>
      </c>
      <c r="W56" s="290">
        <f t="shared" si="64"/>
        <v>1670.9264087891552</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57</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2.0573549417044056E-2</v>
      </c>
      <c r="AW56" s="298">
        <f t="shared" ca="1" si="50"/>
        <v>0</v>
      </c>
      <c r="AX56" s="296">
        <f t="shared" ca="1" si="51"/>
        <v>0.99862639562334199</v>
      </c>
      <c r="AY56" s="297">
        <f t="shared" ca="1" si="52"/>
        <v>0.99042175137102118</v>
      </c>
      <c r="AZ56" s="297">
        <f t="shared" si="53"/>
        <v>0</v>
      </c>
      <c r="BA56" s="297">
        <f t="shared" ca="1" si="71"/>
        <v>1.0647269568061828E-2</v>
      </c>
      <c r="BB56" s="298">
        <f t="shared" ca="1" si="72"/>
        <v>0</v>
      </c>
      <c r="BC56" s="296">
        <f t="shared" ca="1" si="73"/>
        <v>1.3736043766580108E-3</v>
      </c>
      <c r="BD56" s="297">
        <f t="shared" ca="1" si="56"/>
        <v>0.49870328739863667</v>
      </c>
      <c r="BE56" s="297">
        <f t="shared" ca="1" si="57"/>
        <v>0.49460597625354658</v>
      </c>
      <c r="BF56" s="297">
        <f t="shared" ca="1" si="58"/>
        <v>0</v>
      </c>
      <c r="BG56" s="297">
        <f t="shared" ca="1" si="59"/>
        <v>5.3171319711587473E-3</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6469.3771107105276</v>
      </c>
      <c r="S57" s="777">
        <f t="shared" si="33"/>
        <v>67599.230550625085</v>
      </c>
      <c r="T57" s="735">
        <f t="shared" si="61"/>
        <v>1104.1087989244206</v>
      </c>
      <c r="U57" s="619">
        <f t="shared" si="62"/>
        <v>1814.5350830085217</v>
      </c>
      <c r="V57" s="619">
        <f t="shared" si="63"/>
        <v>-1359.5788060501181</v>
      </c>
      <c r="W57" s="619">
        <f t="shared" si="64"/>
        <v>1871.7453411670394</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47</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7.2657057813372949E-2</v>
      </c>
      <c r="AW57" s="626">
        <f t="shared" ca="1" si="50"/>
        <v>0</v>
      </c>
      <c r="AX57" s="624">
        <f t="shared" ca="1" si="51"/>
        <v>0.99835857373303483</v>
      </c>
      <c r="AY57" s="625">
        <f t="shared" ca="1" si="52"/>
        <v>0.99002644408187312</v>
      </c>
      <c r="AZ57" s="625">
        <f t="shared" si="53"/>
        <v>0</v>
      </c>
      <c r="BA57" s="625">
        <f t="shared" ca="1" si="71"/>
        <v>4.0547024587957003E-2</v>
      </c>
      <c r="BB57" s="626">
        <f t="shared" ca="1" si="72"/>
        <v>0</v>
      </c>
      <c r="BC57" s="624">
        <f t="shared" ca="1" si="73"/>
        <v>1.6414262669650626E-3</v>
      </c>
      <c r="BD57" s="625">
        <f t="shared" ca="1" si="56"/>
        <v>0.49125343822055467</v>
      </c>
      <c r="BE57" s="625">
        <f t="shared" ca="1" si="57"/>
        <v>0.48715352117018323</v>
      </c>
      <c r="BF57" s="625">
        <f t="shared" ca="1" si="58"/>
        <v>0</v>
      </c>
      <c r="BG57" s="625">
        <f t="shared" ca="1" si="59"/>
        <v>1.9951614342297051E-2</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6223.3484735870616</v>
      </c>
      <c r="S58" s="745">
        <f t="shared" si="33"/>
        <v>68031.447519132271</v>
      </c>
      <c r="T58" s="736">
        <f t="shared" si="61"/>
        <v>1271.4325653450169</v>
      </c>
      <c r="U58" s="632">
        <f t="shared" si="62"/>
        <v>2043.1393405969593</v>
      </c>
      <c r="V58" s="632">
        <f t="shared" si="63"/>
        <v>-489.47538409336448</v>
      </c>
      <c r="W58" s="632">
        <f t="shared" si="64"/>
        <v>2171.0740757608046</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36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0.22440407967804538</v>
      </c>
      <c r="AW58" s="639">
        <f t="shared" ca="1" si="50"/>
        <v>0</v>
      </c>
      <c r="AX58" s="637">
        <f t="shared" ca="1" si="51"/>
        <v>0.99793417436252296</v>
      </c>
      <c r="AY58" s="638">
        <f t="shared" ca="1" si="52"/>
        <v>0.98946614106282238</v>
      </c>
      <c r="AZ58" s="638">
        <f t="shared" si="53"/>
        <v>0</v>
      </c>
      <c r="BA58" s="638">
        <f t="shared" ca="1" si="71"/>
        <v>0.13731959487708778</v>
      </c>
      <c r="BB58" s="639">
        <f t="shared" ca="1" si="72"/>
        <v>0</v>
      </c>
      <c r="BC58" s="637">
        <f t="shared" ca="1" si="73"/>
        <v>2.0658256374770367E-3</v>
      </c>
      <c r="BD58" s="638">
        <f t="shared" ca="1" si="56"/>
        <v>0.46870771602966604</v>
      </c>
      <c r="BE58" s="638">
        <f t="shared" ca="1" si="57"/>
        <v>0.46473046717985972</v>
      </c>
      <c r="BF58" s="638">
        <f t="shared" ca="1" si="58"/>
        <v>0</v>
      </c>
      <c r="BG58" s="638">
        <f t="shared" ca="1" si="59"/>
        <v>6.4495991152997201E-2</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5953.3769760279711</v>
      </c>
      <c r="S59" s="278">
        <f t="shared" si="33"/>
        <v>69026.68750337149</v>
      </c>
      <c r="T59" s="734">
        <f t="shared" si="61"/>
        <v>1474.8280259969697</v>
      </c>
      <c r="U59" s="290">
        <f t="shared" si="62"/>
        <v>2317.2873211059532</v>
      </c>
      <c r="V59" s="290">
        <f t="shared" si="63"/>
        <v>619.22140316569403</v>
      </c>
      <c r="W59" s="290">
        <f t="shared" si="64"/>
        <v>2563.8256708812287</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27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0.45550447714402315</v>
      </c>
      <c r="AW59" s="298">
        <f t="shared" ca="1" si="50"/>
        <v>0</v>
      </c>
      <c r="AX59" s="296">
        <f t="shared" ca="1" si="51"/>
        <v>0.99735230256846985</v>
      </c>
      <c r="AY59" s="297">
        <f t="shared" ca="1" si="52"/>
        <v>0.98876893277107902</v>
      </c>
      <c r="AZ59" s="297">
        <f t="shared" si="53"/>
        <v>0</v>
      </c>
      <c r="BA59" s="297">
        <f t="shared" ca="1" si="71"/>
        <v>0.30790802395905265</v>
      </c>
      <c r="BB59" s="298">
        <f t="shared" ca="1" si="72"/>
        <v>0</v>
      </c>
      <c r="BC59" s="296">
        <f t="shared" ca="1" si="73"/>
        <v>2.6476974315301494E-3</v>
      </c>
      <c r="BD59" s="297">
        <f t="shared" ca="1" si="56"/>
        <v>0.43360894871182298</v>
      </c>
      <c r="BE59" s="297">
        <f t="shared" ca="1" si="57"/>
        <v>0.42987724232816432</v>
      </c>
      <c r="BF59" s="297">
        <f t="shared" ca="1" si="58"/>
        <v>0</v>
      </c>
      <c r="BG59" s="297">
        <f t="shared" ca="1" si="59"/>
        <v>0.13386611152848249</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5690.9890784702093</v>
      </c>
      <c r="S60" s="278">
        <f t="shared" si="33"/>
        <v>69445.332629115335</v>
      </c>
      <c r="T60" s="734">
        <f t="shared" si="61"/>
        <v>1671.2270881193026</v>
      </c>
      <c r="U60" s="290">
        <f t="shared" si="62"/>
        <v>2572.8931709167036</v>
      </c>
      <c r="V60" s="290">
        <f t="shared" si="63"/>
        <v>1750.0911264747483</v>
      </c>
      <c r="W60" s="290">
        <f t="shared" si="64"/>
        <v>2877.8523127364933</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20</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0.68453846066792823</v>
      </c>
      <c r="AW60" s="298">
        <f t="shared" ca="1" si="50"/>
        <v>0</v>
      </c>
      <c r="AX60" s="296">
        <f t="shared" ca="1" si="51"/>
        <v>0.99665128194517638</v>
      </c>
      <c r="AY60" s="297">
        <f t="shared" ca="1" si="52"/>
        <v>0.98800094046602982</v>
      </c>
      <c r="AZ60" s="297">
        <f t="shared" si="53"/>
        <v>0</v>
      </c>
      <c r="BA60" s="297">
        <f t="shared" ca="1" si="71"/>
        <v>0.50805241333800744</v>
      </c>
      <c r="BB60" s="298">
        <f t="shared" ca="1" si="72"/>
        <v>0</v>
      </c>
      <c r="BC60" s="296">
        <f t="shared" ca="1" si="73"/>
        <v>3.3487180548235074E-3</v>
      </c>
      <c r="BD60" s="297">
        <f t="shared" ca="1" si="56"/>
        <v>0.39848835821032225</v>
      </c>
      <c r="BE60" s="297">
        <f t="shared" ca="1" si="57"/>
        <v>0.39502971581811458</v>
      </c>
      <c r="BF60" s="297">
        <f t="shared" ca="1" si="58"/>
        <v>0</v>
      </c>
      <c r="BG60" s="297">
        <f t="shared" ca="1" si="59"/>
        <v>0.20313320791673964</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5464.3891418133671</v>
      </c>
      <c r="S61" s="278">
        <f t="shared" si="33"/>
        <v>69988.498959041332</v>
      </c>
      <c r="T61" s="734">
        <f t="shared" si="61"/>
        <v>1853.1406908231411</v>
      </c>
      <c r="U61" s="290">
        <f t="shared" si="62"/>
        <v>2805.4514506478854</v>
      </c>
      <c r="V61" s="290">
        <f t="shared" si="63"/>
        <v>2812.917557235085</v>
      </c>
      <c r="W61" s="290">
        <f t="shared" si="64"/>
        <v>3171.4534540601553</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16</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0.81315521253070078</v>
      </c>
      <c r="AW61" s="298">
        <f t="shared" ca="1" si="50"/>
        <v>0</v>
      </c>
      <c r="AX61" s="296">
        <f t="shared" ca="1" si="51"/>
        <v>0.99591587657318459</v>
      </c>
      <c r="AY61" s="297">
        <f t="shared" ca="1" si="52"/>
        <v>0.98725469344536887</v>
      </c>
      <c r="AZ61" s="297">
        <f t="shared" si="53"/>
        <v>0</v>
      </c>
      <c r="BA61" s="297">
        <f t="shared" ca="1" si="71"/>
        <v>0.65136486522963033</v>
      </c>
      <c r="BB61" s="298">
        <f t="shared" ca="1" si="72"/>
        <v>0</v>
      </c>
      <c r="BC61" s="296">
        <f t="shared" ca="1" si="73"/>
        <v>4.0841234268154114E-3</v>
      </c>
      <c r="BD61" s="297">
        <f t="shared" ca="1" si="56"/>
        <v>0.37647944299413022</v>
      </c>
      <c r="BE61" s="297">
        <f t="shared" ca="1" si="57"/>
        <v>0.37320531364612741</v>
      </c>
      <c r="BF61" s="297">
        <f t="shared" ca="1" si="58"/>
        <v>0</v>
      </c>
      <c r="BG61" s="297">
        <f t="shared" ca="1" si="59"/>
        <v>0.24623111993292698</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5287.8189967348317</v>
      </c>
      <c r="S62" s="780">
        <f t="shared" si="33"/>
        <v>70949.66302667628</v>
      </c>
      <c r="T62" s="737">
        <f t="shared" si="61"/>
        <v>2015.8519830796877</v>
      </c>
      <c r="U62" s="304">
        <f t="shared" si="62"/>
        <v>3013.2432000453309</v>
      </c>
      <c r="V62" s="304">
        <f t="shared" si="63"/>
        <v>3743.9356038853002</v>
      </c>
      <c r="W62" s="304">
        <f t="shared" si="64"/>
        <v>3466.6095066053585</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13</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0.89687207331990615</v>
      </c>
      <c r="AW62" s="312">
        <f t="shared" ca="1" si="50"/>
        <v>0</v>
      </c>
      <c r="AX62" s="310">
        <f t="shared" ca="1" si="51"/>
        <v>0.99524294894353793</v>
      </c>
      <c r="AY62" s="311">
        <f t="shared" ca="1" si="52"/>
        <v>0.98661158716715347</v>
      </c>
      <c r="AZ62" s="311">
        <f t="shared" si="53"/>
        <v>0</v>
      </c>
      <c r="BA62" s="311">
        <f t="shared" ca="1" si="71"/>
        <v>0.7592836066406925</v>
      </c>
      <c r="BB62" s="312">
        <f t="shared" ca="1" si="72"/>
        <v>0</v>
      </c>
      <c r="BC62" s="310">
        <f t="shared" ca="1" si="73"/>
        <v>4.7570510564620694E-3</v>
      </c>
      <c r="BD62" s="311">
        <f t="shared" ca="1" si="56"/>
        <v>0.36134936505885795</v>
      </c>
      <c r="BE62" s="311">
        <f t="shared" ca="1" si="57"/>
        <v>0.35821552010090008</v>
      </c>
      <c r="BF62" s="311">
        <f t="shared" ca="1" si="58"/>
        <v>0</v>
      </c>
      <c r="BG62" s="311">
        <f t="shared" ca="1" si="59"/>
        <v>0.2756780637837799</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5160.9402947909693</v>
      </c>
      <c r="S63" s="745">
        <f t="shared" si="33"/>
        <v>70992.020331022824</v>
      </c>
      <c r="T63" s="733">
        <f t="shared" si="61"/>
        <v>2117.9375573932002</v>
      </c>
      <c r="U63" s="276">
        <f t="shared" si="62"/>
        <v>3137.5454419421103</v>
      </c>
      <c r="V63" s="276">
        <f t="shared" si="63"/>
        <v>4321.1619308259797</v>
      </c>
      <c r="W63" s="276">
        <f t="shared" si="64"/>
        <v>3598.7122444946162</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11</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0.94233238714453482</v>
      </c>
      <c r="AW63" s="284">
        <f t="shared" ca="1" si="50"/>
        <v>0</v>
      </c>
      <c r="AX63" s="282">
        <f t="shared" ca="1" si="51"/>
        <v>0.9946967744555808</v>
      </c>
      <c r="AY63" s="283">
        <f t="shared" ca="1" si="52"/>
        <v>0.98611182415834275</v>
      </c>
      <c r="AZ63" s="283">
        <f t="shared" si="53"/>
        <v>0</v>
      </c>
      <c r="BA63" s="283">
        <f t="shared" ca="1" si="71"/>
        <v>0.82765850219064574</v>
      </c>
      <c r="BB63" s="284">
        <f t="shared" ca="1" si="72"/>
        <v>0</v>
      </c>
      <c r="BC63" s="282">
        <f t="shared" ca="1" si="73"/>
        <v>5.3032255444191989E-3</v>
      </c>
      <c r="BD63" s="283">
        <f t="shared" ca="1" si="56"/>
        <v>0.35229954192053281</v>
      </c>
      <c r="BE63" s="283">
        <f t="shared" ca="1" si="57"/>
        <v>0.34925894288090803</v>
      </c>
      <c r="BF63" s="283">
        <f t="shared" ca="1" si="58"/>
        <v>0</v>
      </c>
      <c r="BG63" s="283">
        <f t="shared" ca="1" si="59"/>
        <v>0.29313828965413996</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5074.9812459718705</v>
      </c>
      <c r="S64" s="278">
        <f t="shared" si="33"/>
        <v>71654.818790691512</v>
      </c>
      <c r="T64" s="734">
        <f t="shared" si="61"/>
        <v>2207.7766599827146</v>
      </c>
      <c r="U64" s="290">
        <f t="shared" si="62"/>
        <v>3250.9960882821597</v>
      </c>
      <c r="V64" s="290">
        <f t="shared" si="63"/>
        <v>4743.4267893063043</v>
      </c>
      <c r="W64" s="290">
        <f t="shared" si="64"/>
        <v>3766.4549756955566</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9</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0.97659515683079656</v>
      </c>
      <c r="AW64" s="298">
        <f t="shared" ca="1" si="50"/>
        <v>0</v>
      </c>
      <c r="AX64" s="296">
        <f t="shared" ca="1" si="51"/>
        <v>0.99429347423476933</v>
      </c>
      <c r="AY64" s="297">
        <f t="shared" ca="1" si="52"/>
        <v>0.98575362789082932</v>
      </c>
      <c r="AZ64" s="297">
        <f t="shared" si="53"/>
        <v>0</v>
      </c>
      <c r="BA64" s="297">
        <f t="shared" ca="1" si="71"/>
        <v>0.87788753425656174</v>
      </c>
      <c r="BB64" s="298">
        <f t="shared" ca="1" si="72"/>
        <v>0</v>
      </c>
      <c r="BC64" s="296">
        <f t="shared" ca="1" si="73"/>
        <v>5.7065257652306745E-3</v>
      </c>
      <c r="BD64" s="297">
        <f t="shared" ca="1" si="56"/>
        <v>0.34592096695302116</v>
      </c>
      <c r="BE64" s="297">
        <f t="shared" ca="1" si="57"/>
        <v>0.34294990058129476</v>
      </c>
      <c r="BF64" s="297">
        <f t="shared" ca="1" si="58"/>
        <v>0</v>
      </c>
      <c r="BG64" s="297">
        <f t="shared" ca="1" si="59"/>
        <v>0.3054226067004534</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5019.043015295485</v>
      </c>
      <c r="S65" s="278">
        <f t="shared" si="33"/>
        <v>72262.959573350861</v>
      </c>
      <c r="T65" s="734">
        <f t="shared" si="61"/>
        <v>2272.9824135754598</v>
      </c>
      <c r="U65" s="290">
        <f t="shared" si="62"/>
        <v>3333.9927246357129</v>
      </c>
      <c r="V65" s="290">
        <f t="shared" si="63"/>
        <v>4993.2692167995874</v>
      </c>
      <c r="W65" s="290">
        <f t="shared" si="64"/>
        <v>3897.4370820516324</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8</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0.9886499544746119</v>
      </c>
      <c r="AW65" s="298">
        <f t="shared" ca="1" si="50"/>
        <v>0</v>
      </c>
      <c r="AX65" s="296">
        <f t="shared" ca="1" si="51"/>
        <v>0.99401542122454023</v>
      </c>
      <c r="AY65" s="297">
        <f t="shared" ca="1" si="52"/>
        <v>0.98551143167392419</v>
      </c>
      <c r="AZ65" s="297">
        <f t="shared" si="53"/>
        <v>0</v>
      </c>
      <c r="BA65" s="297">
        <f t="shared" ca="1" si="71"/>
        <v>0.90148008913771516</v>
      </c>
      <c r="BB65" s="298">
        <f t="shared" ca="1" si="72"/>
        <v>0</v>
      </c>
      <c r="BC65" s="296">
        <f t="shared" ca="1" si="73"/>
        <v>5.9845787754595481E-3</v>
      </c>
      <c r="BD65" s="297">
        <f t="shared" ca="1" si="56"/>
        <v>0.34295879097530901</v>
      </c>
      <c r="BE65" s="297">
        <f t="shared" ca="1" si="57"/>
        <v>0.34002471378448124</v>
      </c>
      <c r="BF65" s="297">
        <f t="shared" ca="1" si="58"/>
        <v>0</v>
      </c>
      <c r="BG65" s="297">
        <f t="shared" ca="1" si="59"/>
        <v>0.31103191646475009</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4983.5888515393681</v>
      </c>
      <c r="S66" s="278">
        <f t="shared" si="33"/>
        <v>72705.472601164875</v>
      </c>
      <c r="T66" s="734">
        <f t="shared" si="61"/>
        <v>2316.734429943197</v>
      </c>
      <c r="U66" s="290">
        <f t="shared" si="62"/>
        <v>3389.8107942772731</v>
      </c>
      <c r="V66" s="290">
        <f t="shared" si="63"/>
        <v>5139.7414487789101</v>
      </c>
      <c r="W66" s="290">
        <f t="shared" si="64"/>
        <v>3987.4970361704027</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37" t="s">
        <v>187</v>
      </c>
      <c r="C70" s="1538"/>
      <c r="D70" s="1538"/>
      <c r="E70" s="1538"/>
      <c r="F70" s="1538"/>
      <c r="G70" s="1538"/>
      <c r="H70" s="1538"/>
      <c r="I70" s="1538"/>
      <c r="J70" s="1538"/>
      <c r="K70" s="1538"/>
      <c r="L70" s="1538"/>
      <c r="M70" s="1538"/>
      <c r="N70" s="1539"/>
      <c r="O70" s="1537" t="s">
        <v>188</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2"/>
      <c r="M71" s="382"/>
      <c r="N71" s="325"/>
      <c r="O71" s="1540" t="s">
        <v>121</v>
      </c>
      <c r="P71" s="1541"/>
      <c r="Q71" s="1541"/>
      <c r="R71" s="1541"/>
      <c r="S71" s="1541"/>
      <c r="T71" s="1541"/>
      <c r="U71" s="1541"/>
      <c r="V71" s="1541"/>
      <c r="W71" s="1541"/>
      <c r="X71" s="1541"/>
      <c r="Y71" s="1542"/>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34" t="str">
        <f>"% of miles on f2 for Tech "&amp; RIGHT(O70)&amp;" adopters"</f>
        <v>% of miles on f2 for Tech A adopters</v>
      </c>
      <c r="AC74" s="1535"/>
      <c r="AD74" s="1536"/>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37" t="s">
        <v>189</v>
      </c>
      <c r="C122" s="1538"/>
      <c r="D122" s="1538"/>
      <c r="E122" s="1538"/>
      <c r="F122" s="1538"/>
      <c r="G122" s="1538"/>
      <c r="H122" s="1538"/>
      <c r="I122" s="1538"/>
      <c r="J122" s="1538"/>
      <c r="K122" s="1538"/>
      <c r="L122" s="1538"/>
      <c r="M122" s="1538"/>
      <c r="N122" s="1539"/>
      <c r="O122" s="1537" t="s">
        <v>190</v>
      </c>
      <c r="P122" s="1538"/>
      <c r="Q122" s="1538"/>
      <c r="R122" s="1538"/>
      <c r="S122" s="1538"/>
      <c r="T122" s="1538"/>
      <c r="U122" s="1538"/>
      <c r="V122" s="1538"/>
      <c r="W122" s="1538"/>
      <c r="X122" s="1538"/>
      <c r="Y122" s="1538"/>
      <c r="Z122" s="1538"/>
      <c r="AA122" s="1539"/>
      <c r="AE122" s="937"/>
      <c r="AF122" s="937"/>
      <c r="AG122" s="937"/>
      <c r="AH122" s="937"/>
      <c r="AI122" s="937"/>
      <c r="AJ122" s="227"/>
      <c r="AK122" s="227"/>
      <c r="AL122" s="227"/>
      <c r="AM122" s="227"/>
    </row>
    <row r="123" spans="1:45" x14ac:dyDescent="0.2">
      <c r="A123" s="324"/>
      <c r="B123" s="1540" t="s">
        <v>121</v>
      </c>
      <c r="C123" s="1541"/>
      <c r="D123" s="1541"/>
      <c r="E123" s="1541"/>
      <c r="F123" s="1541"/>
      <c r="G123" s="1541"/>
      <c r="H123" s="1541"/>
      <c r="I123" s="1541"/>
      <c r="J123" s="1541"/>
      <c r="K123" s="1541"/>
      <c r="L123" s="1542"/>
      <c r="M123" s="382"/>
      <c r="N123" s="325"/>
      <c r="O123" s="1540" t="s">
        <v>121</v>
      </c>
      <c r="P123" s="1541"/>
      <c r="Q123" s="1541"/>
      <c r="R123" s="1541"/>
      <c r="S123" s="1541"/>
      <c r="T123" s="1541"/>
      <c r="U123" s="1541"/>
      <c r="V123" s="1541"/>
      <c r="W123" s="1541"/>
      <c r="X123" s="1541"/>
      <c r="Y123" s="1542"/>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34" t="str">
        <f>"% of miles on f2 for Tech "&amp; RIGHT(O122)&amp;" adopters"</f>
        <v>% of miles on f2 for Tech B adopters</v>
      </c>
      <c r="AC126" s="1535"/>
      <c r="AD126" s="1536"/>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37" t="s">
        <v>191</v>
      </c>
      <c r="C174" s="1538"/>
      <c r="D174" s="1538"/>
      <c r="E174" s="1538"/>
      <c r="F174" s="1538"/>
      <c r="G174" s="1538"/>
      <c r="H174" s="1538"/>
      <c r="I174" s="1538"/>
      <c r="J174" s="1538"/>
      <c r="K174" s="1538"/>
      <c r="L174" s="1538"/>
      <c r="M174" s="1538"/>
      <c r="N174" s="1539"/>
      <c r="O174" s="1537" t="s">
        <v>192</v>
      </c>
      <c r="P174" s="1538"/>
      <c r="Q174" s="1538"/>
      <c r="R174" s="1538"/>
      <c r="S174" s="1538"/>
      <c r="T174" s="1538"/>
      <c r="U174" s="1538"/>
      <c r="V174" s="1538"/>
      <c r="W174" s="1538"/>
      <c r="X174" s="1538"/>
      <c r="Y174" s="1538"/>
      <c r="Z174" s="1538"/>
      <c r="AA174" s="1539"/>
      <c r="AE174" s="937"/>
      <c r="AF174" s="937"/>
      <c r="AG174" s="937"/>
      <c r="AH174" s="937"/>
      <c r="AI174" s="937"/>
      <c r="AJ174" s="227"/>
      <c r="AK174" s="227"/>
      <c r="AL174" s="227"/>
      <c r="AM174" s="227"/>
    </row>
    <row r="175" spans="1:48" x14ac:dyDescent="0.2">
      <c r="A175" s="324"/>
      <c r="B175" s="1540" t="s">
        <v>121</v>
      </c>
      <c r="C175" s="1541"/>
      <c r="D175" s="1541"/>
      <c r="E175" s="1541"/>
      <c r="F175" s="1541"/>
      <c r="G175" s="1541"/>
      <c r="H175" s="1541"/>
      <c r="I175" s="1541"/>
      <c r="J175" s="1541"/>
      <c r="K175" s="1541"/>
      <c r="L175" s="1542"/>
      <c r="M175" s="382"/>
      <c r="N175" s="325"/>
      <c r="O175" s="1540" t="s">
        <v>121</v>
      </c>
      <c r="P175" s="1541"/>
      <c r="Q175" s="1541"/>
      <c r="R175" s="1541"/>
      <c r="S175" s="1541"/>
      <c r="T175" s="1541"/>
      <c r="U175" s="1541"/>
      <c r="V175" s="1541"/>
      <c r="W175" s="1541"/>
      <c r="X175" s="1541"/>
      <c r="Y175" s="1542"/>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34" t="str">
        <f>"% of miles on f2 for Tech "&amp; RIGHT(O174)&amp;" adopters"</f>
        <v>% of miles on f2 for Tech C adopters</v>
      </c>
      <c r="AC178" s="1535"/>
      <c r="AD178" s="1536"/>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34" t="str">
        <f>"% of miles on f2 for Tech "&amp; RIGHT(O227)&amp;" adopters"</f>
        <v>% of miles on f2 for Tech D adopters</v>
      </c>
      <c r="AC231" s="1535"/>
      <c r="AD231" s="1536"/>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34" t="str">
        <f>"% of miles on f2 for Tech "&amp; RIGHT(O280)&amp;" adopters"</f>
        <v>% of miles on f2 for Tech E adopters</v>
      </c>
      <c r="AC284" s="1535"/>
      <c r="AD284" s="1536"/>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46" t="s">
        <v>53</v>
      </c>
      <c r="C3" s="1547"/>
      <c r="D3" s="236">
        <f>'Run Model'!C6</f>
        <v>7.4999999999999997E-2</v>
      </c>
      <c r="F3"/>
      <c r="G3"/>
      <c r="H3"/>
      <c r="J3" s="227" t="s">
        <v>127</v>
      </c>
      <c r="L3" s="1551" t="s">
        <v>452</v>
      </c>
      <c r="M3" s="1552"/>
      <c r="N3" s="1552"/>
      <c r="O3" s="1553"/>
      <c r="Q3" s="216"/>
      <c r="W3" s="227"/>
      <c r="X3" s="227"/>
      <c r="Y3" s="227"/>
    </row>
    <row r="4" spans="2:60" x14ac:dyDescent="0.2">
      <c r="B4" s="1546" t="s">
        <v>104</v>
      </c>
      <c r="C4" s="1547"/>
      <c r="D4" s="225" t="str">
        <f>'Run Model'!C7</f>
        <v>Moderate</v>
      </c>
      <c r="F4"/>
      <c r="G4"/>
      <c r="H4"/>
      <c r="J4" s="227" t="s">
        <v>126</v>
      </c>
      <c r="L4" s="1556">
        <v>44070.81453703704</v>
      </c>
      <c r="M4" s="1552"/>
      <c r="N4" s="1552"/>
      <c r="O4" s="1553"/>
      <c r="P4" s="227" t="s">
        <v>186</v>
      </c>
      <c r="W4" s="227"/>
      <c r="X4" s="227"/>
      <c r="Y4" s="227"/>
    </row>
    <row r="5" spans="2:60" x14ac:dyDescent="0.2">
      <c r="B5" s="1546" t="s">
        <v>118</v>
      </c>
      <c r="C5" s="1547"/>
      <c r="D5" s="225" t="s">
        <v>15</v>
      </c>
      <c r="F5"/>
      <c r="G5"/>
      <c r="H5"/>
      <c r="L5" s="1556">
        <v>44070.81454861111</v>
      </c>
      <c r="M5" s="1552"/>
      <c r="N5" s="1552"/>
      <c r="O5" s="1553"/>
      <c r="P5" s="227" t="s">
        <v>15</v>
      </c>
      <c r="W5" s="227"/>
      <c r="X5" s="227"/>
      <c r="Y5" s="227"/>
    </row>
    <row r="6" spans="2:60" x14ac:dyDescent="0.2">
      <c r="B6" s="1546" t="s">
        <v>68</v>
      </c>
      <c r="C6" s="1547"/>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59" t="s">
        <v>83</v>
      </c>
      <c r="M9" s="1559"/>
      <c r="N9" s="1560" t="s">
        <v>109</v>
      </c>
      <c r="O9" s="1559"/>
      <c r="P9" s="1559"/>
      <c r="Q9" s="1561"/>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62" t="s">
        <v>220</v>
      </c>
      <c r="I19" s="1563"/>
      <c r="J19" s="1563"/>
      <c r="K19" s="1563"/>
      <c r="L19" s="1563"/>
      <c r="M19" s="1564"/>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4"/>
      <c r="AN19" s="1543" t="s">
        <v>100</v>
      </c>
      <c r="AO19" s="1544"/>
      <c r="AP19" s="1544"/>
      <c r="AQ19" s="1544"/>
      <c r="AR19" s="1545"/>
      <c r="AS19" s="1543" t="s">
        <v>73</v>
      </c>
      <c r="AT19" s="1544"/>
      <c r="AU19" s="1544"/>
      <c r="AV19" s="1544"/>
      <c r="AW19" s="1545"/>
      <c r="AX19" s="1544"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65" t="s">
        <v>117</v>
      </c>
      <c r="U21" s="1566"/>
      <c r="V21" s="1566"/>
      <c r="W21" s="1566"/>
      <c r="X21" s="1567"/>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190086.28115665101</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-182826.54837455618</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190086.28115665101</v>
      </c>
      <c r="S25" s="292">
        <f t="shared" si="33"/>
        <v>58904.486133682345</v>
      </c>
      <c r="T25" s="289">
        <f t="shared" si="34"/>
        <v>-48967.620469769827</v>
      </c>
      <c r="U25" s="290">
        <f t="shared" si="35"/>
        <v>-48967.620469769827</v>
      </c>
      <c r="V25" s="290">
        <f t="shared" si="36"/>
        <v>-202134.804549355</v>
      </c>
      <c r="W25" s="290">
        <f t="shared" si="37"/>
        <v>-180149.41549273848</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190086.28115665101</v>
      </c>
      <c r="S26" s="292">
        <f t="shared" si="33"/>
        <v>38073.522674752407</v>
      </c>
      <c r="T26" s="289">
        <f t="shared" si="34"/>
        <v>-31650.726976096663</v>
      </c>
      <c r="U26" s="290">
        <f t="shared" si="35"/>
        <v>-31650.726976096663</v>
      </c>
      <c r="V26" s="290">
        <f t="shared" si="36"/>
        <v>-311377.70183880831</v>
      </c>
      <c r="W26" s="290">
        <f t="shared" si="37"/>
        <v>-183663.48545799527</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190086.28115665101</v>
      </c>
      <c r="S27" s="306">
        <f t="shared" si="33"/>
        <v>46935.908245807492</v>
      </c>
      <c r="T27" s="303">
        <f t="shared" si="34"/>
        <v>-38633.04774081814</v>
      </c>
      <c r="U27" s="304">
        <f t="shared" si="35"/>
        <v>-38633.04774081814</v>
      </c>
      <c r="V27" s="304">
        <f t="shared" si="36"/>
        <v>-220248.05381892165</v>
      </c>
      <c r="W27" s="304">
        <f t="shared" si="37"/>
        <v>-181783.42065166167</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190086.28115665101</v>
      </c>
      <c r="S28" s="278">
        <f t="shared" si="33"/>
        <v>62135.793122563649</v>
      </c>
      <c r="T28" s="275">
        <f t="shared" si="34"/>
        <v>-51366.629846775577</v>
      </c>
      <c r="U28" s="276">
        <f t="shared" si="35"/>
        <v>-51366.629846775577</v>
      </c>
      <c r="V28" s="276">
        <f t="shared" si="36"/>
        <v>-169781.71817709319</v>
      </c>
      <c r="W28" s="276">
        <f t="shared" si="37"/>
        <v>-179317.11788086293</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190086.28115665101</v>
      </c>
      <c r="S29" s="292">
        <f t="shared" si="33"/>
        <v>65536.094100928531</v>
      </c>
      <c r="T29" s="289">
        <f t="shared" si="34"/>
        <v>-54267.142942813101</v>
      </c>
      <c r="U29" s="290">
        <f t="shared" si="35"/>
        <v>-54267.142942813101</v>
      </c>
      <c r="V29" s="290">
        <f t="shared" si="36"/>
        <v>-143058.33824925832</v>
      </c>
      <c r="W29" s="290">
        <f t="shared" si="37"/>
        <v>-178817.32999853557</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190086.28115665101</v>
      </c>
      <c r="S30" s="292">
        <f t="shared" si="33"/>
        <v>65728.783480081052</v>
      </c>
      <c r="T30" s="289">
        <f t="shared" si="34"/>
        <v>-54634.311507344959</v>
      </c>
      <c r="U30" s="290">
        <f t="shared" si="35"/>
        <v>-54634.311507344959</v>
      </c>
      <c r="V30" s="290">
        <f t="shared" si="36"/>
        <v>-147096.18194078191</v>
      </c>
      <c r="W30" s="290">
        <f t="shared" si="37"/>
        <v>-178991.80918391491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190086.28115665101</v>
      </c>
      <c r="S31" s="292">
        <f t="shared" si="33"/>
        <v>65138.804843422527</v>
      </c>
      <c r="T31" s="289">
        <f t="shared" si="34"/>
        <v>-54386.916557401753</v>
      </c>
      <c r="U31" s="290">
        <f t="shared" si="35"/>
        <v>-54386.916557401753</v>
      </c>
      <c r="V31" s="290">
        <f t="shared" si="36"/>
        <v>-153433.54218591351</v>
      </c>
      <c r="W31" s="290">
        <f t="shared" si="37"/>
        <v>-179334.39287063022</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190086.28115665101</v>
      </c>
      <c r="S32" s="306">
        <f t="shared" si="33"/>
        <v>46159.989605920513</v>
      </c>
      <c r="T32" s="303">
        <f t="shared" si="34"/>
        <v>-38679.085364683546</v>
      </c>
      <c r="U32" s="304">
        <f t="shared" si="35"/>
        <v>-38679.085364683546</v>
      </c>
      <c r="V32" s="304">
        <f t="shared" si="36"/>
        <v>-142951.56734917039</v>
      </c>
      <c r="W32" s="304">
        <f t="shared" si="37"/>
        <v>-182605.37691541403</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190086.28115665101</v>
      </c>
      <c r="S33" s="278">
        <f t="shared" si="33"/>
        <v>39783.19988851255</v>
      </c>
      <c r="T33" s="275">
        <f t="shared" si="34"/>
        <v>-33467.608080839236</v>
      </c>
      <c r="U33" s="276">
        <f t="shared" si="35"/>
        <v>-33467.608080839236</v>
      </c>
      <c r="V33" s="276">
        <f t="shared" si="36"/>
        <v>-141055.34766730334</v>
      </c>
      <c r="W33" s="276">
        <f t="shared" si="37"/>
        <v>-183770.6893489777</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190086.28115665101</v>
      </c>
      <c r="S34" s="292">
        <f t="shared" si="33"/>
        <v>46733.985229121143</v>
      </c>
      <c r="T34" s="289">
        <f t="shared" si="34"/>
        <v>-39465.733878785948</v>
      </c>
      <c r="U34" s="290">
        <f t="shared" si="35"/>
        <v>-39465.733878785948</v>
      </c>
      <c r="V34" s="290">
        <f t="shared" si="36"/>
        <v>-141204.90601110173</v>
      </c>
      <c r="W34" s="290">
        <f t="shared" si="37"/>
        <v>-182818.02980631581</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190086.28115665101</v>
      </c>
      <c r="S35" s="292">
        <f t="shared" si="33"/>
        <v>57411.609593215391</v>
      </c>
      <c r="T35" s="289">
        <f t="shared" si="34"/>
        <v>-48430.911098362703</v>
      </c>
      <c r="U35" s="290">
        <f t="shared" si="35"/>
        <v>-48430.911098362703</v>
      </c>
      <c r="V35" s="290">
        <f t="shared" si="36"/>
        <v>-160849.18038611949</v>
      </c>
      <c r="W35" s="290">
        <f t="shared" si="37"/>
        <v>-181105.58266179831</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190086.28115665101</v>
      </c>
      <c r="S37" s="306">
        <f t="shared" si="33"/>
        <v>54447.453948959454</v>
      </c>
      <c r="T37" s="303">
        <f t="shared" si="34"/>
        <v>-46053.403237395607</v>
      </c>
      <c r="U37" s="304">
        <f t="shared" si="35"/>
        <v>-46053.403237395607</v>
      </c>
      <c r="V37" s="304">
        <f t="shared" si="36"/>
        <v>-164626.12243545227</v>
      </c>
      <c r="W37" s="304">
        <f t="shared" si="37"/>
        <v>-181692.23044508716</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961109.38</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993518.23</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15674.059999014302</v>
      </c>
      <c r="S39" s="1346">
        <f t="shared" si="33"/>
        <v>55591.553462109005</v>
      </c>
      <c r="T39" s="1345">
        <f t="shared" si="34"/>
        <v>940.467075374464</v>
      </c>
      <c r="U39" s="258">
        <f t="shared" si="35"/>
        <v>1370.0721311253501</v>
      </c>
      <c r="V39" s="258">
        <f t="shared" si="36"/>
        <v>-2846.5323661619623</v>
      </c>
      <c r="W39" s="258">
        <f t="shared" si="37"/>
        <v>-7027.1960620932987</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987036.46</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13534.28971706899</v>
      </c>
      <c r="S40" s="1346">
        <f t="shared" si="33"/>
        <v>55910.787985728006</v>
      </c>
      <c r="T40" s="1345">
        <f t="shared" si="34"/>
        <v>954.3756548133224</v>
      </c>
      <c r="U40" s="258">
        <f t="shared" si="35"/>
        <v>1381.6930118963901</v>
      </c>
      <c r="V40" s="258">
        <f t="shared" si="36"/>
        <v>-2984.8057864617022</v>
      </c>
      <c r="W40" s="258">
        <f t="shared" si="37"/>
        <v>-4966.1905648275733</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980554.69</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11363.992843071466</v>
      </c>
      <c r="S41" s="1346">
        <f t="shared" si="33"/>
        <v>56919.036236279331</v>
      </c>
      <c r="T41" s="1345">
        <f t="shared" si="34"/>
        <v>1008.6955373334395</v>
      </c>
      <c r="U41" s="258">
        <f t="shared" si="35"/>
        <v>1436.1901062147863</v>
      </c>
      <c r="V41" s="258">
        <f t="shared" si="36"/>
        <v>-2978.0313372900637</v>
      </c>
      <c r="W41" s="258">
        <f t="shared" si="37"/>
        <v>-2815.1911189867369</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73929.58</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9257.8594142348265</v>
      </c>
      <c r="S42" s="1348">
        <f t="shared" si="33"/>
        <v>57258.364655222431</v>
      </c>
      <c r="T42" s="1347">
        <f t="shared" si="34"/>
        <v>1049.4541914416841</v>
      </c>
      <c r="U42" s="265">
        <f t="shared" si="35"/>
        <v>1471.2028080257824</v>
      </c>
      <c r="V42" s="265">
        <f t="shared" si="36"/>
        <v>-3154.1804474905111</v>
      </c>
      <c r="W42" s="265">
        <f t="shared" si="37"/>
        <v>-848.15169967122893</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0.45060783507361291</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59116.01</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9101.2246527184489</v>
      </c>
      <c r="S43" s="278">
        <f t="shared" si="33"/>
        <v>58307.989442800208</v>
      </c>
      <c r="T43" s="275">
        <f t="shared" si="34"/>
        <v>1027.4067041328908</v>
      </c>
      <c r="U43" s="276">
        <f t="shared" si="35"/>
        <v>1450.5516135558046</v>
      </c>
      <c r="V43" s="276">
        <f t="shared" si="36"/>
        <v>-3248.932798178379</v>
      </c>
      <c r="W43" s="276">
        <f t="shared" si="37"/>
        <v>-745.50952958328344</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0.60067332190092115</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44037.38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8945.0674606287193</v>
      </c>
      <c r="S44" s="292">
        <f t="shared" si="33"/>
        <v>58454.603196749515</v>
      </c>
      <c r="T44" s="289">
        <f t="shared" si="34"/>
        <v>998.90014754652475</v>
      </c>
      <c r="U44" s="290">
        <f t="shared" si="35"/>
        <v>1416.6987282261935</v>
      </c>
      <c r="V44" s="290">
        <f t="shared" si="36"/>
        <v>-3349.8241168649456</v>
      </c>
      <c r="W44" s="290">
        <f t="shared" si="37"/>
        <v>-764.40950808944945</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0.7536354655403652</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77834.570000000007</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8683.5014828162948</v>
      </c>
      <c r="S45" s="292">
        <f t="shared" si="33"/>
        <v>59351.157755950488</v>
      </c>
      <c r="T45" s="289">
        <f t="shared" si="34"/>
        <v>1215.0721870131665</v>
      </c>
      <c r="U45" s="290">
        <f t="shared" si="35"/>
        <v>1639.5082622886866</v>
      </c>
      <c r="V45" s="290">
        <f t="shared" si="36"/>
        <v>-2941.9029914542807</v>
      </c>
      <c r="W45" s="290">
        <f t="shared" si="37"/>
        <v>-464.64776167325363</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0.41705850058994764</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73546.69</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8496.7113955334444</v>
      </c>
      <c r="S46" s="292">
        <f t="shared" si="33"/>
        <v>59904.937552094714</v>
      </c>
      <c r="T46" s="289">
        <f t="shared" si="34"/>
        <v>1368.9815536041961</v>
      </c>
      <c r="U46" s="290">
        <f t="shared" si="35"/>
        <v>1796.6474612492584</v>
      </c>
      <c r="V46" s="290">
        <f t="shared" si="36"/>
        <v>-2636.0415580694225</v>
      </c>
      <c r="W46" s="290">
        <f t="shared" si="37"/>
        <v>-262.53851380535889</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0.46062919027383509</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68659.33</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6619.9814402994007</v>
      </c>
      <c r="S47" s="306">
        <f t="shared" si="33"/>
        <v>61154.248772588187</v>
      </c>
      <c r="T47" s="303">
        <f t="shared" si="34"/>
        <v>1604.1159159302906</v>
      </c>
      <c r="U47" s="304">
        <f t="shared" si="35"/>
        <v>2038.8851086743489</v>
      </c>
      <c r="V47" s="304">
        <f t="shared" si="36"/>
        <v>-2160.0234468562485</v>
      </c>
      <c r="W47" s="304">
        <f t="shared" si="37"/>
        <v>1749.3755577984057</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46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0.51034249484016736</v>
      </c>
      <c r="AR47" s="629">
        <f t="shared" si="60"/>
        <v>0</v>
      </c>
      <c r="AS47" s="319">
        <f t="shared" ca="1" si="50"/>
        <v>0.72276103453031182</v>
      </c>
      <c r="AT47" s="320">
        <f t="shared" ca="1" si="51"/>
        <v>0.70256958544885761</v>
      </c>
      <c r="AU47" s="320">
        <f t="shared" si="52"/>
        <v>0</v>
      </c>
      <c r="AV47" s="320">
        <f t="shared" ca="1" si="53"/>
        <v>5.9530711404297991E-2</v>
      </c>
      <c r="AW47" s="321">
        <f t="shared" ca="1" si="54"/>
        <v>0</v>
      </c>
      <c r="AX47" s="310">
        <f t="shared" ca="1" si="55"/>
        <v>0.70983137568727284</v>
      </c>
      <c r="AY47" s="311">
        <f t="shared" ca="1" si="56"/>
        <v>0.67090502776364502</v>
      </c>
      <c r="AZ47" s="311">
        <f t="shared" si="57"/>
        <v>0</v>
      </c>
      <c r="BA47" s="311">
        <f t="shared" ca="1" si="61"/>
        <v>3.0381051777679441E-2</v>
      </c>
      <c r="BB47" s="312">
        <f t="shared" ca="1" si="62"/>
        <v>0</v>
      </c>
      <c r="BC47" s="310">
        <f t="shared" ca="1" si="63"/>
        <v>0.29016862431272705</v>
      </c>
      <c r="BD47" s="311">
        <f t="shared" ca="1" si="64"/>
        <v>0.3570649488057408</v>
      </c>
      <c r="BE47" s="311">
        <f t="shared" ca="1" si="65"/>
        <v>0.3374839118093314</v>
      </c>
      <c r="BF47" s="311">
        <f t="shared" ca="1" si="66"/>
        <v>0</v>
      </c>
      <c r="BG47" s="311">
        <f t="shared" ca="1" si="67"/>
        <v>1.5282515072200652E-2</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63938.42</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6460.6150570120972</v>
      </c>
      <c r="S48" s="278">
        <f t="shared" si="33"/>
        <v>61839.762585291144</v>
      </c>
      <c r="T48" s="275">
        <f t="shared" si="34"/>
        <v>1832.7798170624683</v>
      </c>
      <c r="U48" s="276">
        <f t="shared" si="35"/>
        <v>2269.9489447701926</v>
      </c>
      <c r="V48" s="276">
        <f t="shared" si="36"/>
        <v>-1791.3873204937481</v>
      </c>
      <c r="W48" s="276">
        <f t="shared" si="37"/>
        <v>1996.040314451091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36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0.55827317268515064</v>
      </c>
      <c r="AR48" s="642">
        <f t="shared" si="60"/>
        <v>0</v>
      </c>
      <c r="AS48" s="282">
        <f t="shared" ca="1" si="50"/>
        <v>0.87791448052733856</v>
      </c>
      <c r="AT48" s="283">
        <f t="shared" ca="1" si="51"/>
        <v>0.86018217360447413</v>
      </c>
      <c r="AU48" s="283">
        <f t="shared" si="52"/>
        <v>0</v>
      </c>
      <c r="AV48" s="283">
        <f t="shared" ca="1" si="53"/>
        <v>0.19765567209769874</v>
      </c>
      <c r="AW48" s="284">
        <f t="shared" ca="1" si="54"/>
        <v>0</v>
      </c>
      <c r="AX48" s="282">
        <f t="shared" ca="1" si="55"/>
        <v>0.86171874811567561</v>
      </c>
      <c r="AY48" s="283">
        <f t="shared" ca="1" si="56"/>
        <v>0.82126596661878903</v>
      </c>
      <c r="AZ48" s="283">
        <f t="shared" si="57"/>
        <v>0</v>
      </c>
      <c r="BA48" s="283">
        <f t="shared" ca="1" si="61"/>
        <v>0.11034585916119809</v>
      </c>
      <c r="BB48" s="284">
        <f t="shared" ca="1" si="62"/>
        <v>0</v>
      </c>
      <c r="BC48" s="282">
        <f t="shared" ca="1" si="63"/>
        <v>0.1382812518843245</v>
      </c>
      <c r="BD48" s="283">
        <f t="shared" ca="1" si="64"/>
        <v>0.41406710601101354</v>
      </c>
      <c r="BE48" s="283">
        <f t="shared" ca="1" si="65"/>
        <v>0.39462901649382554</v>
      </c>
      <c r="BF48" s="283">
        <f t="shared" ca="1" si="66"/>
        <v>0</v>
      </c>
      <c r="BG48" s="283">
        <f t="shared" ca="1" si="67"/>
        <v>5.3022625610836489E-2</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60002.29</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6349.5115701784607</v>
      </c>
      <c r="S49" s="292">
        <f t="shared" si="33"/>
        <v>62288.320470259867</v>
      </c>
      <c r="T49" s="289">
        <f t="shared" si="34"/>
        <v>1990.0099714209919</v>
      </c>
      <c r="U49" s="290">
        <f t="shared" si="35"/>
        <v>2428.1714216658302</v>
      </c>
      <c r="V49" s="290">
        <f t="shared" si="36"/>
        <v>-1546.6551894304448</v>
      </c>
      <c r="W49" s="290">
        <f t="shared" si="37"/>
        <v>2161.9237041423467</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31</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0.5987223152456167</v>
      </c>
      <c r="AR49" s="598">
        <f t="shared" si="60"/>
        <v>0</v>
      </c>
      <c r="AS49" s="282">
        <f t="shared" ca="1" si="50"/>
        <v>0.95257412682243336</v>
      </c>
      <c r="AT49" s="283">
        <f t="shared" ca="1" si="51"/>
        <v>0.94176237239319482</v>
      </c>
      <c r="AU49" s="283">
        <f t="shared" si="52"/>
        <v>0</v>
      </c>
      <c r="AV49" s="283">
        <f t="shared" ca="1" si="53"/>
        <v>0.3247063894761853</v>
      </c>
      <c r="AW49" s="284">
        <f t="shared" ca="1" si="54"/>
        <v>0</v>
      </c>
      <c r="AX49" s="296">
        <f t="shared" ca="1" si="55"/>
        <v>0.93461323070986446</v>
      </c>
      <c r="AY49" s="297">
        <f t="shared" ca="1" si="56"/>
        <v>0.89904599728198342</v>
      </c>
      <c r="AZ49" s="297">
        <f t="shared" si="57"/>
        <v>0</v>
      </c>
      <c r="BA49" s="283">
        <f t="shared" ca="1" si="61"/>
        <v>0.19440896128222662</v>
      </c>
      <c r="BB49" s="284">
        <f t="shared" ca="1" si="62"/>
        <v>0</v>
      </c>
      <c r="BC49" s="282">
        <f t="shared" ca="1" si="63"/>
        <v>6.5386769290135538E-2</v>
      </c>
      <c r="BD49" s="283">
        <f t="shared" ca="1" si="64"/>
        <v>0.4307063715301363</v>
      </c>
      <c r="BE49" s="283">
        <f t="shared" ca="1" si="65"/>
        <v>0.41431559773009841</v>
      </c>
      <c r="BF49" s="283">
        <f t="shared" ca="1" si="66"/>
        <v>0</v>
      </c>
      <c r="BG49" s="283">
        <f t="shared" ca="1" si="67"/>
        <v>8.9591261449629728E-2</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56908.639999999999</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6285.0315192078242</v>
      </c>
      <c r="S50" s="292">
        <f t="shared" si="33"/>
        <v>63290.474482404526</v>
      </c>
      <c r="T50" s="289">
        <f t="shared" si="34"/>
        <v>2103.3510491365905</v>
      </c>
      <c r="U50" s="290">
        <f t="shared" si="35"/>
        <v>2547.1145494716548</v>
      </c>
      <c r="V50" s="290">
        <f t="shared" si="36"/>
        <v>-1363.6952855496675</v>
      </c>
      <c r="W50" s="290">
        <f t="shared" si="37"/>
        <v>2356.682554983302</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27</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0.6306049931000367</v>
      </c>
      <c r="AR50" s="598">
        <f t="shared" si="60"/>
        <v>0</v>
      </c>
      <c r="AS50" s="282">
        <f t="shared" ca="1" si="50"/>
        <v>0.98201379003790845</v>
      </c>
      <c r="AT50" s="283">
        <f t="shared" ca="1" si="51"/>
        <v>0.97086789425399456</v>
      </c>
      <c r="AU50" s="283">
        <f t="shared" si="52"/>
        <v>0</v>
      </c>
      <c r="AV50" s="283">
        <f t="shared" ca="1" si="53"/>
        <v>0.44731268905117788</v>
      </c>
      <c r="AW50" s="284">
        <f t="shared" ca="1" si="54"/>
        <v>0</v>
      </c>
      <c r="AX50" s="296">
        <f t="shared" ca="1" si="55"/>
        <v>0.96326307348473383</v>
      </c>
      <c r="AY50" s="297">
        <f t="shared" ca="1" si="56"/>
        <v>0.92677733106388105</v>
      </c>
      <c r="AZ50" s="297">
        <f t="shared" si="57"/>
        <v>0</v>
      </c>
      <c r="BA50" s="283">
        <f t="shared" ca="1" si="61"/>
        <v>0.28207761519267688</v>
      </c>
      <c r="BB50" s="284">
        <f t="shared" ca="1" si="62"/>
        <v>0</v>
      </c>
      <c r="BC50" s="282">
        <f t="shared" ca="1" si="63"/>
        <v>3.6736926515266055E-2</v>
      </c>
      <c r="BD50" s="283">
        <f t="shared" ca="1" si="64"/>
        <v>0.42717556795084716</v>
      </c>
      <c r="BE50" s="283">
        <f t="shared" ca="1" si="65"/>
        <v>0.41099533830252033</v>
      </c>
      <c r="BF50" s="283">
        <f t="shared" ca="1" si="66"/>
        <v>0</v>
      </c>
      <c r="BG50" s="283">
        <f t="shared" ca="1" si="67"/>
        <v>0.12509216723136637</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54403.27</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6251.5235051251311</v>
      </c>
      <c r="S51" s="292">
        <f t="shared" si="33"/>
        <v>63801.189007397064</v>
      </c>
      <c r="T51" s="289">
        <f t="shared" si="34"/>
        <v>2159.4850323123574</v>
      </c>
      <c r="U51" s="290">
        <f t="shared" si="35"/>
        <v>2606.0246852869459</v>
      </c>
      <c r="V51" s="290">
        <f t="shared" si="36"/>
        <v>-1266.811598050841</v>
      </c>
      <c r="W51" s="290">
        <f t="shared" si="37"/>
        <v>2453.2139107811054</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24</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0.65635596520080708</v>
      </c>
      <c r="AR51" s="598">
        <f t="shared" si="60"/>
        <v>0</v>
      </c>
      <c r="AS51" s="282">
        <f t="shared" ca="1" si="50"/>
        <v>0.99330714907571527</v>
      </c>
      <c r="AT51" s="283">
        <f t="shared" ca="1" si="51"/>
        <v>0.98203307321514388</v>
      </c>
      <c r="AU51" s="283">
        <f t="shared" si="52"/>
        <v>0</v>
      </c>
      <c r="AV51" s="283">
        <f t="shared" ca="1" si="53"/>
        <v>0.54742557693000959</v>
      </c>
      <c r="AW51" s="284">
        <f t="shared" ca="1" si="54"/>
        <v>0</v>
      </c>
      <c r="AX51" s="296">
        <f t="shared" ca="1" si="55"/>
        <v>0.97422176411576045</v>
      </c>
      <c r="AY51" s="297">
        <f t="shared" ca="1" si="56"/>
        <v>0.93742222974937062</v>
      </c>
      <c r="AZ51" s="297">
        <f t="shared" si="57"/>
        <v>0</v>
      </c>
      <c r="BA51" s="283">
        <f t="shared" ca="1" si="61"/>
        <v>0.35930604292150514</v>
      </c>
      <c r="BB51" s="284">
        <f t="shared" ca="1" si="62"/>
        <v>0</v>
      </c>
      <c r="BC51" s="282">
        <f t="shared" ca="1" si="63"/>
        <v>2.5778235884239553E-2</v>
      </c>
      <c r="BD51" s="283">
        <f t="shared" ca="1" si="64"/>
        <v>0.41793435800102391</v>
      </c>
      <c r="BE51" s="283">
        <f t="shared" ca="1" si="65"/>
        <v>0.4021476138154092</v>
      </c>
      <c r="BF51" s="283">
        <f t="shared" ca="1" si="66"/>
        <v>0</v>
      </c>
      <c r="BG51" s="283">
        <f t="shared" ca="1" si="67"/>
        <v>0.15413979229932731</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51939.24</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6220.4445959174427</v>
      </c>
      <c r="S52" s="306">
        <f t="shared" si="33"/>
        <v>64372.845916456303</v>
      </c>
      <c r="T52" s="303">
        <f t="shared" si="34"/>
        <v>2214.8626757074062</v>
      </c>
      <c r="U52" s="304">
        <f t="shared" si="35"/>
        <v>2664.6219881956231</v>
      </c>
      <c r="V52" s="304">
        <f t="shared" si="36"/>
        <v>-1052.3144969062105</v>
      </c>
      <c r="W52" s="304">
        <f t="shared" si="37"/>
        <v>2555.5239769001855</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22</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0.68148322331006694</v>
      </c>
      <c r="AR52" s="599">
        <f t="shared" si="60"/>
        <v>0</v>
      </c>
      <c r="AS52" s="830">
        <f t="shared" ca="1" si="50"/>
        <v>0.99752737684336534</v>
      </c>
      <c r="AT52" s="831">
        <f t="shared" ca="1" si="51"/>
        <v>0.99426275444028267</v>
      </c>
      <c r="AU52" s="831">
        <f t="shared" si="52"/>
        <v>0</v>
      </c>
      <c r="AV52" s="831">
        <f t="shared" ca="1" si="53"/>
        <v>0.61602782931887978</v>
      </c>
      <c r="AW52" s="832">
        <f t="shared" ca="1" si="54"/>
        <v>0</v>
      </c>
      <c r="AX52" s="310">
        <f t="shared" ca="1" si="55"/>
        <v>0.97824954477242609</v>
      </c>
      <c r="AY52" s="311">
        <f t="shared" ca="1" si="56"/>
        <v>0.94908596267920176</v>
      </c>
      <c r="AZ52" s="311">
        <f t="shared" si="57"/>
        <v>0</v>
      </c>
      <c r="BA52" s="311">
        <f t="shared" ca="1" si="61"/>
        <v>0.41981263077293396</v>
      </c>
      <c r="BB52" s="312">
        <f t="shared" ca="1" si="62"/>
        <v>0</v>
      </c>
      <c r="BC52" s="310">
        <f t="shared" ca="1" si="63"/>
        <v>2.1750455227573906E-2</v>
      </c>
      <c r="BD52" s="311">
        <f t="shared" ca="1" si="64"/>
        <v>0.40771698908247661</v>
      </c>
      <c r="BE52" s="311">
        <f t="shared" ca="1" si="65"/>
        <v>0.39556212742631786</v>
      </c>
      <c r="BF52" s="311">
        <f t="shared" ca="1" si="66"/>
        <v>0</v>
      </c>
      <c r="BG52" s="311">
        <f t="shared" ca="1" si="67"/>
        <v>0.1749704282636316</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6122.9819960281793</v>
      </c>
      <c r="S53" s="278">
        <f t="shared" si="33"/>
        <v>65026.442144000517</v>
      </c>
      <c r="T53" s="275">
        <f t="shared" si="34"/>
        <v>2297.1633036926969</v>
      </c>
      <c r="U53" s="276">
        <f t="shared" si="35"/>
        <v>2777.0492502186398</v>
      </c>
      <c r="V53" s="276">
        <f t="shared" si="36"/>
        <v>-755.55336825649829</v>
      </c>
      <c r="W53" s="276">
        <f t="shared" si="37"/>
        <v>2741.5885848194093</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26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0.48619490559408035</v>
      </c>
      <c r="AW53" s="639">
        <f t="shared" ca="1" si="54"/>
        <v>0</v>
      </c>
      <c r="AX53" s="282">
        <f t="shared" ca="1" si="55"/>
        <v>0.97970779560863075</v>
      </c>
      <c r="AY53" s="283">
        <f t="shared" ca="1" si="56"/>
        <v>0.95087141070382897</v>
      </c>
      <c r="AZ53" s="283">
        <f t="shared" si="57"/>
        <v>0</v>
      </c>
      <c r="BA53" s="283">
        <f t="shared" ca="1" si="61"/>
        <v>0.26587123570595911</v>
      </c>
      <c r="BB53" s="284">
        <f t="shared" ca="1" si="62"/>
        <v>0</v>
      </c>
      <c r="BC53" s="282">
        <f t="shared" ca="1" si="63"/>
        <v>2.0292204391369251E-2</v>
      </c>
      <c r="BD53" s="283">
        <f t="shared" ca="1" si="64"/>
        <v>0.43699022132012838</v>
      </c>
      <c r="BE53" s="283">
        <f t="shared" ca="1" si="65"/>
        <v>0.42412800028023823</v>
      </c>
      <c r="BF53" s="283">
        <f t="shared" ca="1" si="66"/>
        <v>0</v>
      </c>
      <c r="BG53" s="283">
        <f t="shared" ca="1" si="67"/>
        <v>0.1185895740082642</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6065.0396379450021</v>
      </c>
      <c r="S54" s="292">
        <f t="shared" si="33"/>
        <v>65468.298662584006</v>
      </c>
      <c r="T54" s="289">
        <f t="shared" si="34"/>
        <v>2348.7535944328065</v>
      </c>
      <c r="U54" s="290">
        <f t="shared" si="35"/>
        <v>2846.960216853352</v>
      </c>
      <c r="V54" s="290">
        <f t="shared" si="36"/>
        <v>-562.47182449767752</v>
      </c>
      <c r="W54" s="290">
        <f t="shared" si="37"/>
        <v>2859.2596378832504</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25</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0.51837862688394021</v>
      </c>
      <c r="AW54" s="284">
        <f t="shared" ca="1" si="54"/>
        <v>0</v>
      </c>
      <c r="AX54" s="296">
        <f t="shared" ca="1" si="55"/>
        <v>0.98022761314070572</v>
      </c>
      <c r="AY54" s="297">
        <f t="shared" ca="1" si="56"/>
        <v>0.95160170259119081</v>
      </c>
      <c r="AZ54" s="297">
        <f t="shared" si="57"/>
        <v>0</v>
      </c>
      <c r="BA54" s="283">
        <f t="shared" ca="1" si="61"/>
        <v>0.28847123222217802</v>
      </c>
      <c r="BB54" s="284">
        <f t="shared" ca="1" si="62"/>
        <v>0</v>
      </c>
      <c r="BC54" s="282">
        <f t="shared" ca="1" si="63"/>
        <v>1.9772386859294278E-2</v>
      </c>
      <c r="BD54" s="283">
        <f t="shared" ca="1" si="64"/>
        <v>0.43275500447401571</v>
      </c>
      <c r="BE54" s="283">
        <f t="shared" ca="1" si="65"/>
        <v>0.42011711723042316</v>
      </c>
      <c r="BF54" s="283">
        <f t="shared" ca="1" si="66"/>
        <v>0</v>
      </c>
      <c r="BG54" s="283">
        <f t="shared" ca="1" si="67"/>
        <v>0.1273554914362669</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5977.4011592823827</v>
      </c>
      <c r="S55" s="292">
        <f t="shared" si="33"/>
        <v>66021.575920023271</v>
      </c>
      <c r="T55" s="289">
        <f t="shared" si="34"/>
        <v>2424.3066634414508</v>
      </c>
      <c r="U55" s="290">
        <f t="shared" si="35"/>
        <v>2949.3443496615691</v>
      </c>
      <c r="V55" s="290">
        <f t="shared" si="36"/>
        <v>-291.18259831127034</v>
      </c>
      <c r="W55" s="290">
        <f t="shared" si="37"/>
        <v>3021.8074712083708</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23</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0.58409917572477787</v>
      </c>
      <c r="AW55" s="284">
        <f t="shared" ca="1" si="54"/>
        <v>0</v>
      </c>
      <c r="AX55" s="296">
        <f t="shared" ca="1" si="55"/>
        <v>0.9803660675507182</v>
      </c>
      <c r="AY55" s="297">
        <f t="shared" ca="1" si="56"/>
        <v>0.9520853726906463</v>
      </c>
      <c r="AZ55" s="297">
        <f t="shared" si="57"/>
        <v>0</v>
      </c>
      <c r="BA55" s="283">
        <f t="shared" ca="1" si="61"/>
        <v>0.33380137952187661</v>
      </c>
      <c r="BB55" s="284">
        <f t="shared" ca="1" si="62"/>
        <v>0</v>
      </c>
      <c r="BC55" s="282">
        <f t="shared" ca="1" si="63"/>
        <v>1.9633932449281688E-2</v>
      </c>
      <c r="BD55" s="283">
        <f t="shared" ca="1" si="64"/>
        <v>0.42409991419459941</v>
      </c>
      <c r="BE55" s="283">
        <f t="shared" ca="1" si="65"/>
        <v>0.41186587156449816</v>
      </c>
      <c r="BF55" s="283">
        <f t="shared" ca="1" si="66"/>
        <v>0</v>
      </c>
      <c r="BG55" s="283">
        <f t="shared" ca="1" si="67"/>
        <v>0.1444002817916207</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5851.0526418264226</v>
      </c>
      <c r="S56" s="292">
        <f t="shared" si="33"/>
        <v>66588.783958516899</v>
      </c>
      <c r="T56" s="289">
        <f t="shared" si="34"/>
        <v>2527.5800272744027</v>
      </c>
      <c r="U56" s="290">
        <f t="shared" si="35"/>
        <v>3089.2523811681876</v>
      </c>
      <c r="V56" s="290">
        <f t="shared" si="36"/>
        <v>127.65145882116303</v>
      </c>
      <c r="W56" s="290">
        <f t="shared" si="37"/>
        <v>3224.9556013792107</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21</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0.65104884352739034</v>
      </c>
      <c r="AW56" s="284">
        <f t="shared" ca="1" si="54"/>
        <v>0</v>
      </c>
      <c r="AX56" s="296">
        <f t="shared" ca="1" si="55"/>
        <v>0.98033866720180773</v>
      </c>
      <c r="AY56" s="297">
        <f t="shared" ca="1" si="56"/>
        <v>0.95570723948234815</v>
      </c>
      <c r="AZ56" s="297">
        <f t="shared" si="57"/>
        <v>0</v>
      </c>
      <c r="BA56" s="283">
        <f t="shared" ca="1" si="61"/>
        <v>0.38669672010371059</v>
      </c>
      <c r="BB56" s="284">
        <f t="shared" ca="1" si="62"/>
        <v>0</v>
      </c>
      <c r="BC56" s="282">
        <f t="shared" ca="1" si="63"/>
        <v>1.9661332798192266E-2</v>
      </c>
      <c r="BD56" s="283">
        <f t="shared" ca="1" si="64"/>
        <v>0.41376254576258298</v>
      </c>
      <c r="BE56" s="283">
        <f t="shared" ca="1" si="65"/>
        <v>0.40336658508089268</v>
      </c>
      <c r="BF56" s="283">
        <f t="shared" ca="1" si="66"/>
        <v>0</v>
      </c>
      <c r="BG56" s="283">
        <f t="shared" ca="1" si="67"/>
        <v>0.16320953635833213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5680.9413893205983</v>
      </c>
      <c r="S57" s="306">
        <f t="shared" si="33"/>
        <v>66591.743069672943</v>
      </c>
      <c r="T57" s="303">
        <f t="shared" si="34"/>
        <v>2641.2152035586332</v>
      </c>
      <c r="U57" s="304">
        <f t="shared" si="35"/>
        <v>3244.6756999360241</v>
      </c>
      <c r="V57" s="304">
        <f t="shared" si="36"/>
        <v>643.98168452287427</v>
      </c>
      <c r="W57" s="304">
        <f t="shared" si="37"/>
        <v>3394.9553521547423</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18</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0.75036817694584768</v>
      </c>
      <c r="AW57" s="321">
        <f t="shared" ca="1" si="54"/>
        <v>0</v>
      </c>
      <c r="AX57" s="310">
        <f t="shared" ca="1" si="55"/>
        <v>0.98021911896359148</v>
      </c>
      <c r="AY57" s="311">
        <f t="shared" ca="1" si="56"/>
        <v>0.95632822725049571</v>
      </c>
      <c r="AZ57" s="311">
        <f t="shared" si="57"/>
        <v>0</v>
      </c>
      <c r="BA57" s="311">
        <f t="shared" ca="1" si="61"/>
        <v>0.46961606070949807</v>
      </c>
      <c r="BB57" s="312">
        <f t="shared" ca="1" si="62"/>
        <v>0</v>
      </c>
      <c r="BC57" s="310">
        <f t="shared" ca="1" si="63"/>
        <v>1.9780881036408515E-2</v>
      </c>
      <c r="BD57" s="311">
        <f t="shared" ca="1" si="64"/>
        <v>0.39932014526404669</v>
      </c>
      <c r="BE57" s="311">
        <f t="shared" ca="1" si="65"/>
        <v>0.38958751083079057</v>
      </c>
      <c r="BF57" s="311">
        <f t="shared" ca="1" si="66"/>
        <v>0</v>
      </c>
      <c r="BG57" s="311">
        <f t="shared" ca="1" si="67"/>
        <v>0.19131146286875425</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5471.8440483152071</v>
      </c>
      <c r="S58" s="278">
        <f t="shared" si="33"/>
        <v>67017.518349698177</v>
      </c>
      <c r="T58" s="275">
        <f t="shared" si="34"/>
        <v>2802.4866931697297</v>
      </c>
      <c r="U58" s="276">
        <f t="shared" si="35"/>
        <v>3458.9903391110302</v>
      </c>
      <c r="V58" s="276">
        <f t="shared" si="36"/>
        <v>1397.423801706188</v>
      </c>
      <c r="W58" s="276">
        <f t="shared" si="37"/>
        <v>3661.5642375062334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16</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0.81315046510763445</v>
      </c>
      <c r="AW58" s="284">
        <f t="shared" ca="1" si="54"/>
        <v>0</v>
      </c>
      <c r="AX58" s="282">
        <f t="shared" ca="1" si="55"/>
        <v>0.98003458602945726</v>
      </c>
      <c r="AY58" s="283">
        <f t="shared" ca="1" si="56"/>
        <v>0.95711272434326122</v>
      </c>
      <c r="AZ58" s="283">
        <f t="shared" si="57"/>
        <v>0</v>
      </c>
      <c r="BA58" s="283">
        <f t="shared" ca="1" si="61"/>
        <v>0.54283029952216144</v>
      </c>
      <c r="BB58" s="284">
        <f t="shared" ca="1" si="62"/>
        <v>0</v>
      </c>
      <c r="BC58" s="282">
        <f t="shared" ca="1" si="63"/>
        <v>1.9965413970542745E-2</v>
      </c>
      <c r="BD58" s="283">
        <f t="shared" ca="1" si="64"/>
        <v>0.38728889566653846</v>
      </c>
      <c r="BE58" s="283">
        <f t="shared" ca="1" si="65"/>
        <v>0.37823066177804471</v>
      </c>
      <c r="BF58" s="283">
        <f t="shared" ca="1" si="66"/>
        <v>0</v>
      </c>
      <c r="BG58" s="283">
        <f t="shared" ca="1" si="67"/>
        <v>0.21451502858487403</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5241.7852917280334</v>
      </c>
      <c r="S59" s="292">
        <f t="shared" si="33"/>
        <v>67997.92544580398</v>
      </c>
      <c r="T59" s="289">
        <f t="shared" si="34"/>
        <v>3009.894835439557</v>
      </c>
      <c r="U59" s="290">
        <f t="shared" si="35"/>
        <v>3727.5059393118436</v>
      </c>
      <c r="V59" s="290">
        <f t="shared" si="36"/>
        <v>2375.1825026885299</v>
      </c>
      <c r="W59" s="290">
        <f t="shared" si="37"/>
        <v>4024.7111109358402</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13</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0.89687014702759404</v>
      </c>
      <c r="AW59" s="284">
        <f t="shared" ca="1" si="54"/>
        <v>0</v>
      </c>
      <c r="AX59" s="296">
        <f t="shared" ca="1" si="55"/>
        <v>0.97980479208660254</v>
      </c>
      <c r="AY59" s="297">
        <f t="shared" ca="1" si="56"/>
        <v>0.95803146466732969</v>
      </c>
      <c r="AZ59" s="297">
        <f t="shared" si="57"/>
        <v>0</v>
      </c>
      <c r="BA59" s="283">
        <f t="shared" ca="1" si="61"/>
        <v>0.64258084630385537</v>
      </c>
      <c r="BB59" s="284">
        <f t="shared" ca="1" si="62"/>
        <v>0</v>
      </c>
      <c r="BC59" s="282">
        <f t="shared" ca="1" si="63"/>
        <v>2.0195207913397351E-2</v>
      </c>
      <c r="BD59" s="283">
        <f t="shared" ca="1" si="64"/>
        <v>0.37203963245254118</v>
      </c>
      <c r="BE59" s="283">
        <f t="shared" ca="1" si="65"/>
        <v>0.36377212774572704</v>
      </c>
      <c r="BF59" s="283">
        <f t="shared" ca="1" si="66"/>
        <v>0</v>
      </c>
      <c r="BG59" s="283">
        <f t="shared" ca="1" si="67"/>
        <v>0.24399303188833438</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5017.5722139086392</v>
      </c>
      <c r="S60" s="292">
        <f t="shared" si="33"/>
        <v>68410.331155511361</v>
      </c>
      <c r="T60" s="289">
        <f t="shared" si="34"/>
        <v>3196.808899081112</v>
      </c>
      <c r="U60" s="290">
        <f t="shared" si="35"/>
        <v>3965.5836939658311</v>
      </c>
      <c r="V60" s="290">
        <f t="shared" si="36"/>
        <v>3360.7667798809553</v>
      </c>
      <c r="W60" s="290">
        <f t="shared" si="37"/>
        <v>4304.5965502800664</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11</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0.94233164258068514</v>
      </c>
      <c r="AW60" s="284">
        <f t="shared" ca="1" si="54"/>
        <v>0</v>
      </c>
      <c r="AX60" s="296">
        <f t="shared" ca="1" si="55"/>
        <v>0.97955647308915561</v>
      </c>
      <c r="AY60" s="297">
        <f t="shared" ca="1" si="56"/>
        <v>0.95899522220726574</v>
      </c>
      <c r="AZ60" s="297">
        <f t="shared" si="57"/>
        <v>0</v>
      </c>
      <c r="BA60" s="283">
        <f t="shared" ca="1" si="61"/>
        <v>0.72244052631734645</v>
      </c>
      <c r="BB60" s="284">
        <f t="shared" ca="1" si="62"/>
        <v>0</v>
      </c>
      <c r="BC60" s="282">
        <f t="shared" ca="1" si="63"/>
        <v>2.044352691084439E-2</v>
      </c>
      <c r="BD60" s="283">
        <f t="shared" ca="1" si="64"/>
        <v>0.36059138999998835</v>
      </c>
      <c r="BE60" s="283">
        <f t="shared" ca="1" si="65"/>
        <v>0.35302244401338534</v>
      </c>
      <c r="BF60" s="283">
        <f t="shared" ca="1" si="66"/>
        <v>0</v>
      </c>
      <c r="BG60" s="283">
        <f t="shared" ca="1" si="67"/>
        <v>0.26594263907578186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4823.4491379915162</v>
      </c>
      <c r="S61" s="292">
        <f t="shared" si="33"/>
        <v>68945.402226467428</v>
      </c>
      <c r="T61" s="289">
        <f t="shared" si="34"/>
        <v>3373.5487735950783</v>
      </c>
      <c r="U61" s="290">
        <f t="shared" si="35"/>
        <v>4186.0216348679469</v>
      </c>
      <c r="V61" s="290">
        <f t="shared" si="36"/>
        <v>4294.9948536216234</v>
      </c>
      <c r="W61" s="290">
        <f t="shared" si="37"/>
        <v>4571.100142426405</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9</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0.97659487296168312</v>
      </c>
      <c r="AW61" s="284">
        <f t="shared" ca="1" si="54"/>
        <v>0</v>
      </c>
      <c r="AX61" s="296">
        <f t="shared" ca="1" si="55"/>
        <v>0.97932067204871642</v>
      </c>
      <c r="AY61" s="297">
        <f t="shared" ca="1" si="56"/>
        <v>0.959891691472192</v>
      </c>
      <c r="AZ61" s="297">
        <f t="shared" si="57"/>
        <v>0</v>
      </c>
      <c r="BA61" s="283">
        <f t="shared" ca="1" si="61"/>
        <v>0.79237742367253716</v>
      </c>
      <c r="BB61" s="284">
        <f t="shared" ca="1" si="62"/>
        <v>0</v>
      </c>
      <c r="BC61" s="282">
        <f t="shared" ca="1" si="63"/>
        <v>2.0679327951283688E-2</v>
      </c>
      <c r="BD61" s="283">
        <f t="shared" ca="1" si="64"/>
        <v>0.35110285709749223</v>
      </c>
      <c r="BE61" s="283">
        <f t="shared" ca="1" si="65"/>
        <v>0.34413724227324999</v>
      </c>
      <c r="BF61" s="283">
        <f t="shared" ca="1" si="66"/>
        <v>0</v>
      </c>
      <c r="BG61" s="283">
        <f t="shared" ca="1" si="67"/>
        <v>0.28408057267797415</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4671.8688133365094</v>
      </c>
      <c r="S62" s="306">
        <f t="shared" si="33"/>
        <v>69892.24126765762</v>
      </c>
      <c r="T62" s="303">
        <f t="shared" si="34"/>
        <v>3543.0368816071768</v>
      </c>
      <c r="U62" s="304">
        <f t="shared" si="35"/>
        <v>4394.3090683869732</v>
      </c>
      <c r="V62" s="304">
        <f t="shared" si="36"/>
        <v>5129.0445766933108</v>
      </c>
      <c r="W62" s="304">
        <f t="shared" si="37"/>
        <v>4851.1573878972495</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8</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0.98864984875593298</v>
      </c>
      <c r="AW62" s="832">
        <f t="shared" ca="1" si="54"/>
        <v>0</v>
      </c>
      <c r="AX62" s="310">
        <f t="shared" ca="1" si="55"/>
        <v>0.9791216383660003</v>
      </c>
      <c r="AY62" s="311">
        <f t="shared" ca="1" si="56"/>
        <v>0.96063610049394943</v>
      </c>
      <c r="AZ62" s="311">
        <f t="shared" si="57"/>
        <v>0</v>
      </c>
      <c r="BA62" s="311">
        <f t="shared" ca="1" si="61"/>
        <v>0.83682007745380238</v>
      </c>
      <c r="BB62" s="312">
        <f t="shared" ca="1" si="62"/>
        <v>0</v>
      </c>
      <c r="BC62" s="310">
        <f t="shared" ca="1" si="63"/>
        <v>2.0878361633999587E-2</v>
      </c>
      <c r="BD62" s="311">
        <f t="shared" ca="1" si="64"/>
        <v>0.34527365920876113</v>
      </c>
      <c r="BE62" s="311">
        <f t="shared" ca="1" si="65"/>
        <v>0.33875499078858751</v>
      </c>
      <c r="BF62" s="311">
        <f t="shared" ca="1" si="66"/>
        <v>0</v>
      </c>
      <c r="BG62" s="311">
        <f t="shared" ca="1" si="67"/>
        <v>0.29509298836865167</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4562.7754175427108</v>
      </c>
      <c r="S63" s="278">
        <f t="shared" si="33"/>
        <v>69933.967285915438</v>
      </c>
      <c r="T63" s="275">
        <f t="shared" si="34"/>
        <v>3635.4714499324136</v>
      </c>
      <c r="U63" s="276">
        <f t="shared" si="35"/>
        <v>4505.9135134058124</v>
      </c>
      <c r="V63" s="276">
        <f t="shared" si="36"/>
        <v>5632.0083716498484</v>
      </c>
      <c r="W63" s="276">
        <f t="shared" si="37"/>
        <v>4965.395780180932</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7</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0.9967272441431424</v>
      </c>
      <c r="AW63" s="639">
        <f t="shared" ca="1" si="54"/>
        <v>0</v>
      </c>
      <c r="AX63" s="282">
        <f t="shared" ca="1" si="55"/>
        <v>0.97896954003781089</v>
      </c>
      <c r="AY63" s="283">
        <f t="shared" ca="1" si="56"/>
        <v>0.96119803395958858</v>
      </c>
      <c r="AZ63" s="283">
        <f t="shared" si="57"/>
        <v>0</v>
      </c>
      <c r="BA63" s="283">
        <f t="shared" ca="1" si="61"/>
        <v>0.86846812166914134</v>
      </c>
      <c r="BB63" s="284">
        <f t="shared" ca="1" si="62"/>
        <v>0</v>
      </c>
      <c r="BC63" s="282">
        <f t="shared" ca="1" si="63"/>
        <v>2.103045996218933E-2</v>
      </c>
      <c r="BD63" s="283">
        <f t="shared" ca="1" si="64"/>
        <v>0.34122665385209433</v>
      </c>
      <c r="BE63" s="283">
        <f t="shared" ca="1" si="65"/>
        <v>0.33503227159097748</v>
      </c>
      <c r="BF63" s="283">
        <f t="shared" ca="1" si="66"/>
        <v>0</v>
      </c>
      <c r="BG63" s="283">
        <f t="shared" ca="1" si="67"/>
        <v>0.30271061459473897</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4488.7839674021679</v>
      </c>
      <c r="S64" s="292">
        <f t="shared" si="33"/>
        <v>70586.887509617954</v>
      </c>
      <c r="T64" s="289">
        <f t="shared" si="34"/>
        <v>3731.9455529174393</v>
      </c>
      <c r="U64" s="290">
        <f t="shared" si="35"/>
        <v>4622.6709484143203</v>
      </c>
      <c r="V64" s="290">
        <f t="shared" si="36"/>
        <v>6016.9093920392152</v>
      </c>
      <c r="W64" s="290">
        <f t="shared" si="37"/>
        <v>5127.7992322366053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6</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0.9999999847700205</v>
      </c>
      <c r="AW64" s="284">
        <f t="shared" ca="1" si="54"/>
        <v>0</v>
      </c>
      <c r="AX64" s="296">
        <f t="shared" ca="1" si="55"/>
        <v>0.97886181901989344</v>
      </c>
      <c r="AY64" s="297">
        <f t="shared" ca="1" si="56"/>
        <v>0.96159234240408487</v>
      </c>
      <c r="AZ64" s="297">
        <f t="shared" si="57"/>
        <v>0</v>
      </c>
      <c r="BA64" s="283">
        <f t="shared" ca="1" si="61"/>
        <v>0.8878513481075615</v>
      </c>
      <c r="BB64" s="284">
        <f t="shared" ca="1" si="62"/>
        <v>0</v>
      </c>
      <c r="BC64" s="282">
        <f t="shared" ca="1" si="63"/>
        <v>2.1138180980106558E-2</v>
      </c>
      <c r="BD64" s="283">
        <f t="shared" ca="1" si="64"/>
        <v>0.33877898179876581</v>
      </c>
      <c r="BE64" s="283">
        <f t="shared" ca="1" si="65"/>
        <v>0.33280210580828212</v>
      </c>
      <c r="BF64" s="283">
        <f t="shared" ca="1" si="66"/>
        <v>0</v>
      </c>
      <c r="BG64" s="283">
        <f t="shared" ca="1" si="67"/>
        <v>0.30728073141284556</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4440.5981795737416</v>
      </c>
      <c r="S65" s="292">
        <f t="shared" si="33"/>
        <v>71185.964665070365</v>
      </c>
      <c r="T65" s="289">
        <f t="shared" si="34"/>
        <v>3804.8877093417705</v>
      </c>
      <c r="U65" s="290">
        <f t="shared" si="35"/>
        <v>4710.8793188391128</v>
      </c>
      <c r="V65" s="290">
        <f t="shared" si="36"/>
        <v>6250.0251328825561</v>
      </c>
      <c r="W65" s="290">
        <f t="shared" si="37"/>
        <v>5257.0519660920627</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4410.0430698752443</v>
      </c>
      <c r="S66" s="292">
        <f t="shared" si="33"/>
        <v>71621.882553678661</v>
      </c>
      <c r="T66" s="289">
        <f t="shared" si="34"/>
        <v>3854.4773080282412</v>
      </c>
      <c r="U66" s="290">
        <f t="shared" si="35"/>
        <v>4770.8177518097409</v>
      </c>
      <c r="V66" s="290">
        <f t="shared" si="36"/>
        <v>6388.6607155850124</v>
      </c>
      <c r="W66" s="290">
        <f t="shared" si="37"/>
        <v>5346.4389349171979</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37" t="s">
        <v>251</v>
      </c>
      <c r="C70" s="1538"/>
      <c r="D70" s="1538"/>
      <c r="E70" s="1538"/>
      <c r="F70" s="1538"/>
      <c r="G70" s="1538"/>
      <c r="H70" s="1538"/>
      <c r="I70" s="1538"/>
      <c r="J70" s="1538"/>
      <c r="K70" s="1538"/>
      <c r="L70" s="1538"/>
      <c r="M70" s="1538"/>
      <c r="N70" s="1539"/>
      <c r="O70" s="1537" t="s">
        <v>252</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1"/>
      <c r="M71" s="382"/>
      <c r="N71" s="325"/>
      <c r="O71" s="1540" t="s">
        <v>121</v>
      </c>
      <c r="P71" s="1541"/>
      <c r="Q71" s="1541"/>
      <c r="R71" s="1541"/>
      <c r="S71" s="1541"/>
      <c r="T71" s="1541"/>
      <c r="U71" s="1541"/>
      <c r="V71" s="1541"/>
      <c r="W71" s="1541"/>
      <c r="X71" s="1541"/>
      <c r="Y71" s="1541"/>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34" t="str">
        <f>"% of miles on f2 for Tech "&amp; RIGHT(O69)&amp;" adopters"</f>
        <v>% of miles on f2 for Tech  adopters</v>
      </c>
      <c r="AC74" s="1535"/>
      <c r="AD74" s="1536"/>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37" t="s">
        <v>253</v>
      </c>
      <c r="C122" s="1538"/>
      <c r="D122" s="1538"/>
      <c r="E122" s="1538"/>
      <c r="F122" s="1538"/>
      <c r="G122" s="1538"/>
      <c r="H122" s="1538"/>
      <c r="I122" s="1538"/>
      <c r="J122" s="1538"/>
      <c r="K122" s="1538"/>
      <c r="L122" s="1538"/>
      <c r="M122" s="1538"/>
      <c r="N122" s="1539"/>
      <c r="O122" s="1537" t="s">
        <v>254</v>
      </c>
      <c r="P122" s="1538"/>
      <c r="Q122" s="1538"/>
      <c r="R122" s="1538"/>
      <c r="S122" s="1538"/>
      <c r="T122" s="1538"/>
      <c r="U122" s="1538"/>
      <c r="V122" s="1538"/>
      <c r="W122" s="1538"/>
      <c r="X122" s="1538"/>
      <c r="Y122" s="1538"/>
      <c r="Z122" s="1538"/>
      <c r="AA122" s="1539"/>
      <c r="AE122" s="937"/>
      <c r="AF122" s="937"/>
      <c r="AG122" s="937"/>
      <c r="AH122" s="937"/>
      <c r="AI122" s="937"/>
    </row>
    <row r="123" spans="1:39" x14ac:dyDescent="0.2">
      <c r="A123" s="324"/>
      <c r="B123" s="1540" t="s">
        <v>121</v>
      </c>
      <c r="C123" s="1541"/>
      <c r="D123" s="1541"/>
      <c r="E123" s="1541"/>
      <c r="F123" s="1541"/>
      <c r="G123" s="1541"/>
      <c r="H123" s="1541"/>
      <c r="I123" s="1541"/>
      <c r="J123" s="1541"/>
      <c r="K123" s="1541"/>
      <c r="L123" s="1541"/>
      <c r="M123" s="382"/>
      <c r="N123" s="325"/>
      <c r="O123" s="1540" t="s">
        <v>121</v>
      </c>
      <c r="P123" s="1541"/>
      <c r="Q123" s="1541"/>
      <c r="R123" s="1541"/>
      <c r="S123" s="1541"/>
      <c r="T123" s="1541"/>
      <c r="U123" s="1541"/>
      <c r="V123" s="1541"/>
      <c r="W123" s="1541"/>
      <c r="X123" s="1541"/>
      <c r="Y123" s="1541"/>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34" t="str">
        <f>"% of miles on f2 for Tech "&amp; RIGHT(O121)&amp;" adopters"</f>
        <v>% of miles on f2 for Tech  adopters</v>
      </c>
      <c r="AC126" s="1535"/>
      <c r="AD126" s="1536"/>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37" t="s">
        <v>255</v>
      </c>
      <c r="C174" s="1538"/>
      <c r="D174" s="1538"/>
      <c r="E174" s="1538"/>
      <c r="F174" s="1538"/>
      <c r="G174" s="1538"/>
      <c r="H174" s="1538"/>
      <c r="I174" s="1538"/>
      <c r="J174" s="1538"/>
      <c r="K174" s="1538"/>
      <c r="L174" s="1538"/>
      <c r="M174" s="1538"/>
      <c r="N174" s="1539"/>
      <c r="O174" s="1537" t="s">
        <v>256</v>
      </c>
      <c r="P174" s="1538"/>
      <c r="Q174" s="1538"/>
      <c r="R174" s="1538"/>
      <c r="S174" s="1538"/>
      <c r="T174" s="1538"/>
      <c r="U174" s="1538"/>
      <c r="V174" s="1538"/>
      <c r="W174" s="1538"/>
      <c r="X174" s="1538"/>
      <c r="Y174" s="1538"/>
      <c r="Z174" s="1538"/>
      <c r="AA174" s="1539"/>
      <c r="AE174" s="937"/>
      <c r="AF174" s="937"/>
      <c r="AG174" s="937"/>
      <c r="AH174" s="937"/>
      <c r="AI174" s="937"/>
    </row>
    <row r="175" spans="1:35" x14ac:dyDescent="0.2">
      <c r="A175" s="324"/>
      <c r="B175" s="1540" t="s">
        <v>121</v>
      </c>
      <c r="C175" s="1541"/>
      <c r="D175" s="1541"/>
      <c r="E175" s="1541"/>
      <c r="F175" s="1541"/>
      <c r="G175" s="1541"/>
      <c r="H175" s="1541"/>
      <c r="I175" s="1541"/>
      <c r="J175" s="1541"/>
      <c r="K175" s="1541"/>
      <c r="L175" s="1541"/>
      <c r="M175" s="382"/>
      <c r="N175" s="325"/>
      <c r="O175" s="1540" t="s">
        <v>121</v>
      </c>
      <c r="P175" s="1541"/>
      <c r="Q175" s="1541"/>
      <c r="R175" s="1541"/>
      <c r="S175" s="1541"/>
      <c r="T175" s="1541"/>
      <c r="U175" s="1541"/>
      <c r="V175" s="1541"/>
      <c r="W175" s="1541"/>
      <c r="X175" s="1541"/>
      <c r="Y175" s="1541"/>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34" t="str">
        <f>"% of miles on f2 for Tech "&amp; RIGHT(O173)&amp;" adopters"</f>
        <v>% of miles on f2 for Tech  adopters</v>
      </c>
      <c r="AC178" s="1535"/>
      <c r="AD178" s="1536"/>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37" t="s">
        <v>257</v>
      </c>
      <c r="C227" s="1538"/>
      <c r="D227" s="1538"/>
      <c r="E227" s="1538"/>
      <c r="F227" s="1538"/>
      <c r="G227" s="1538"/>
      <c r="H227" s="1538"/>
      <c r="I227" s="1538"/>
      <c r="J227" s="1538"/>
      <c r="K227" s="1538"/>
      <c r="L227" s="1538"/>
      <c r="M227" s="1538"/>
      <c r="N227" s="1539"/>
      <c r="O227" s="1537" t="s">
        <v>258</v>
      </c>
      <c r="P227" s="1538"/>
      <c r="Q227" s="1538"/>
      <c r="R227" s="1538"/>
      <c r="S227" s="1538"/>
      <c r="T227" s="1538"/>
      <c r="U227" s="1538"/>
      <c r="V227" s="1538"/>
      <c r="W227" s="1538"/>
      <c r="X227" s="1538"/>
      <c r="Y227" s="1538"/>
      <c r="Z227" s="1538"/>
      <c r="AA227" s="1539"/>
      <c r="AE227" s="937"/>
      <c r="AF227" s="937"/>
      <c r="AG227" s="937"/>
      <c r="AH227" s="937"/>
      <c r="AI227" s="937"/>
    </row>
    <row r="228" spans="1:39" x14ac:dyDescent="0.2">
      <c r="A228" s="324"/>
      <c r="B228" s="1540" t="s">
        <v>121</v>
      </c>
      <c r="C228" s="1541"/>
      <c r="D228" s="1541"/>
      <c r="E228" s="1541"/>
      <c r="F228" s="1541"/>
      <c r="G228" s="1541"/>
      <c r="H228" s="1541"/>
      <c r="I228" s="1541"/>
      <c r="J228" s="1541"/>
      <c r="K228" s="1541"/>
      <c r="L228" s="1541"/>
      <c r="M228" s="382"/>
      <c r="N228" s="325"/>
      <c r="O228" s="1540" t="s">
        <v>121</v>
      </c>
      <c r="P228" s="1541"/>
      <c r="Q228" s="1541"/>
      <c r="R228" s="1541"/>
      <c r="S228" s="1541"/>
      <c r="T228" s="1541"/>
      <c r="U228" s="1541"/>
      <c r="V228" s="1541"/>
      <c r="W228" s="1541"/>
      <c r="X228" s="1541"/>
      <c r="Y228" s="1541"/>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34" t="str">
        <f>"% of miles on f2 for Tech "&amp; RIGHT(O226)&amp;" adopters"</f>
        <v>% of miles on f2 for Tech  adopters</v>
      </c>
      <c r="AC231" s="1535"/>
      <c r="AD231" s="1536"/>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37" t="s">
        <v>259</v>
      </c>
      <c r="C280" s="1538"/>
      <c r="D280" s="1538"/>
      <c r="E280" s="1538"/>
      <c r="F280" s="1538"/>
      <c r="G280" s="1538"/>
      <c r="H280" s="1538"/>
      <c r="I280" s="1538"/>
      <c r="J280" s="1538"/>
      <c r="K280" s="1538"/>
      <c r="L280" s="1538"/>
      <c r="M280" s="1538"/>
      <c r="N280" s="1539"/>
      <c r="O280" s="1537" t="s">
        <v>260</v>
      </c>
      <c r="P280" s="1538"/>
      <c r="Q280" s="1538"/>
      <c r="R280" s="1538"/>
      <c r="S280" s="1538"/>
      <c r="T280" s="1538"/>
      <c r="U280" s="1538"/>
      <c r="V280" s="1538"/>
      <c r="W280" s="1538"/>
      <c r="X280" s="1538"/>
      <c r="Y280" s="1538"/>
      <c r="Z280" s="1538"/>
      <c r="AA280" s="1539"/>
      <c r="AE280" s="937"/>
      <c r="AF280" s="937"/>
      <c r="AG280" s="937"/>
      <c r="AH280" s="937"/>
      <c r="AI280" s="937"/>
    </row>
    <row r="281" spans="1:39" x14ac:dyDescent="0.2">
      <c r="A281" s="324"/>
      <c r="B281" s="1540" t="s">
        <v>121</v>
      </c>
      <c r="C281" s="1541"/>
      <c r="D281" s="1541"/>
      <c r="E281" s="1541"/>
      <c r="F281" s="1541"/>
      <c r="G281" s="1541"/>
      <c r="H281" s="1541"/>
      <c r="I281" s="1541"/>
      <c r="J281" s="1541"/>
      <c r="K281" s="1541"/>
      <c r="L281" s="1541"/>
      <c r="M281" s="382"/>
      <c r="N281" s="325"/>
      <c r="O281" s="1540" t="s">
        <v>121</v>
      </c>
      <c r="P281" s="1541"/>
      <c r="Q281" s="1541"/>
      <c r="R281" s="1541"/>
      <c r="S281" s="1541"/>
      <c r="T281" s="1541"/>
      <c r="U281" s="1541"/>
      <c r="V281" s="1541"/>
      <c r="W281" s="1541"/>
      <c r="X281" s="1541"/>
      <c r="Y281" s="1541"/>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34" t="str">
        <f>"% of miles on f2 for Tech "&amp; RIGHT(O279)&amp;" adopters"</f>
        <v>% of miles on f2 for Tech  adopters</v>
      </c>
      <c r="AC284" s="1535"/>
      <c r="AD284" s="1536"/>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6" t="s">
        <v>53</v>
      </c>
      <c r="C3" s="1547"/>
      <c r="D3" s="236">
        <v>7.4999999999999997E-2</v>
      </c>
      <c r="F3"/>
      <c r="G3"/>
      <c r="H3"/>
      <c r="L3" s="227" t="s">
        <v>452</v>
      </c>
      <c r="N3" s="227" t="s">
        <v>127</v>
      </c>
      <c r="P3" s="1551" t="s">
        <v>204</v>
      </c>
      <c r="Q3" s="1552"/>
      <c r="R3" s="1552"/>
      <c r="S3" s="1552"/>
      <c r="T3" s="1552"/>
      <c r="U3" s="1553"/>
      <c r="Y3" s="216"/>
      <c r="AI3" s="227"/>
      <c r="AJ3" s="227"/>
      <c r="AK3" s="227"/>
      <c r="AL3" s="227"/>
      <c r="AM3" s="227"/>
    </row>
    <row r="4" spans="2:64" x14ac:dyDescent="0.2">
      <c r="B4" s="1546" t="s">
        <v>104</v>
      </c>
      <c r="C4" s="1547"/>
      <c r="D4" s="225" t="s">
        <v>111</v>
      </c>
      <c r="F4"/>
      <c r="G4"/>
      <c r="H4"/>
      <c r="N4" s="227" t="s">
        <v>126</v>
      </c>
      <c r="P4" s="1556">
        <v>44070.814560185187</v>
      </c>
      <c r="Q4" s="1552"/>
      <c r="R4" s="1552"/>
      <c r="S4" s="1552"/>
      <c r="T4" s="1552"/>
      <c r="U4" s="1553"/>
      <c r="V4" s="227" t="s">
        <v>186</v>
      </c>
      <c r="AI4" s="227"/>
      <c r="AJ4" s="227"/>
      <c r="AK4" s="227"/>
      <c r="AL4" s="227"/>
      <c r="AM4" s="227"/>
    </row>
    <row r="5" spans="2:64" x14ac:dyDescent="0.2">
      <c r="B5" s="1546" t="s">
        <v>118</v>
      </c>
      <c r="C5" s="1547"/>
      <c r="D5" s="225" t="s">
        <v>15</v>
      </c>
      <c r="F5"/>
      <c r="G5"/>
      <c r="H5"/>
      <c r="P5" s="1556">
        <v>44070.814560185187</v>
      </c>
      <c r="Q5" s="1552"/>
      <c r="R5" s="1552"/>
      <c r="S5" s="1552"/>
      <c r="T5" s="1552"/>
      <c r="U5" s="1553"/>
      <c r="V5" s="227" t="s">
        <v>15</v>
      </c>
      <c r="AI5" s="227"/>
      <c r="AJ5" s="227"/>
      <c r="AK5" s="227"/>
      <c r="AL5" s="227"/>
      <c r="AM5" s="227"/>
    </row>
    <row r="6" spans="2:64" x14ac:dyDescent="0.2">
      <c r="B6" s="1546" t="s">
        <v>68</v>
      </c>
      <c r="C6" s="1547"/>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48" t="s">
        <v>117</v>
      </c>
      <c r="U21" s="1549"/>
      <c r="V21" s="1549"/>
      <c r="W21" s="1549"/>
      <c r="X21" s="1550"/>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193787.25782414307</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-186386.17816801151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193787.25782414307</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-183656.92155442794</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193787.25782414307</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-187239.41040225854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193787.25782414307</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-185322.74076605885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193787.25782414307</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-182808.41912217703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193787.25782414307</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-182298.90037826446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193787.25782414307</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-182476.77667042142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193787.25782414307</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-182826.03045570187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193787.25782414307</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-186160.70050431415</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193787.25782414307</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-187348.70155117864</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193787.25782414307</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-186377.49374339211</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193787.25782414307</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-184631.70528203886</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193787.25782414307</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-185229.77508771027</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985217.57</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993518.23</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10183.322917374388</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-1213.8430602650369</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987036.46</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8744.3072872506473</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58.534980080639798</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980554.69</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7293.3831023662879</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1433.4993897756976</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56842.27</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5902.571425559021</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2632.2699092228759</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24</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0.26727294383427613</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43221.08</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5769.6666213357821</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2686.2695769987149</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18</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0.46778844383721685</v>
      </c>
      <c r="AR43" s="611">
        <f t="shared" si="52"/>
        <v>0</v>
      </c>
      <c r="AS43" s="282">
        <f t="shared" ca="1" si="41"/>
        <v>4.7425873177566781E-2</v>
      </c>
      <c r="AT43" s="283">
        <f t="shared" ca="1" si="42"/>
        <v>4.7425873177566781E-2</v>
      </c>
      <c r="AU43" s="283">
        <f t="shared" si="43"/>
        <v>0</v>
      </c>
      <c r="AV43" s="283">
        <f t="shared" ca="1" si="44"/>
        <v>3.5587460357503688E-2</v>
      </c>
      <c r="AW43" s="284">
        <f t="shared" ca="1" si="45"/>
        <v>0</v>
      </c>
      <c r="AX43" s="282">
        <f t="shared" ca="1" si="46"/>
        <v>4.7425441740417358E-2</v>
      </c>
      <c r="AY43" s="283">
        <f t="shared" ca="1" si="46"/>
        <v>4.682978730433305E-2</v>
      </c>
      <c r="AZ43" s="283">
        <f t="shared" si="46"/>
        <v>0</v>
      </c>
      <c r="BA43" s="283">
        <f t="shared" ca="1" si="46"/>
        <v>1.6647402700755296E-2</v>
      </c>
      <c r="BB43" s="284">
        <f t="shared" ca="1" si="46"/>
        <v>0</v>
      </c>
      <c r="BC43" s="282">
        <f t="shared" ca="1" si="53"/>
        <v>0.95257455825958259</v>
      </c>
      <c r="BD43" s="283">
        <f t="shared" ca="1" si="47"/>
        <v>2.0280605508397845E-2</v>
      </c>
      <c r="BE43" s="283">
        <f t="shared" ca="1" si="48"/>
        <v>2.0025884999864178E-2</v>
      </c>
      <c r="BF43" s="283">
        <f t="shared" ca="1" si="49"/>
        <v>0</v>
      </c>
      <c r="BG43" s="283">
        <f t="shared" ca="1" si="50"/>
        <v>7.1189512321553315E-3</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28189.21</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5618.1702175094124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2618.8472426682874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12</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0.72487986659480486</v>
      </c>
      <c r="AR44" s="598">
        <f t="shared" si="52"/>
        <v>0</v>
      </c>
      <c r="AS44" s="296">
        <f t="shared" ca="1" si="41"/>
        <v>0.11920292202211755</v>
      </c>
      <c r="AT44" s="297">
        <f t="shared" ca="1" si="42"/>
        <v>0.11920292202211755</v>
      </c>
      <c r="AU44" s="297">
        <f t="shared" si="43"/>
        <v>0</v>
      </c>
      <c r="AV44" s="297">
        <f t="shared" ca="1" si="44"/>
        <v>0.10976678991293028</v>
      </c>
      <c r="AW44" s="298">
        <f t="shared" ca="1" si="45"/>
        <v>0</v>
      </c>
      <c r="AX44" s="296">
        <f t="shared" ca="1" si="46"/>
        <v>0.11920125528398144</v>
      </c>
      <c r="AY44" s="297">
        <f t="shared" ca="1" si="46"/>
        <v>0.11786046338676197</v>
      </c>
      <c r="AZ44" s="297">
        <f t="shared" si="46"/>
        <v>0</v>
      </c>
      <c r="BA44" s="297">
        <f t="shared" ca="1" si="46"/>
        <v>7.9567736028624866E-2</v>
      </c>
      <c r="BB44" s="298">
        <f t="shared" ca="1" si="46"/>
        <v>0</v>
      </c>
      <c r="BC44" s="296">
        <f t="shared" ca="1" si="53"/>
        <v>0.8807987447160186</v>
      </c>
      <c r="BD44" s="297">
        <f t="shared" ca="1" si="47"/>
        <v>4.4875607908202803E-2</v>
      </c>
      <c r="BE44" s="297">
        <f t="shared" ca="1" si="48"/>
        <v>4.4370840980012559E-2</v>
      </c>
      <c r="BF44" s="297">
        <f t="shared" ca="1" si="49"/>
        <v>0</v>
      </c>
      <c r="BG44" s="297">
        <f t="shared" ca="1" si="50"/>
        <v>2.995480639576607E-2</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60316.84</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5418.6696305549085</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2840.0208457540666</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23</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0.23093392115835787</v>
      </c>
      <c r="AR45" s="598">
        <f t="shared" si="52"/>
        <v>0</v>
      </c>
      <c r="AS45" s="296">
        <f t="shared" ca="1" si="41"/>
        <v>0.2689414213699951</v>
      </c>
      <c r="AT45" s="297">
        <f t="shared" ca="1" si="42"/>
        <v>0.2689414213699951</v>
      </c>
      <c r="AU45" s="297">
        <f t="shared" si="43"/>
        <v>0</v>
      </c>
      <c r="AV45" s="297">
        <f t="shared" ca="1" si="44"/>
        <v>0.15710784879685072</v>
      </c>
      <c r="AW45" s="298">
        <f t="shared" ca="1" si="45"/>
        <v>0</v>
      </c>
      <c r="AX45" s="296">
        <f t="shared" ca="1" si="46"/>
        <v>0.26884849330543803</v>
      </c>
      <c r="AY45" s="297">
        <f t="shared" ca="1" si="46"/>
        <v>0.26556203594283179</v>
      </c>
      <c r="AZ45" s="297">
        <f t="shared" si="46"/>
        <v>0</v>
      </c>
      <c r="BA45" s="297">
        <f t="shared" ca="1" si="46"/>
        <v>3.6281531567411131E-2</v>
      </c>
      <c r="BB45" s="298">
        <f t="shared" ca="1" si="46"/>
        <v>0</v>
      </c>
      <c r="BC45" s="296">
        <f t="shared" ca="1" si="53"/>
        <v>0.73115150669456197</v>
      </c>
      <c r="BD45" s="297">
        <f t="shared" ca="1" si="47"/>
        <v>0.12665238806598467</v>
      </c>
      <c r="BE45" s="297">
        <f t="shared" ca="1" si="48"/>
        <v>0.12510416412716485</v>
      </c>
      <c r="BF45" s="297">
        <f t="shared" ca="1" si="49"/>
        <v>0</v>
      </c>
      <c r="BG45" s="297">
        <f t="shared" ca="1" si="50"/>
        <v>1.709194111228847E-2</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55799.77</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5316.1518133343079</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2822.1038616010592</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22</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0.28878487223344718</v>
      </c>
      <c r="AR46" s="598">
        <f t="shared" si="52"/>
        <v>0</v>
      </c>
      <c r="AS46" s="296">
        <f t="shared" ca="1" si="41"/>
        <v>0.5</v>
      </c>
      <c r="AT46" s="297">
        <f t="shared" ca="1" si="42"/>
        <v>0.5</v>
      </c>
      <c r="AU46" s="297">
        <f t="shared" si="43"/>
        <v>0</v>
      </c>
      <c r="AV46" s="297">
        <f t="shared" ca="1" si="44"/>
        <v>0.30877740482084548</v>
      </c>
      <c r="AW46" s="298">
        <f t="shared" ca="1" si="45"/>
        <v>0</v>
      </c>
      <c r="AX46" s="296">
        <f t="shared" ca="1" si="46"/>
        <v>0.49964821376631063</v>
      </c>
      <c r="AY46" s="297">
        <f t="shared" ca="1" si="46"/>
        <v>0.49339660505434563</v>
      </c>
      <c r="AZ46" s="297">
        <f t="shared" si="46"/>
        <v>0</v>
      </c>
      <c r="BA46" s="297">
        <f t="shared" ca="1" si="46"/>
        <v>8.917024339976326E-2</v>
      </c>
      <c r="BB46" s="298">
        <f t="shared" ca="1" si="46"/>
        <v>0</v>
      </c>
      <c r="BC46" s="296">
        <f t="shared" ca="1" si="53"/>
        <v>0.50035178623368937</v>
      </c>
      <c r="BD46" s="297">
        <f t="shared" ca="1" si="47"/>
        <v>0.23068274156862353</v>
      </c>
      <c r="BE46" s="297">
        <f t="shared" ca="1" si="48"/>
        <v>0.22779643436856439</v>
      </c>
      <c r="BF46" s="297">
        <f t="shared" ca="1" si="49"/>
        <v>0</v>
      </c>
      <c r="BG46" s="297">
        <f t="shared" ca="1" si="50"/>
        <v>4.1169037829122741E-2</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51608.92</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4183.4464065982356</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3950.2634084620113</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14</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0.3488333716076113</v>
      </c>
      <c r="AR47" s="629">
        <f t="shared" si="52"/>
        <v>0</v>
      </c>
      <c r="AS47" s="624">
        <f t="shared" ca="1" si="41"/>
        <v>0.70256958544885761</v>
      </c>
      <c r="AT47" s="625">
        <f t="shared" ca="1" si="42"/>
        <v>0.7310585786300049</v>
      </c>
      <c r="AU47" s="625">
        <f t="shared" si="43"/>
        <v>0</v>
      </c>
      <c r="AV47" s="625">
        <f t="shared" ca="1" si="44"/>
        <v>0.6365602314204537</v>
      </c>
      <c r="AW47" s="626">
        <f t="shared" ca="1" si="45"/>
        <v>0</v>
      </c>
      <c r="AX47" s="624">
        <f t="shared" ca="1" si="46"/>
        <v>0.70178482735541814</v>
      </c>
      <c r="AY47" s="625">
        <f t="shared" ca="1" si="46"/>
        <v>0.72098914301585804</v>
      </c>
      <c r="AZ47" s="625">
        <f t="shared" si="46"/>
        <v>0</v>
      </c>
      <c r="BA47" s="625">
        <f t="shared" ca="1" si="46"/>
        <v>0.22205345175771818</v>
      </c>
      <c r="BB47" s="626">
        <f t="shared" ca="1" si="46"/>
        <v>0</v>
      </c>
      <c r="BC47" s="624">
        <f t="shared" ca="1" si="53"/>
        <v>0.27901085698414196</v>
      </c>
      <c r="BD47" s="625">
        <f t="shared" ca="1" si="47"/>
        <v>0.30761843732006661</v>
      </c>
      <c r="BE47" s="625">
        <f t="shared" ca="1" si="48"/>
        <v>0.31603640439913244</v>
      </c>
      <c r="BF47" s="625">
        <f t="shared" ca="1" si="49"/>
        <v>0</v>
      </c>
      <c r="BG47" s="625">
        <f t="shared" ca="1" si="50"/>
        <v>9.7334301296658959E-2</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48221.56</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4139.0186504716658</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3930.6258236556823</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13</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0.40169583039488288</v>
      </c>
      <c r="AR48" s="642">
        <f t="shared" si="52"/>
        <v>0</v>
      </c>
      <c r="AS48" s="637">
        <f t="shared" ca="1" si="41"/>
        <v>0.45673954751240892</v>
      </c>
      <c r="AT48" s="638">
        <f t="shared" ca="1" si="42"/>
        <v>0.88079707797788231</v>
      </c>
      <c r="AU48" s="638">
        <f t="shared" si="43"/>
        <v>0</v>
      </c>
      <c r="AV48" s="638">
        <f t="shared" ca="1" si="44"/>
        <v>0.78996239039868399</v>
      </c>
      <c r="AW48" s="639">
        <f t="shared" ca="1" si="45"/>
        <v>0</v>
      </c>
      <c r="AX48" s="637">
        <f t="shared" ca="1" si="46"/>
        <v>0.45608434166583761</v>
      </c>
      <c r="AY48" s="638">
        <f t="shared" ca="1" si="46"/>
        <v>0.86836216258642385</v>
      </c>
      <c r="AZ48" s="638">
        <f t="shared" si="46"/>
        <v>0</v>
      </c>
      <c r="BA48" s="638">
        <f t="shared" ca="1" si="46"/>
        <v>0.317324598391926</v>
      </c>
      <c r="BB48" s="639">
        <f t="shared" ca="1" si="46"/>
        <v>0</v>
      </c>
      <c r="BC48" s="637">
        <f t="shared" ca="1" si="53"/>
        <v>0.13163783741357626</v>
      </c>
      <c r="BD48" s="638">
        <f t="shared" ca="1" si="47"/>
        <v>0.24123118296630491</v>
      </c>
      <c r="BE48" s="638">
        <f t="shared" ca="1" si="48"/>
        <v>0.45929231194124182</v>
      </c>
      <c r="BF48" s="638">
        <f t="shared" ca="1" si="49"/>
        <v>0</v>
      </c>
      <c r="BG48" s="638">
        <f t="shared" ca="1" si="50"/>
        <v>0.16783866767887703</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45545.05</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4115.4927906632593</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3996.1930885273914</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12</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0.44356191844692161</v>
      </c>
      <c r="AR49" s="598">
        <f t="shared" si="52"/>
        <v>0</v>
      </c>
      <c r="AS49" s="296">
        <f t="shared" ca="1" si="41"/>
        <v>0.58826673355942782</v>
      </c>
      <c r="AT49" s="297">
        <f t="shared" ca="1" si="42"/>
        <v>0.95257412682243336</v>
      </c>
      <c r="AU49" s="297">
        <f t="shared" si="43"/>
        <v>0</v>
      </c>
      <c r="AV49" s="297">
        <f t="shared" ca="1" si="44"/>
        <v>0.87716812878135852</v>
      </c>
      <c r="AW49" s="298">
        <f t="shared" ca="1" si="45"/>
        <v>0</v>
      </c>
      <c r="AX49" s="296">
        <f t="shared" ca="1" si="46"/>
        <v>0.5873100506784692</v>
      </c>
      <c r="AY49" s="297">
        <f t="shared" ca="1" si="46"/>
        <v>0.93890201136011098</v>
      </c>
      <c r="AZ49" s="297">
        <f t="shared" si="46"/>
        <v>0</v>
      </c>
      <c r="BA49" s="297">
        <f t="shared" ca="1" si="46"/>
        <v>0.3890783780027558</v>
      </c>
      <c r="BB49" s="298">
        <f t="shared" ca="1" si="46"/>
        <v>0</v>
      </c>
      <c r="BC49" s="296">
        <f t="shared" ca="1" si="53"/>
        <v>6.1097988639889023E-2</v>
      </c>
      <c r="BD49" s="297">
        <f t="shared" ca="1" si="47"/>
        <v>0.2879075550871138</v>
      </c>
      <c r="BE49" s="297">
        <f t="shared" ca="1" si="48"/>
        <v>0.46026282411613589</v>
      </c>
      <c r="BF49" s="297">
        <f t="shared" ca="1" si="49"/>
        <v>0</v>
      </c>
      <c r="BG49" s="297">
        <f t="shared" ca="1" si="50"/>
        <v>0.19073163215686123</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43298.54</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4104.2691359706469</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4121.2017807721977</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11</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0.47995482992294491</v>
      </c>
      <c r="AR50" s="598">
        <f t="shared" si="52"/>
        <v>0</v>
      </c>
      <c r="AS50" s="296">
        <f t="shared" ca="1" si="41"/>
        <v>0.60644733917237603</v>
      </c>
      <c r="AT50" s="297">
        <f t="shared" ca="1" si="42"/>
        <v>0.98201379003790845</v>
      </c>
      <c r="AU50" s="297">
        <f t="shared" si="43"/>
        <v>0</v>
      </c>
      <c r="AV50" s="297">
        <f t="shared" ca="1" si="44"/>
        <v>0.92538343728557082</v>
      </c>
      <c r="AW50" s="298">
        <f t="shared" ca="1" si="45"/>
        <v>0</v>
      </c>
      <c r="AX50" s="296">
        <f t="shared" ca="1" si="46"/>
        <v>0.60540305938552053</v>
      </c>
      <c r="AY50" s="297">
        <f t="shared" ca="1" si="46"/>
        <v>0.96781387959161247</v>
      </c>
      <c r="AZ50" s="297">
        <f t="shared" si="46"/>
        <v>0</v>
      </c>
      <c r="BA50" s="297">
        <f t="shared" ca="1" si="46"/>
        <v>0.44414225025590631</v>
      </c>
      <c r="BB50" s="298">
        <f t="shared" ca="1" si="46"/>
        <v>0</v>
      </c>
      <c r="BC50" s="296">
        <f t="shared" ca="1" si="53"/>
        <v>3.218612040838742E-2</v>
      </c>
      <c r="BD50" s="297">
        <f t="shared" ca="1" si="47"/>
        <v>0.29043785893343393</v>
      </c>
      <c r="BE50" s="297">
        <f t="shared" ca="1" si="48"/>
        <v>0.46430190048915859</v>
      </c>
      <c r="BF50" s="297">
        <f t="shared" ca="1" si="49"/>
        <v>0</v>
      </c>
      <c r="BG50" s="297">
        <f t="shared" ca="1" si="50"/>
        <v>0.21307412016902008</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41269.29</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4099.1814506685441</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4175.8396119476529</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11</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0.51361059528489084</v>
      </c>
      <c r="AR51" s="598">
        <f t="shared" si="52"/>
        <v>0</v>
      </c>
      <c r="AS51" s="296">
        <f t="shared" ca="1" si="41"/>
        <v>0.51508192880389592</v>
      </c>
      <c r="AT51" s="297">
        <f t="shared" ca="1" si="42"/>
        <v>0.99330714907571527</v>
      </c>
      <c r="AU51" s="297">
        <f t="shared" si="43"/>
        <v>0</v>
      </c>
      <c r="AV51" s="297">
        <f t="shared" ca="1" si="44"/>
        <v>0.93602553570712388</v>
      </c>
      <c r="AW51" s="298">
        <f t="shared" ca="1" si="45"/>
        <v>0</v>
      </c>
      <c r="AX51" s="296">
        <f t="shared" ca="1" si="46"/>
        <v>0.51417252948010284</v>
      </c>
      <c r="AY51" s="297">
        <f t="shared" ca="1" si="46"/>
        <v>0.97890218642310989</v>
      </c>
      <c r="AZ51" s="297">
        <f t="shared" si="46"/>
        <v>0</v>
      </c>
      <c r="BA51" s="297">
        <f t="shared" ca="1" si="46"/>
        <v>0.48075263259639472</v>
      </c>
      <c r="BB51" s="298">
        <f t="shared" ca="1" si="46"/>
        <v>0</v>
      </c>
      <c r="BC51" s="296">
        <f t="shared" ca="1" si="53"/>
        <v>2.1097813576890112E-2</v>
      </c>
      <c r="BD51" s="297">
        <f t="shared" ca="1" si="47"/>
        <v>0.25499931069927301</v>
      </c>
      <c r="BE51" s="297">
        <f t="shared" ca="1" si="48"/>
        <v>0.48547786680144661</v>
      </c>
      <c r="BF51" s="297">
        <f t="shared" ca="1" si="49"/>
        <v>0</v>
      </c>
      <c r="BG51" s="297">
        <f t="shared" ca="1" si="50"/>
        <v>0.23842500892239027</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39278.449999999997</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4095.1797016519331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4237.0447637076477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10</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0.54715089533661743</v>
      </c>
      <c r="AR52" s="599">
        <f t="shared" si="52"/>
        <v>0</v>
      </c>
      <c r="AS52" s="310">
        <f t="shared" ca="1" si="41"/>
        <v>0.39505542732773269</v>
      </c>
      <c r="AT52" s="311">
        <f t="shared" ca="1" si="42"/>
        <v>0.99752737684336534</v>
      </c>
      <c r="AU52" s="311">
        <f t="shared" si="43"/>
        <v>0</v>
      </c>
      <c r="AV52" s="311">
        <f t="shared" ca="1" si="44"/>
        <v>0.95865422567926251</v>
      </c>
      <c r="AW52" s="312">
        <f t="shared" ca="1" si="45"/>
        <v>0</v>
      </c>
      <c r="AX52" s="310">
        <f t="shared" ca="1" si="46"/>
        <v>0.39434435604894624</v>
      </c>
      <c r="AY52" s="311">
        <f t="shared" ca="1" si="46"/>
        <v>0.98303076983289472</v>
      </c>
      <c r="AZ52" s="311">
        <f t="shared" si="46"/>
        <v>0</v>
      </c>
      <c r="BA52" s="311">
        <f t="shared" ca="1" si="46"/>
        <v>0.52452851789864019</v>
      </c>
      <c r="BB52" s="312">
        <f t="shared" ca="1" si="46"/>
        <v>0</v>
      </c>
      <c r="BC52" s="310">
        <f t="shared" ca="1" si="53"/>
        <v>1.6969230167105165E-2</v>
      </c>
      <c r="BD52" s="311">
        <f t="shared" ca="1" si="47"/>
        <v>0.20382348873127026</v>
      </c>
      <c r="BE52" s="311">
        <f t="shared" ca="1" si="48"/>
        <v>0.50809592673023474</v>
      </c>
      <c r="BF52" s="311">
        <f t="shared" ca="1" si="49"/>
        <v>0</v>
      </c>
      <c r="BG52" s="311">
        <f t="shared" ca="1" si="50"/>
        <v>0.27111135437138989</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4049.1006588595915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4367.0061958429906</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13</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0.89605507778398696</v>
      </c>
      <c r="AW53" s="284">
        <f t="shared" ca="1" si="45"/>
        <v>0</v>
      </c>
      <c r="AX53" s="282">
        <f t="shared" ca="1" si="46"/>
        <v>0.74839569112393334</v>
      </c>
      <c r="AY53" s="283">
        <f t="shared" ca="1" si="46"/>
        <v>0.98535383515170805</v>
      </c>
      <c r="AZ53" s="283">
        <f t="shared" si="46"/>
        <v>0</v>
      </c>
      <c r="BA53" s="283">
        <f t="shared" ca="1" si="46"/>
        <v>0.29849769630730055</v>
      </c>
      <c r="BB53" s="284">
        <f t="shared" ca="1" si="46"/>
        <v>0</v>
      </c>
      <c r="BC53" s="282">
        <f t="shared" ca="1" si="53"/>
        <v>1.4646164848292065E-2</v>
      </c>
      <c r="BD53" s="283">
        <f t="shared" ca="1" si="47"/>
        <v>0.36286656282040208</v>
      </c>
      <c r="BE53" s="283">
        <f t="shared" ca="1" si="48"/>
        <v>0.47775790743321006</v>
      </c>
      <c r="BF53" s="283">
        <f t="shared" ca="1" si="49"/>
        <v>0</v>
      </c>
      <c r="BG53" s="283">
        <f t="shared" ca="1" si="50"/>
        <v>0.14472936489809585</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4020.985093346711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4451.0092574132195</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13</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0.89657140804891544</v>
      </c>
      <c r="AW54" s="298">
        <f t="shared" ca="1" si="45"/>
        <v>0</v>
      </c>
      <c r="AX54" s="296">
        <f t="shared" ca="1" si="46"/>
        <v>0.86896906170752786</v>
      </c>
      <c r="AY54" s="297">
        <f t="shared" ca="1" si="46"/>
        <v>0.98640084999197342</v>
      </c>
      <c r="AZ54" s="297">
        <f t="shared" si="46"/>
        <v>0</v>
      </c>
      <c r="BA54" s="297">
        <f t="shared" ca="1" si="46"/>
        <v>0.30671047002717228</v>
      </c>
      <c r="BB54" s="298">
        <f t="shared" ca="1" si="46"/>
        <v>0</v>
      </c>
      <c r="BC54" s="296">
        <f t="shared" ca="1" si="53"/>
        <v>1.3599150008026584E-2</v>
      </c>
      <c r="BD54" s="297">
        <f t="shared" ca="1" si="47"/>
        <v>0.39644771227261089</v>
      </c>
      <c r="BE54" s="297">
        <f t="shared" ca="1" si="48"/>
        <v>0.45002334098598323</v>
      </c>
      <c r="BF54" s="297">
        <f t="shared" ca="1" si="49"/>
        <v>0</v>
      </c>
      <c r="BG54" s="297">
        <f t="shared" ca="1" si="50"/>
        <v>0.13992979673337921</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3977.3954428532643</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4565.1670145896123</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12</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0.92072613174757056</v>
      </c>
      <c r="AW55" s="298">
        <f t="shared" ca="1" si="45"/>
        <v>0</v>
      </c>
      <c r="AX55" s="296">
        <f t="shared" ca="1" si="46"/>
        <v>0.94067533687613769</v>
      </c>
      <c r="AY55" s="297">
        <f t="shared" ca="1" si="46"/>
        <v>0.9873465080045376</v>
      </c>
      <c r="AZ55" s="297">
        <f t="shared" si="46"/>
        <v>0</v>
      </c>
      <c r="BA55" s="297">
        <f t="shared" ca="1" si="46"/>
        <v>0.32816232783523697</v>
      </c>
      <c r="BB55" s="298">
        <f t="shared" ca="1" si="46"/>
        <v>0</v>
      </c>
      <c r="BC55" s="296">
        <f t="shared" ca="1" si="53"/>
        <v>1.2653491995462396E-2</v>
      </c>
      <c r="BD55" s="297">
        <f t="shared" ca="1" si="47"/>
        <v>0.41165633562291326</v>
      </c>
      <c r="BE55" s="297">
        <f t="shared" ca="1" si="48"/>
        <v>0.43208047404005223</v>
      </c>
      <c r="BF55" s="297">
        <f t="shared" ca="1" si="49"/>
        <v>0</v>
      </c>
      <c r="BG55" s="297">
        <f t="shared" ca="1" si="50"/>
        <v>0.14360969834157206</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3912.1884605382429</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4702.5847606309298</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12</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0.92079795421666033</v>
      </c>
      <c r="AW56" s="298">
        <f t="shared" ca="1" si="45"/>
        <v>0</v>
      </c>
      <c r="AX56" s="296">
        <f t="shared" ca="1" si="46"/>
        <v>0.98707890751438676</v>
      </c>
      <c r="AY56" s="297">
        <f t="shared" ca="1" si="46"/>
        <v>0.98851435614736205</v>
      </c>
      <c r="AZ56" s="297">
        <f t="shared" si="46"/>
        <v>0</v>
      </c>
      <c r="BA56" s="297">
        <f t="shared" ca="1" si="46"/>
        <v>0.34897147673089679</v>
      </c>
      <c r="BB56" s="298">
        <f t="shared" ca="1" si="46"/>
        <v>0</v>
      </c>
      <c r="BC56" s="296">
        <f t="shared" ca="1" si="53"/>
        <v>1.148564385263795E-2</v>
      </c>
      <c r="BD56" s="297">
        <f t="shared" ca="1" si="47"/>
        <v>0.4197524180649026</v>
      </c>
      <c r="BE56" s="297">
        <f t="shared" ca="1" si="48"/>
        <v>0.42036283839717026</v>
      </c>
      <c r="BF56" s="297">
        <f t="shared" ca="1" si="49"/>
        <v>0</v>
      </c>
      <c r="BG56" s="297">
        <f t="shared" ca="1" si="50"/>
        <v>0.14839909968528917</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3819.680228664547</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4793.912085738144</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11</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0.94231668786513867</v>
      </c>
      <c r="AW57" s="626">
        <f t="shared" ca="1" si="45"/>
        <v>0</v>
      </c>
      <c r="AX57" s="624">
        <f t="shared" ca="1" si="46"/>
        <v>0.99856988898116306</v>
      </c>
      <c r="AY57" s="625">
        <f t="shared" ca="1" si="46"/>
        <v>0.99006398120498829</v>
      </c>
      <c r="AZ57" s="625">
        <f t="shared" si="46"/>
        <v>0</v>
      </c>
      <c r="BA57" s="625">
        <f t="shared" ca="1" si="46"/>
        <v>0.38966681561103561</v>
      </c>
      <c r="BB57" s="626">
        <f t="shared" ca="1" si="46"/>
        <v>0</v>
      </c>
      <c r="BC57" s="624">
        <f t="shared" ca="1" si="53"/>
        <v>1.4301110188369437E-3</v>
      </c>
      <c r="BD57" s="625">
        <f t="shared" ca="1" si="47"/>
        <v>0.41926650786194369</v>
      </c>
      <c r="BE57" s="625">
        <f t="shared" ca="1" si="48"/>
        <v>0.4156951581859073</v>
      </c>
      <c r="BF57" s="625">
        <f t="shared" ca="1" si="49"/>
        <v>0</v>
      </c>
      <c r="BG57" s="625">
        <f t="shared" ca="1" si="50"/>
        <v>0.16360822293331209</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3697.8504820719122</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4968.9173102645327</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10</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0.96102458718869488</v>
      </c>
      <c r="AW58" s="639">
        <f t="shared" ca="1" si="45"/>
        <v>0</v>
      </c>
      <c r="AX58" s="637">
        <f t="shared" ca="1" si="46"/>
        <v>0.99875229805778798</v>
      </c>
      <c r="AY58" s="638">
        <f t="shared" ca="1" si="46"/>
        <v>0.99201432509213849</v>
      </c>
      <c r="AZ58" s="638">
        <f t="shared" si="46"/>
        <v>0</v>
      </c>
      <c r="BA58" s="638">
        <f t="shared" ca="1" si="46"/>
        <v>0.44563931970592824</v>
      </c>
      <c r="BB58" s="639">
        <f t="shared" ca="1" si="46"/>
        <v>0</v>
      </c>
      <c r="BC58" s="637">
        <f t="shared" ca="1" si="53"/>
        <v>1.2477019422119096E-3</v>
      </c>
      <c r="BD58" s="638">
        <f t="shared" ca="1" si="47"/>
        <v>0.40941705785960975</v>
      </c>
      <c r="BE58" s="638">
        <f t="shared" ca="1" si="48"/>
        <v>0.40665497053035071</v>
      </c>
      <c r="BF58" s="638">
        <f t="shared" ca="1" si="49"/>
        <v>0</v>
      </c>
      <c r="BG58" s="638">
        <f t="shared" ca="1" si="50"/>
        <v>0.18268026966782752</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3552.2197076841162</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5239.0245332650502</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8</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0.98864772534428969</v>
      </c>
      <c r="AW59" s="298">
        <f t="shared" ca="1" si="45"/>
        <v>0</v>
      </c>
      <c r="AX59" s="296">
        <f t="shared" ca="1" si="46"/>
        <v>0.99896062828321552</v>
      </c>
      <c r="AY59" s="297">
        <f t="shared" ca="1" si="46"/>
        <v>0.99420392331297547</v>
      </c>
      <c r="AZ59" s="297">
        <f t="shared" si="46"/>
        <v>0</v>
      </c>
      <c r="BA59" s="297">
        <f t="shared" ca="1" si="46"/>
        <v>0.52496439697888952</v>
      </c>
      <c r="BB59" s="298">
        <f t="shared" ca="1" si="46"/>
        <v>0</v>
      </c>
      <c r="BC59" s="296">
        <f t="shared" ca="1" si="53"/>
        <v>1.0393717167844763E-3</v>
      </c>
      <c r="BD59" s="297">
        <f t="shared" ca="1" si="47"/>
        <v>0.39629516884934962</v>
      </c>
      <c r="BE59" s="297">
        <f t="shared" ca="1" si="48"/>
        <v>0.39440814833424936</v>
      </c>
      <c r="BF59" s="297">
        <f t="shared" ca="1" si="49"/>
        <v>0</v>
      </c>
      <c r="BG59" s="297">
        <f t="shared" ca="1" si="50"/>
        <v>0.20825731109961651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3397.0111348000969</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5444.8194955083127</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7</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0.99672645660035586</v>
      </c>
      <c r="AW60" s="298">
        <f t="shared" ca="1" si="45"/>
        <v>0</v>
      </c>
      <c r="AX60" s="296">
        <f t="shared" ca="1" si="46"/>
        <v>0.99917615450960462</v>
      </c>
      <c r="AY60" s="297">
        <f t="shared" ca="1" si="46"/>
        <v>0.99630582470133744</v>
      </c>
      <c r="AZ60" s="297">
        <f t="shared" si="46"/>
        <v>0</v>
      </c>
      <c r="BA60" s="297">
        <f t="shared" ca="1" si="46"/>
        <v>0.60919180713033128</v>
      </c>
      <c r="BB60" s="298">
        <f t="shared" ca="1" si="46"/>
        <v>0</v>
      </c>
      <c r="BC60" s="296">
        <f t="shared" ca="1" si="53"/>
        <v>8.2384549039526966E-4</v>
      </c>
      <c r="BD60" s="297">
        <f t="shared" ca="1" si="47"/>
        <v>0.38329290714863967</v>
      </c>
      <c r="BE60" s="297">
        <f t="shared" ca="1" si="48"/>
        <v>0.38219182296871734</v>
      </c>
      <c r="BF60" s="297">
        <f t="shared" ca="1" si="49"/>
        <v>0</v>
      </c>
      <c r="BG60" s="297">
        <f t="shared" ca="1" si="50"/>
        <v>0.23369142439224772</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3250.5726052048472</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5656.1634219348998</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6</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0.99999969409777301</v>
      </c>
      <c r="AW61" s="298">
        <f t="shared" ca="1" si="45"/>
        <v>0</v>
      </c>
      <c r="AX61" s="296">
        <f t="shared" ca="1" si="46"/>
        <v>0.99937164683799029</v>
      </c>
      <c r="AY61" s="297">
        <f t="shared" ca="1" si="46"/>
        <v>0.99798078036042381</v>
      </c>
      <c r="AZ61" s="297">
        <f t="shared" si="46"/>
        <v>0</v>
      </c>
      <c r="BA61" s="297">
        <f t="shared" ca="1" si="46"/>
        <v>0.69367341822650896</v>
      </c>
      <c r="BB61" s="298">
        <f t="shared" ca="1" si="46"/>
        <v>0</v>
      </c>
      <c r="BC61" s="296">
        <f t="shared" ca="1" si="53"/>
        <v>6.2835316200959834E-4</v>
      </c>
      <c r="BD61" s="297">
        <f t="shared" ca="1" si="47"/>
        <v>0.3711386459560263</v>
      </c>
      <c r="BE61" s="297">
        <f t="shared" ca="1" si="48"/>
        <v>0.37062211709229187</v>
      </c>
      <c r="BF61" s="297">
        <f t="shared" ca="1" si="49"/>
        <v>0</v>
      </c>
      <c r="BG61" s="297">
        <f t="shared" ca="1" si="50"/>
        <v>0.25761088378967223</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3127.4616604219914</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5897.9177170076746</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3033.6097033391193</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5993.0476397922157</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4</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2967.2621991451879</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6137.9450185523247</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2922.8206324295306</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6254.3766093806762</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2894.1174330408794</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6333.1623943136456</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37" t="s">
        <v>193</v>
      </c>
      <c r="C70" s="1538"/>
      <c r="D70" s="1538"/>
      <c r="E70" s="1538"/>
      <c r="F70" s="1538"/>
      <c r="G70" s="1538"/>
      <c r="H70" s="1538"/>
      <c r="I70" s="1538"/>
      <c r="J70" s="1538"/>
      <c r="K70" s="1538"/>
      <c r="L70" s="1538"/>
      <c r="M70" s="1538"/>
      <c r="N70" s="1539"/>
      <c r="O70" s="1537" t="s">
        <v>194</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2"/>
      <c r="M71" s="382"/>
      <c r="N71" s="325"/>
      <c r="O71" s="1540" t="s">
        <v>121</v>
      </c>
      <c r="P71" s="1541"/>
      <c r="Q71" s="1541"/>
      <c r="R71" s="1541"/>
      <c r="S71" s="1541"/>
      <c r="T71" s="1541"/>
      <c r="U71" s="1541"/>
      <c r="V71" s="1541"/>
      <c r="W71" s="1541"/>
      <c r="X71" s="1541"/>
      <c r="Y71" s="1542"/>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34" t="str">
        <f>"% of miles on f2 for Tech "&amp; RIGHT(O69)&amp;" adopters"</f>
        <v>% of miles on f2 for Tech  adopters</v>
      </c>
      <c r="AC74" s="1535"/>
      <c r="AD74" s="1536"/>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37" t="s">
        <v>195</v>
      </c>
      <c r="C122" s="1538"/>
      <c r="D122" s="1538"/>
      <c r="E122" s="1538"/>
      <c r="F122" s="1538"/>
      <c r="G122" s="1538"/>
      <c r="H122" s="1538"/>
      <c r="I122" s="1538"/>
      <c r="J122" s="1538"/>
      <c r="K122" s="1538"/>
      <c r="L122" s="1538"/>
      <c r="M122" s="1538"/>
      <c r="N122" s="1539"/>
      <c r="O122" s="1537" t="s">
        <v>196</v>
      </c>
      <c r="P122" s="1538"/>
      <c r="Q122" s="1538"/>
      <c r="R122" s="1538"/>
      <c r="S122" s="1538"/>
      <c r="T122" s="1538"/>
      <c r="U122" s="1538"/>
      <c r="V122" s="1538"/>
      <c r="W122" s="1538"/>
      <c r="X122" s="1538"/>
      <c r="Y122" s="1538"/>
      <c r="Z122" s="1538"/>
      <c r="AA122" s="1539"/>
      <c r="AI122" s="227"/>
      <c r="AJ122" s="227"/>
      <c r="AK122" s="227"/>
      <c r="AL122" s="227"/>
      <c r="AM122" s="227"/>
    </row>
    <row r="123" spans="1:39" x14ac:dyDescent="0.2">
      <c r="A123" s="324"/>
      <c r="B123" s="1540" t="s">
        <v>121</v>
      </c>
      <c r="C123" s="1541"/>
      <c r="D123" s="1541"/>
      <c r="E123" s="1541"/>
      <c r="F123" s="1541"/>
      <c r="G123" s="1541"/>
      <c r="H123" s="1541"/>
      <c r="I123" s="1541"/>
      <c r="J123" s="1541"/>
      <c r="K123" s="1541"/>
      <c r="L123" s="1542"/>
      <c r="M123" s="382"/>
      <c r="N123" s="325"/>
      <c r="O123" s="1540" t="s">
        <v>121</v>
      </c>
      <c r="P123" s="1541"/>
      <c r="Q123" s="1541"/>
      <c r="R123" s="1541"/>
      <c r="S123" s="1541"/>
      <c r="T123" s="1541"/>
      <c r="U123" s="1541"/>
      <c r="V123" s="1541"/>
      <c r="W123" s="1541"/>
      <c r="X123" s="1541"/>
      <c r="Y123" s="1542"/>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34" t="str">
        <f>"% of miles on f2 for Tech "&amp; RIGHT(O121)&amp;" adopters"</f>
        <v>% of miles on f2 for Tech  adopters</v>
      </c>
      <c r="AC126" s="1535"/>
      <c r="AD126" s="1536"/>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34" t="str">
        <f>"% of miles on f2 for Tech "&amp; RIGHT(O173)&amp;" adopters"</f>
        <v>% of miles on f2 for Tech  adopters</v>
      </c>
      <c r="AC178" s="1535"/>
      <c r="AD178" s="1536"/>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34" t="str">
        <f>"% of miles on f2 for Tech "&amp; RIGHT(O226)&amp;" adopters"</f>
        <v>% of miles on f2 for Tech  adopters</v>
      </c>
      <c r="AC231" s="1535"/>
      <c r="AD231" s="1536"/>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37" t="s">
        <v>219</v>
      </c>
      <c r="C280" s="1538"/>
      <c r="D280" s="1538"/>
      <c r="E280" s="1538"/>
      <c r="F280" s="1538"/>
      <c r="G280" s="1538"/>
      <c r="H280" s="1538"/>
      <c r="I280" s="1538"/>
      <c r="J280" s="1538"/>
      <c r="K280" s="1538"/>
      <c r="L280" s="1538"/>
      <c r="M280" s="1538"/>
      <c r="N280" s="1539"/>
      <c r="O280" s="1537" t="s">
        <v>218</v>
      </c>
      <c r="P280" s="1538"/>
      <c r="Q280" s="1538"/>
      <c r="R280" s="1538"/>
      <c r="S280" s="1538"/>
      <c r="T280" s="1538"/>
      <c r="U280" s="1538"/>
      <c r="V280" s="1538"/>
      <c r="W280" s="1538"/>
      <c r="X280" s="1538"/>
      <c r="Y280" s="1538"/>
      <c r="Z280" s="1538"/>
      <c r="AA280" s="1539"/>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34" t="str">
        <f>"% of miles on f2 for Tech "&amp; RIGHT(O279)&amp;" adopters"</f>
        <v>% of miles on f2 for Tech  adopters</v>
      </c>
      <c r="AC284" s="1535"/>
      <c r="AD284" s="1536"/>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9" t="s">
        <v>150</v>
      </c>
      <c r="B3" s="1580"/>
      <c r="C3" s="1580"/>
      <c r="D3" s="1580"/>
      <c r="E3" s="1580"/>
      <c r="F3" s="1580"/>
      <c r="G3" s="1580"/>
      <c r="H3" s="1580"/>
      <c r="I3" s="1580"/>
      <c r="J3" s="1580"/>
      <c r="K3" s="1580"/>
      <c r="L3" s="1580"/>
      <c r="M3" s="1580"/>
      <c r="N3" s="1580"/>
      <c r="O3" s="1580"/>
      <c r="P3" s="1580"/>
      <c r="Q3" s="1580"/>
      <c r="R3" s="1580"/>
      <c r="S3" s="1580"/>
      <c r="T3" s="1580"/>
      <c r="U3" s="1581"/>
      <c r="V3" s="849"/>
      <c r="W3" s="1582" t="s">
        <v>185</v>
      </c>
      <c r="X3" s="1583"/>
      <c r="Y3" s="1583"/>
      <c r="Z3" s="1583"/>
      <c r="AA3" s="1583"/>
      <c r="AB3" s="1583"/>
      <c r="AC3" s="1583"/>
      <c r="AD3" s="1583"/>
      <c r="AE3" s="1583"/>
      <c r="AF3" s="1583"/>
      <c r="AG3" s="1583"/>
      <c r="AH3" s="1583"/>
      <c r="AI3" s="1583"/>
      <c r="AJ3" s="1583"/>
      <c r="AK3" s="1583"/>
      <c r="AL3" s="1583"/>
      <c r="AM3" s="1583"/>
      <c r="AN3" s="1583"/>
      <c r="AO3" s="1583"/>
      <c r="AP3" s="1583"/>
      <c r="AQ3" s="1584"/>
    </row>
    <row r="4" spans="1:43" ht="15" x14ac:dyDescent="0.2">
      <c r="A4" s="400"/>
      <c r="B4" s="1574" t="s">
        <v>249</v>
      </c>
      <c r="C4" s="1575"/>
      <c r="D4" s="1575"/>
      <c r="E4" s="1575"/>
      <c r="F4" s="1575"/>
      <c r="G4" s="1576"/>
      <c r="H4" s="1574" t="s">
        <v>250</v>
      </c>
      <c r="I4" s="1575"/>
      <c r="J4" s="1575"/>
      <c r="K4" s="1575"/>
      <c r="L4" s="1575"/>
      <c r="M4" s="1576"/>
      <c r="N4" s="1574" t="s">
        <v>154</v>
      </c>
      <c r="O4" s="1575"/>
      <c r="P4" s="1575"/>
      <c r="Q4" s="1575"/>
      <c r="R4" s="1575"/>
      <c r="S4" s="1576"/>
      <c r="T4" s="1574" t="s">
        <v>153</v>
      </c>
      <c r="U4" s="1576"/>
      <c r="W4" s="400"/>
      <c r="X4" s="1574" t="s">
        <v>249</v>
      </c>
      <c r="Y4" s="1575"/>
      <c r="Z4" s="1575"/>
      <c r="AA4" s="1575"/>
      <c r="AB4" s="1575"/>
      <c r="AC4" s="1576"/>
      <c r="AD4" s="1574" t="s">
        <v>250</v>
      </c>
      <c r="AE4" s="1575"/>
      <c r="AF4" s="1575"/>
      <c r="AG4" s="1575"/>
      <c r="AH4" s="1575"/>
      <c r="AI4" s="1576"/>
      <c r="AJ4" s="1574" t="s">
        <v>154</v>
      </c>
      <c r="AK4" s="1575"/>
      <c r="AL4" s="1575"/>
      <c r="AM4" s="1575"/>
      <c r="AN4" s="1575"/>
      <c r="AO4" s="1576"/>
      <c r="AP4" s="1574" t="s">
        <v>153</v>
      </c>
      <c r="AQ4" s="1576"/>
    </row>
    <row r="5" spans="1:43" ht="15" x14ac:dyDescent="0.2">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c r="W5" s="401"/>
      <c r="X5" s="1571" t="s">
        <v>129</v>
      </c>
      <c r="Y5" s="1572"/>
      <c r="Z5" s="1572"/>
      <c r="AA5" s="1572"/>
      <c r="AB5" s="1572"/>
      <c r="AC5" s="1573"/>
      <c r="AD5" s="1571" t="s">
        <v>129</v>
      </c>
      <c r="AE5" s="1572"/>
      <c r="AF5" s="1572"/>
      <c r="AG5" s="1572"/>
      <c r="AH5" s="1572"/>
      <c r="AI5" s="1573"/>
      <c r="AJ5" s="1571" t="s">
        <v>129</v>
      </c>
      <c r="AK5" s="1572"/>
      <c r="AL5" s="1572"/>
      <c r="AM5" s="1572"/>
      <c r="AN5" s="1572"/>
      <c r="AO5" s="1573"/>
      <c r="AP5" s="1577" t="s">
        <v>129</v>
      </c>
      <c r="AQ5" s="1578"/>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H5:M5"/>
    <mergeCell ref="H4:M4"/>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8"/>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9" t="s">
        <v>151</v>
      </c>
      <c r="B3" s="1580"/>
      <c r="C3" s="1580"/>
      <c r="D3" s="1580"/>
      <c r="E3" s="1580"/>
      <c r="F3" s="1580"/>
      <c r="G3" s="1580"/>
      <c r="H3" s="1580"/>
      <c r="I3" s="1580"/>
      <c r="J3" s="1580"/>
      <c r="K3" s="1580"/>
      <c r="L3" s="1580"/>
      <c r="M3" s="1580"/>
      <c r="N3" s="1580"/>
      <c r="O3" s="1580"/>
      <c r="P3" s="1580"/>
      <c r="Q3" s="1580"/>
      <c r="R3" s="1580"/>
      <c r="S3" s="1580"/>
      <c r="T3" s="1580"/>
      <c r="U3" s="1581"/>
    </row>
    <row r="4" spans="1:24" ht="15" x14ac:dyDescent="0.2">
      <c r="A4" s="400"/>
      <c r="B4" s="1574" t="s">
        <v>249</v>
      </c>
      <c r="C4" s="1575"/>
      <c r="D4" s="1575"/>
      <c r="E4" s="1575"/>
      <c r="F4" s="1575"/>
      <c r="G4" s="1576"/>
      <c r="H4" s="1574" t="s">
        <v>250</v>
      </c>
      <c r="I4" s="1575"/>
      <c r="J4" s="1575"/>
      <c r="K4" s="1575"/>
      <c r="L4" s="1575"/>
      <c r="M4" s="1576"/>
      <c r="N4" s="1574" t="s">
        <v>154</v>
      </c>
      <c r="O4" s="1575"/>
      <c r="P4" s="1575"/>
      <c r="Q4" s="1575"/>
      <c r="R4" s="1575"/>
      <c r="S4" s="1576"/>
      <c r="T4" s="1596" t="s">
        <v>153</v>
      </c>
      <c r="U4" s="1595"/>
    </row>
    <row r="5" spans="1:24" ht="15" x14ac:dyDescent="0.2">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6" zoomScale="85" zoomScaleNormal="85" workbookViewId="0">
      <selection activeCell="AB13" sqref="AB13"/>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1096479.42</v>
      </c>
      <c r="G23" s="1272">
        <f t="shared" si="12"/>
        <v>1151412</v>
      </c>
      <c r="H23" s="1270">
        <f t="shared" si="8"/>
        <v>138005</v>
      </c>
      <c r="I23" s="1271">
        <f t="shared" si="13"/>
        <v>1151412</v>
      </c>
      <c r="J23" s="1271">
        <f t="shared" si="13"/>
        <v>1151412</v>
      </c>
      <c r="K23" s="1271">
        <f t="shared" si="13"/>
        <v>1151412</v>
      </c>
      <c r="L23" s="1271">
        <f t="shared" si="13"/>
        <v>1112521.3799999999</v>
      </c>
      <c r="M23" s="1272">
        <f t="shared" si="13"/>
        <v>1151412</v>
      </c>
      <c r="N23" s="1270">
        <f t="shared" si="10"/>
        <v>81898</v>
      </c>
      <c r="O23" s="1271">
        <f t="shared" si="14"/>
        <v>1151412</v>
      </c>
      <c r="P23" s="1271">
        <f t="shared" si="14"/>
        <v>1151412</v>
      </c>
      <c r="Q23" s="1271">
        <f t="shared" si="14"/>
        <v>1151412</v>
      </c>
      <c r="R23" s="1271">
        <f t="shared" si="14"/>
        <v>1136629.5699999998</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1146212.2829132504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1146212.2829132504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1146212.2829132504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1140924.0838913627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1140924.0838913627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1140924.0838913627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1136023.6756745866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1136023.6756745866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1136023.6756745866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271427.32636847836</v>
      </c>
      <c r="G27" s="1269">
        <f t="shared" si="12"/>
        <v>1157278.0399696736</v>
      </c>
      <c r="H27" s="1267">
        <f t="shared" si="8"/>
        <v>138005</v>
      </c>
      <c r="I27" s="1268">
        <f t="shared" si="13"/>
        <v>164275.10160235863</v>
      </c>
      <c r="J27" s="1268">
        <f t="shared" si="13"/>
        <v>172307.23149939469</v>
      </c>
      <c r="K27" s="1268">
        <f t="shared" si="13"/>
        <v>484771.02567962359</v>
      </c>
      <c r="L27" s="1268">
        <f t="shared" si="13"/>
        <v>231207.61755041644</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214120.31265222089</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253520.91712368859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218486.45352414943</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202591.5274937528</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232027.35992628837</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205476.02993857369</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189627.86327190703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264722.94006802276</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239760.19187569153</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222242.46144089545</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259798.4757317006</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236059.54245146218</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218312.61685101158</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254244.68751334265</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231640.21233499469</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214589.8041653258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249361.79215685604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227323.35770478044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211606.49503381152</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245621.95187599445</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223649.57952695095</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209192.34063000942</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242724.19122161227</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220632.96638204352</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207022.86565895798</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240417.50030483308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218203.04289810691</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205069.05854141817</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238187.05046726114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215787.52916057661</v>
      </c>
      <c r="M37" s="1269">
        <f t="shared" si="16"/>
        <v>1163848.2924939101</v>
      </c>
      <c r="N37" s="1267">
        <f t="shared" si="10"/>
        <v>84301.125</v>
      </c>
      <c r="O37" s="1268">
        <f t="shared" si="17"/>
        <v>165995.16749390995</v>
      </c>
      <c r="P37" s="1268">
        <f t="shared" si="17"/>
        <v>169968.16749390995</v>
      </c>
      <c r="Q37" s="1268">
        <f t="shared" si="17"/>
        <v>264470.16749390995</v>
      </c>
      <c r="R37" s="1268">
        <f t="shared" si="17"/>
        <v>203126.73749390995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40" t="s">
        <v>10</v>
      </c>
      <c r="C5" s="1639"/>
      <c r="D5" s="1639"/>
      <c r="E5" s="1641"/>
      <c r="F5" s="1640" t="s">
        <v>11</v>
      </c>
      <c r="G5" s="1639"/>
      <c r="H5" s="1639"/>
      <c r="I5" s="1641"/>
      <c r="J5" s="74"/>
      <c r="K5" s="72"/>
      <c r="L5" s="1640" t="s">
        <v>10</v>
      </c>
      <c r="M5" s="1639"/>
      <c r="N5" s="1639"/>
      <c r="O5" s="1641"/>
      <c r="P5" s="1640" t="s">
        <v>11</v>
      </c>
      <c r="Q5" s="1639"/>
      <c r="R5" s="1639"/>
      <c r="S5" s="1641"/>
      <c r="T5" s="74">
        <v>1</v>
      </c>
      <c r="U5" s="72"/>
      <c r="V5" s="1639" t="s">
        <v>10</v>
      </c>
      <c r="W5" s="1639"/>
      <c r="X5" s="1639"/>
      <c r="Y5" s="1639"/>
      <c r="Z5" s="1640" t="s">
        <v>11</v>
      </c>
      <c r="AA5" s="1639"/>
      <c r="AB5" s="1641"/>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28"/>
      <c r="L139" s="1629"/>
      <c r="M139" s="1632" t="s">
        <v>41</v>
      </c>
      <c r="N139" s="1633"/>
      <c r="O139" s="1633"/>
      <c r="P139" s="1633"/>
      <c r="Q139" s="1633"/>
      <c r="R139" s="1633"/>
      <c r="S139" s="1633"/>
      <c r="T139" s="1634"/>
    </row>
    <row r="140" spans="1:30" s="171" customFormat="1" ht="54" customHeight="1" thickBot="1" x14ac:dyDescent="0.35">
      <c r="B140" s="1635" t="s">
        <v>42</v>
      </c>
      <c r="C140" s="1636"/>
      <c r="D140" s="173" t="s">
        <v>10</v>
      </c>
      <c r="E140" s="174" t="s">
        <v>43</v>
      </c>
      <c r="F140" s="174" t="s">
        <v>44</v>
      </c>
      <c r="G140" s="174" t="s">
        <v>45</v>
      </c>
      <c r="H140" s="175" t="s">
        <v>46</v>
      </c>
      <c r="I140" s="176"/>
      <c r="J140" s="51"/>
      <c r="K140" s="1630"/>
      <c r="L140" s="1631"/>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37"/>
      <c r="L141" s="1638"/>
      <c r="M141" s="1617">
        <v>2007</v>
      </c>
      <c r="N141" s="1627"/>
      <c r="O141" s="1617">
        <v>2010</v>
      </c>
      <c r="P141" s="1627"/>
      <c r="Q141" s="1617">
        <v>2015</v>
      </c>
      <c r="R141" s="1627"/>
      <c r="S141" s="1617">
        <v>2020</v>
      </c>
      <c r="T141" s="1627"/>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19" t="s">
        <v>163</v>
      </c>
      <c r="L142" s="1620"/>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3" t="s">
        <v>163</v>
      </c>
      <c r="C143" s="1624"/>
      <c r="D143" s="192">
        <f>+D142+D141</f>
        <v>137873.22849999985</v>
      </c>
      <c r="E143" s="193">
        <f>+D143/$D$153</f>
        <v>0.47625518546831802</v>
      </c>
      <c r="F143" s="192">
        <f>+F141+F142</f>
        <v>15757585.297999991</v>
      </c>
      <c r="G143" s="194">
        <f>IF(F143=0,0,+F143/D143)</f>
        <v>114.29039175651137</v>
      </c>
      <c r="H143" s="195">
        <f>F143/F153</f>
        <v>0.66842924773992651</v>
      </c>
      <c r="I143" s="196"/>
      <c r="J143" s="48"/>
      <c r="K143" s="1619" t="s">
        <v>166</v>
      </c>
      <c r="L143" s="1620"/>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13" t="s">
        <v>169</v>
      </c>
      <c r="L144" s="161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15" t="s">
        <v>49</v>
      </c>
      <c r="L145" s="161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25"/>
      <c r="L146" s="1626"/>
      <c r="M146" s="1617">
        <v>2025</v>
      </c>
      <c r="N146" s="1618"/>
      <c r="O146" s="1617">
        <v>2030</v>
      </c>
      <c r="P146" s="1627"/>
      <c r="Q146" s="1617">
        <v>2035</v>
      </c>
      <c r="R146" s="1627"/>
      <c r="S146" s="1617">
        <v>2040</v>
      </c>
      <c r="T146" s="1627"/>
    </row>
    <row r="147" spans="2:30" s="115" customFormat="1" ht="18" thickTop="1" thickBot="1" x14ac:dyDescent="0.25">
      <c r="B147" s="1623" t="s">
        <v>166</v>
      </c>
      <c r="C147" s="1624"/>
      <c r="D147" s="192">
        <f>+D146+D145</f>
        <v>74071.53689999989</v>
      </c>
      <c r="E147" s="193">
        <f>+D147/$D$153</f>
        <v>0.25586514458267617</v>
      </c>
      <c r="F147" s="192">
        <f>+F146+F145</f>
        <v>5702382.5209999923</v>
      </c>
      <c r="G147" s="194">
        <f>IF(F147=0,0,+F147/D147)</f>
        <v>76.984800905352898</v>
      </c>
      <c r="H147" s="195">
        <f>F147/F153</f>
        <v>0.24189234497249509</v>
      </c>
      <c r="I147" s="196"/>
      <c r="J147" s="48"/>
      <c r="K147" s="1619" t="s">
        <v>163</v>
      </c>
      <c r="L147" s="1620"/>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19" t="s">
        <v>166</v>
      </c>
      <c r="L148" s="1620"/>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13" t="s">
        <v>169</v>
      </c>
      <c r="L149" s="161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15" t="s">
        <v>49</v>
      </c>
      <c r="L150" s="161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3" t="s">
        <v>169</v>
      </c>
      <c r="C151" s="1624"/>
      <c r="D151" s="192">
        <f>+D150+D149</f>
        <v>77549.675199999983</v>
      </c>
      <c r="E151" s="193">
        <f>+D151/$D$153</f>
        <v>0.26787966994900575</v>
      </c>
      <c r="F151" s="192">
        <f>+F149+F150</f>
        <v>2114083.3633489003</v>
      </c>
      <c r="G151" s="194">
        <f>IF(F151=0,0,+F151/D151)</f>
        <v>27.261021505205488</v>
      </c>
      <c r="H151" s="195">
        <f>F151/F153</f>
        <v>8.967840728757831E-2</v>
      </c>
      <c r="I151" s="196"/>
      <c r="J151" s="48"/>
      <c r="K151" s="1625"/>
      <c r="L151" s="1626"/>
      <c r="M151" s="1617">
        <v>2045</v>
      </c>
      <c r="N151" s="1618"/>
      <c r="O151" s="1617">
        <v>2050</v>
      </c>
      <c r="P151" s="1618"/>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19" t="s">
        <v>163</v>
      </c>
      <c r="L152" s="1620"/>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21" t="s">
        <v>49</v>
      </c>
      <c r="C153" s="1622"/>
      <c r="D153" s="209">
        <f>D143+D147+D151</f>
        <v>289494.44059999974</v>
      </c>
      <c r="E153" s="210">
        <f>+D153/$D$153</f>
        <v>1</v>
      </c>
      <c r="F153" s="209">
        <f>F143+F147+F151</f>
        <v>23574051.182348885</v>
      </c>
      <c r="G153" s="211">
        <f>IF(F153=0,0,+F153/D153)</f>
        <v>81.431792380847909</v>
      </c>
      <c r="H153" s="212">
        <f>SUM(H143:H152)</f>
        <v>1</v>
      </c>
      <c r="I153" s="213"/>
      <c r="J153" s="48"/>
      <c r="K153" s="1619" t="s">
        <v>166</v>
      </c>
      <c r="L153" s="1620"/>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13" t="s">
        <v>169</v>
      </c>
      <c r="L154" s="161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15" t="s">
        <v>49</v>
      </c>
      <c r="L155" s="1616"/>
      <c r="M155" s="206" t="e">
        <f>SUM(M152:M154)</f>
        <v>#REF!</v>
      </c>
      <c r="N155" s="207" t="e">
        <f>M155/M$155</f>
        <v>#REF!</v>
      </c>
      <c r="O155" s="206" t="e">
        <f>SUM(O152:O154)</f>
        <v>#REF!</v>
      </c>
      <c r="P155" s="207"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2020-08-31T22:33:37Z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