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FA95BCC4-3D5E-3541-81F4-3E58DF2CF74C}" xr6:coauthVersionLast="45" xr6:coauthVersionMax="45" xr10:uidLastSave="{00000000-0000-0000-0000-000000000000}"/>
  <bookViews>
    <workbookView xWindow="2660" yWindow="1500" windowWidth="33600" windowHeight="19560" tabRatio="926" firstSheet="3" activeTab="3"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1" i="4"/>
  <c r="AF30" i="4" s="1"/>
  <c r="AG80" i="4"/>
  <c r="AF29" i="4" s="1"/>
  <c r="AG74" i="4"/>
  <c r="AF23" i="4" s="1"/>
  <c r="AG70" i="4"/>
  <c r="AF19" i="4" s="1"/>
  <c r="K69" i="4"/>
  <c r="J18" i="4" s="1"/>
  <c r="K81" i="4"/>
  <c r="J30" i="4" s="1"/>
  <c r="K75" i="4"/>
  <c r="K71" i="4" s="1"/>
  <c r="K82" i="4" l="1"/>
  <c r="AG82" i="4" s="1"/>
  <c r="AF31" i="4" s="1"/>
  <c r="AG69" i="4"/>
  <c r="AF18" i="4" s="1"/>
  <c r="K68" i="4"/>
  <c r="K67" i="4" s="1"/>
  <c r="K66" i="4" s="1"/>
  <c r="K65" i="4" s="1"/>
  <c r="K64" i="4" s="1"/>
  <c r="K63" i="4" s="1"/>
  <c r="K62" i="4" s="1"/>
  <c r="AG62" i="4" s="1"/>
  <c r="AG75" i="4"/>
  <c r="AF24" i="4" s="1"/>
  <c r="J20" i="4"/>
  <c r="K72" i="4"/>
  <c r="AG71" i="4"/>
  <c r="AF20" i="4" s="1"/>
  <c r="J31" i="4"/>
  <c r="K76" i="4"/>
  <c r="J24" i="4"/>
  <c r="K83" i="4"/>
  <c r="AG67" i="4"/>
  <c r="AF16" i="4" s="1"/>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J16" i="4" l="1"/>
  <c r="J17" i="4"/>
  <c r="AG65" i="4"/>
  <c r="AF14" i="4" s="1"/>
  <c r="J15" i="4"/>
  <c r="AG64" i="4"/>
  <c r="AF13" i="4" s="1"/>
  <c r="J14" i="4"/>
  <c r="AG63" i="4"/>
  <c r="AG68" i="4"/>
  <c r="AF17" i="4" s="1"/>
  <c r="AG66" i="4"/>
  <c r="AF15" i="4" s="1"/>
  <c r="K77" i="4"/>
  <c r="AG76" i="4"/>
  <c r="AF25" i="4" s="1"/>
  <c r="J25" i="4"/>
  <c r="K84" i="4"/>
  <c r="AG83" i="4"/>
  <c r="AF32" i="4" s="1"/>
  <c r="J32" i="4"/>
  <c r="J21" i="4"/>
  <c r="AG72" i="4"/>
  <c r="AF21" i="4" s="1"/>
  <c r="K73"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K85" i="4" l="1"/>
  <c r="AG84" i="4"/>
  <c r="AF33" i="4" s="1"/>
  <c r="J33" i="4"/>
  <c r="J22" i="4"/>
  <c r="AG73" i="4"/>
  <c r="AF22" i="4" s="1"/>
  <c r="K78" i="4"/>
  <c r="J26" i="4"/>
  <c r="AG77" i="4"/>
  <c r="AF26" i="4" s="1"/>
  <c r="B10" i="9"/>
  <c r="K79" i="4" l="1"/>
  <c r="J27" i="4"/>
  <c r="AG78" i="4"/>
  <c r="AF27" i="4" s="1"/>
  <c r="K86" i="4"/>
  <c r="J34" i="4"/>
  <c r="AG85" i="4"/>
  <c r="AF34" i="4" s="1"/>
  <c r="K87" i="4" l="1"/>
  <c r="J35" i="4"/>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K88" i="4" l="1"/>
  <c r="J36" i="4"/>
  <c r="AG87" i="4"/>
  <c r="AF36" i="4" s="1"/>
  <c r="AE21" i="22"/>
  <c r="AD21" i="22"/>
  <c r="AC21" i="22"/>
  <c r="AB21" i="22"/>
  <c r="AA21" i="22"/>
  <c r="AE21" i="12"/>
  <c r="AD21" i="12"/>
  <c r="AC21" i="12"/>
  <c r="AB21" i="12"/>
  <c r="AA21" i="12"/>
  <c r="K89" i="4" l="1"/>
  <c r="J37" i="4"/>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K90"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K92" i="4"/>
  <c r="J40" i="4"/>
  <c r="AG91" i="4"/>
  <c r="AF40" i="4" s="1"/>
  <c r="S38" i="4"/>
  <c r="AO38" i="4"/>
  <c r="Y31" i="23"/>
  <c r="G21" i="1"/>
  <c r="K93" i="4" l="1"/>
  <c r="AG92" i="4"/>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K94" i="4"/>
  <c r="J42" i="4"/>
  <c r="AG93" i="4"/>
  <c r="AF42" i="4" s="1"/>
  <c r="S36" i="4"/>
  <c r="AO36" i="4"/>
  <c r="Y33" i="23"/>
  <c r="P2" i="4"/>
  <c r="AP19" i="4" s="1"/>
  <c r="K95" i="4" l="1"/>
  <c r="J43" i="4"/>
  <c r="AG94" i="4"/>
  <c r="AF43" i="4" s="1"/>
  <c r="AP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J45" i="4"/>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K98"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S31" i="4"/>
  <c r="AO31" i="4"/>
  <c r="Y38" i="23"/>
  <c r="J8" i="5"/>
  <c r="J45" i="5"/>
  <c r="J47" i="5"/>
  <c r="J48" i="5"/>
  <c r="J7" i="5"/>
  <c r="Y16" i="11"/>
  <c r="Y17" i="11" s="1"/>
  <c r="AN12" i="9" l="1"/>
  <c r="U28" i="4"/>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AG100" i="4"/>
  <c r="AF49" i="4" s="1"/>
  <c r="AP49" i="4" s="1"/>
  <c r="J49" i="4"/>
  <c r="T49" i="4" s="1"/>
  <c r="AN11" i="9"/>
  <c r="U27" i="4"/>
  <c r="S29" i="4"/>
  <c r="AO29" i="4"/>
  <c r="Y40" i="23"/>
  <c r="AN10" i="9" l="1"/>
  <c r="U26" i="4"/>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K104"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U32" i="21" l="1"/>
  <c r="Z32" i="2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Z47" i="21" a="1"/>
  <c r="AB30" i="11"/>
  <c r="Y30" i="21" a="1"/>
  <c r="AC31" i="11"/>
  <c r="AB30" i="21" a="1"/>
  <c r="Y45" i="21" a="1"/>
  <c r="AB34" i="21" a="1"/>
  <c r="AC24" i="21" a="1"/>
  <c r="AB26" i="21" a="1"/>
  <c r="AC33" i="11"/>
  <c r="AC30" i="11"/>
  <c r="AB38" i="21" a="1"/>
  <c r="AB35" i="11"/>
  <c r="Z49" i="21" a="1"/>
  <c r="Y43" i="21" a="1"/>
  <c r="AB34" i="11"/>
  <c r="Y39" i="21" a="1"/>
  <c r="Y48" i="21" a="1"/>
  <c r="AC27" i="11"/>
  <c r="Y46" i="21" a="1"/>
  <c r="Z30" i="21" a="1"/>
  <c r="AC38" i="21" a="1"/>
  <c r="AC34" i="11"/>
  <c r="AC36" i="21" a="1"/>
  <c r="Z29" i="21" a="1"/>
  <c r="Y31" i="21" a="1"/>
  <c r="Z42" i="21" a="1"/>
  <c r="Z45" i="21" a="1"/>
  <c r="AC39" i="21" a="1"/>
  <c r="AB49" i="21" a="1"/>
  <c r="AB31" i="21" a="1"/>
  <c r="AB38" i="11"/>
  <c r="Y38" i="21" a="1"/>
  <c r="AC45" i="11"/>
  <c r="AC25" i="21" a="1"/>
  <c r="AC32" i="21" a="1"/>
  <c r="Z27" i="21" a="1"/>
  <c r="AC55" i="21" a="1"/>
  <c r="AB36" i="11"/>
  <c r="Y44" i="21" a="1"/>
  <c r="Z48" i="21" a="1"/>
  <c r="AC55" i="11"/>
  <c r="AC32" i="11"/>
  <c r="Z53" i="21" a="1"/>
  <c r="Y28" i="21" a="1"/>
  <c r="AC43" i="21" a="1"/>
  <c r="AC49" i="21" a="1"/>
  <c r="AB48" i="21" a="1"/>
  <c r="Z31" i="21" a="1"/>
  <c r="AC54" i="11"/>
  <c r="Z57" i="21" a="1"/>
  <c r="Y35" i="21" a="1"/>
  <c r="AB37" i="21" a="1"/>
  <c r="AC36" i="11"/>
  <c r="AC37" i="21" a="1"/>
  <c r="AB41" i="21" a="1"/>
  <c r="AC26" i="21" a="1"/>
  <c r="AC40" i="21" a="1"/>
  <c r="AB51" i="21" a="1"/>
  <c r="Y32" i="21" a="1"/>
  <c r="Y52" i="21" a="1"/>
  <c r="Z34" i="21" a="1"/>
  <c r="AC46" i="21" a="1"/>
  <c r="AB46" i="21" a="1"/>
  <c r="AC28" i="11"/>
  <c r="AC29" i="11"/>
  <c r="AC40" i="11"/>
  <c r="AC54" i="21" a="1"/>
  <c r="AC30" i="21" a="1"/>
  <c r="AC44" i="21" a="1"/>
  <c r="AC47" i="11"/>
  <c r="AC27" i="21" a="1"/>
  <c r="Y53" i="21" a="1"/>
  <c r="AC45" i="21" a="1"/>
  <c r="AC33" i="21" a="1"/>
  <c r="AC38" i="11"/>
  <c r="AC56" i="11"/>
  <c r="Z51" i="21" a="1"/>
  <c r="AC47" i="21" a="1"/>
  <c r="Z55" i="21" a="1"/>
  <c r="Z41" i="21" a="1"/>
  <c r="AC42" i="21" a="1"/>
  <c r="Z54" i="21" a="1"/>
  <c r="AC41" i="11"/>
  <c r="AC50" i="11"/>
  <c r="AC52" i="21" a="1"/>
  <c r="AC24" i="11"/>
  <c r="AB29" i="21" a="1"/>
  <c r="AC34" i="21" a="1"/>
  <c r="AB39" i="11"/>
  <c r="Z52" i="21" a="1"/>
  <c r="Z36" i="21" a="1"/>
  <c r="AB50" i="21" a="1"/>
  <c r="AC29" i="21" a="1"/>
  <c r="Z28" i="21" a="1"/>
  <c r="AB42" i="21" a="1"/>
  <c r="AB39" i="21" a="1"/>
  <c r="Y49" i="21" a="1"/>
  <c r="AC35" i="21" a="1"/>
  <c r="AB28" i="21" a="1"/>
  <c r="Z33" i="21" a="1"/>
  <c r="Y56" i="21" a="1"/>
  <c r="Z39" i="21" a="1"/>
  <c r="Y51" i="21" a="1"/>
  <c r="Y50" i="21" a="1"/>
  <c r="Y26" i="21" a="1"/>
  <c r="AC50" i="21" a="1"/>
  <c r="AC49" i="11"/>
  <c r="Y42" i="21" a="1"/>
  <c r="Z50" i="21" a="1"/>
  <c r="Y33" i="21" a="1"/>
  <c r="AC46" i="11"/>
  <c r="AC37" i="11"/>
  <c r="AC53" i="11"/>
  <c r="Y27" i="21" a="1"/>
  <c r="AB26" i="11"/>
  <c r="AB31" i="11"/>
  <c r="Y55" i="21" a="1"/>
  <c r="AB43" i="21" a="1"/>
  <c r="AC43" i="11"/>
  <c r="Y47" i="21" a="1"/>
  <c r="AC51" i="21" a="1"/>
  <c r="AB25" i="21" a="1"/>
  <c r="Z46" i="21" a="1"/>
  <c r="AC31" i="21" a="1"/>
  <c r="AC56" i="21" a="1"/>
  <c r="Y25" i="21" a="1"/>
  <c r="AC28" i="21" a="1"/>
  <c r="AC26" i="11"/>
  <c r="AC52" i="11"/>
  <c r="AB33" i="21" a="1"/>
  <c r="Z26" i="21" a="1"/>
  <c r="AB24" i="21" a="1"/>
  <c r="AB32" i="21" a="1"/>
  <c r="AB47" i="21" a="1"/>
  <c r="AC35" i="11"/>
  <c r="AB24" i="11"/>
  <c r="AC51" i="11"/>
  <c r="AC39" i="11"/>
  <c r="AB25" i="11"/>
  <c r="Z40" i="21" a="1"/>
  <c r="Y41" i="21" a="1"/>
  <c r="Y29" i="21" a="1"/>
  <c r="Z43" i="21" a="1"/>
  <c r="Y36" i="21" a="1"/>
  <c r="AB40" i="21" a="1"/>
  <c r="AB36" i="21" a="1"/>
  <c r="AB32" i="11"/>
  <c r="AC42" i="11"/>
  <c r="AC48" i="21" a="1"/>
  <c r="Y24" i="21" a="1"/>
  <c r="Y37" i="21" a="1"/>
  <c r="AC44" i="11"/>
  <c r="Z38" i="21" a="1"/>
  <c r="Y34" i="21" a="1"/>
  <c r="AB33" i="11"/>
  <c r="Z56" i="21" a="1"/>
  <c r="AB35" i="21" a="1"/>
  <c r="Z25" i="21" a="1"/>
  <c r="Y57" i="21" a="1"/>
  <c r="AB37" i="11"/>
  <c r="Y54" i="21" a="1"/>
  <c r="AB29" i="11"/>
  <c r="AC57" i="21" a="1"/>
  <c r="Z35" i="21" a="1"/>
  <c r="AC53" i="21" a="1"/>
  <c r="AC48" i="11"/>
  <c r="AC41" i="21" a="1"/>
  <c r="Z44" i="21" a="1"/>
  <c r="AB28" i="11"/>
  <c r="AC57" i="11"/>
  <c r="AB27" i="11"/>
  <c r="Y40" i="21" a="1"/>
  <c r="Z37" i="21" a="1"/>
  <c r="AB27" i="21" a="1"/>
  <c r="AC25" i="11"/>
  <c r="Z24" i="21" a="1"/>
  <c r="AB44" i="21" a="1"/>
  <c r="AB45" i="21" a="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AC59" i="11"/>
  <c r="AC58" i="21" a="1"/>
  <c r="Z59" i="21" a="1"/>
  <c r="AB52" i="21" a="1"/>
  <c r="AC59" i="21" a="1"/>
  <c r="Y59" i="21" a="1"/>
  <c r="Z58" i="21" a="1"/>
  <c r="Y58" i="21" a="1"/>
  <c r="AC58" i="1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C60" i="21" a="1"/>
  <c r="AB53" i="21" a="1"/>
  <c r="AB41" i="11"/>
  <c r="AC60" i="11"/>
  <c r="AB40" i="11"/>
  <c r="Z60" i="21" a="1"/>
  <c r="Y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Z61" i="21" a="1"/>
  <c r="AB54" i="21" a="1"/>
  <c r="AC61" i="21" a="1"/>
  <c r="Y61" i="21" a="1"/>
  <c r="AC61" i="11"/>
  <c r="AB42" i="1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21" a="1"/>
  <c r="Y62" i="21" a="1"/>
  <c r="AC62" i="11"/>
  <c r="AB55" i="21" a="1"/>
  <c r="Z62" i="21" a="1"/>
  <c r="AB43" i="1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Z63" i="21" a="1"/>
  <c r="AC63" i="11"/>
  <c r="AC63" i="21" a="1"/>
  <c r="Y63" i="21" a="1"/>
  <c r="AB44" i="11"/>
  <c r="AB56"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B57" i="21" a="1"/>
  <c r="AB45" i="11"/>
  <c r="Y64" i="21" a="1"/>
  <c r="Z64" i="21" a="1"/>
  <c r="AC64" i="21" a="1"/>
  <c r="AC64" i="1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AC65" i="11"/>
  <c r="AB58" i="21" a="1"/>
  <c r="Y65" i="21" a="1"/>
  <c r="AC65" i="21" a="1"/>
  <c r="Z65" i="21" a="1"/>
  <c r="AB46" i="1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B59" i="21" a="1"/>
  <c r="AB47" i="11"/>
  <c r="AC67" i="11"/>
  <c r="Z67" i="21" a="1"/>
  <c r="AC66" i="11"/>
  <c r="AC66" i="21" a="1"/>
  <c r="Z66" i="21" a="1"/>
  <c r="Y66" i="21" a="1"/>
  <c r="Y67" i="21" a="1"/>
  <c r="AC67"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Z55" i="13"/>
  <c r="Z38" i="13"/>
  <c r="Y32" i="13"/>
  <c r="AC36" i="13"/>
  <c r="Z40" i="13"/>
  <c r="Z42" i="13"/>
  <c r="AB43" i="13"/>
  <c r="AB45" i="13"/>
  <c r="AB31" i="13"/>
  <c r="AB46" i="13"/>
  <c r="AC51" i="13"/>
  <c r="Y60" i="13"/>
  <c r="AC31" i="13"/>
  <c r="Z53" i="13"/>
  <c r="Y27" i="13"/>
  <c r="Z49" i="13"/>
  <c r="AC48" i="13"/>
  <c r="Y51" i="13"/>
  <c r="AC29" i="13"/>
  <c r="Y59" i="13"/>
  <c r="AC57" i="13"/>
  <c r="AB33" i="13"/>
  <c r="AC37" i="13"/>
  <c r="AC61" i="13"/>
  <c r="Y66" i="13"/>
  <c r="Y55" i="13"/>
  <c r="AC65" i="13"/>
  <c r="AC44" i="13"/>
  <c r="Y62" i="13"/>
  <c r="Y44" i="13"/>
  <c r="Z46" i="13"/>
  <c r="AC38" i="13"/>
  <c r="Y41" i="13"/>
  <c r="Y36" i="13"/>
  <c r="Y43" i="13"/>
  <c r="AB30" i="13"/>
  <c r="AC30" i="13"/>
  <c r="Z48" i="13"/>
  <c r="AC34" i="13"/>
  <c r="AB49" i="11"/>
  <c r="Y65" i="13"/>
  <c r="AC63" i="13"/>
  <c r="Y56" i="13"/>
  <c r="AC54" i="13"/>
  <c r="Y48" i="13"/>
  <c r="AB27" i="13"/>
  <c r="Y52" i="13"/>
  <c r="AC56" i="13"/>
  <c r="Y67" i="13"/>
  <c r="Y61" i="13"/>
  <c r="Z44" i="13"/>
  <c r="Y42" i="13"/>
  <c r="Z58" i="13"/>
  <c r="AC40" i="13"/>
  <c r="Z25" i="13"/>
  <c r="Y30" i="13"/>
  <c r="Z34" i="13"/>
  <c r="Y49" i="13"/>
  <c r="AC41" i="13"/>
  <c r="Y26" i="13"/>
  <c r="AB24" i="13"/>
  <c r="Z43" i="13"/>
  <c r="AB37" i="13"/>
  <c r="Z59" i="13"/>
  <c r="Y35" i="13"/>
  <c r="Y50" i="13"/>
  <c r="Y58" i="13"/>
  <c r="AC42" i="13"/>
  <c r="AC24" i="13"/>
  <c r="Y45" i="13"/>
  <c r="AC26" i="13"/>
  <c r="Y54" i="13"/>
  <c r="Y57" i="13"/>
  <c r="Y34" i="13"/>
  <c r="AB44" i="13"/>
  <c r="AC28" i="13"/>
  <c r="AC47" i="13"/>
  <c r="Z65" i="13"/>
  <c r="Z26" i="13"/>
  <c r="Z29" i="13"/>
  <c r="Y63" i="13"/>
  <c r="Z41" i="13"/>
  <c r="Z57" i="13"/>
  <c r="AC27" i="13"/>
  <c r="Z52" i="13"/>
  <c r="Z47" i="13"/>
  <c r="Z66" i="13"/>
  <c r="Z35" i="13"/>
  <c r="AC58" i="13"/>
  <c r="Y29" i="13"/>
  <c r="Y47" i="13"/>
  <c r="Z51" i="13"/>
  <c r="Z24" i="13"/>
  <c r="Z30" i="13"/>
  <c r="AC45" i="13"/>
  <c r="AC50" i="13"/>
  <c r="AB38" i="13"/>
  <c r="AC64" i="13"/>
  <c r="Y31" i="13"/>
  <c r="Z45" i="13"/>
  <c r="Z28" i="13"/>
  <c r="Z36" i="13"/>
  <c r="AB26" i="13"/>
  <c r="Z27" i="13"/>
  <c r="AB61" i="21" a="1"/>
  <c r="Z31" i="13"/>
  <c r="AC59" i="13"/>
  <c r="AC33" i="13"/>
  <c r="AC25" i="13"/>
  <c r="AB42" i="13"/>
  <c r="AC66" i="13"/>
  <c r="AC49" i="13"/>
  <c r="Y46" i="13"/>
  <c r="Y28" i="13"/>
  <c r="AC53" i="13"/>
  <c r="Z39" i="13"/>
  <c r="Z63" i="13"/>
  <c r="AC62" i="13"/>
  <c r="AC46" i="13"/>
  <c r="Z50" i="13"/>
  <c r="AC52" i="13"/>
  <c r="AC60" i="13"/>
  <c r="Z67" i="13"/>
  <c r="Y24" i="13"/>
  <c r="AB34" i="13"/>
  <c r="Y39" i="13"/>
  <c r="AC32" i="13"/>
  <c r="AB40" i="13"/>
  <c r="AB25" i="13"/>
  <c r="AB32" i="13"/>
  <c r="AC67" i="13"/>
  <c r="Z64" i="13"/>
  <c r="Z37" i="13"/>
  <c r="AB39" i="13"/>
  <c r="AC55" i="13"/>
  <c r="Z54" i="13"/>
  <c r="Z62" i="13"/>
  <c r="Y33" i="13"/>
  <c r="Y25" i="13"/>
  <c r="AB41" i="13"/>
  <c r="Y53" i="13"/>
  <c r="Y37" i="13"/>
  <c r="AB35" i="13"/>
  <c r="AC43" i="13"/>
  <c r="AB28" i="13"/>
  <c r="Z33" i="13"/>
  <c r="Y38" i="13"/>
  <c r="AC39" i="13"/>
  <c r="AB29" i="13"/>
  <c r="Y64" i="13"/>
  <c r="Y40" i="13"/>
  <c r="Z60" i="13"/>
  <c r="Z56" i="13"/>
  <c r="Z61" i="13"/>
  <c r="Z32" i="13"/>
  <c r="AC35"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63" i="11"/>
  <c r="Z30" i="11"/>
  <c r="Z51" i="11"/>
  <c r="Z44" i="11"/>
  <c r="Y46" i="11"/>
  <c r="Y51" i="11"/>
  <c r="Y34" i="11"/>
  <c r="Z60" i="11"/>
  <c r="Y57" i="11"/>
  <c r="Y60" i="11"/>
  <c r="Z57" i="11"/>
  <c r="AB47" i="13"/>
  <c r="Y50" i="11"/>
  <c r="Y55" i="11"/>
  <c r="Y27" i="11"/>
  <c r="Y61" i="11"/>
  <c r="Z36" i="11"/>
  <c r="Z41" i="11"/>
  <c r="Z62" i="11"/>
  <c r="Z55" i="11"/>
  <c r="Z48" i="11"/>
  <c r="AB62" i="21" a="1"/>
  <c r="Y32" i="11"/>
  <c r="Y36" i="11"/>
  <c r="AB50" i="11"/>
  <c r="Y66" i="11"/>
  <c r="Y45" i="11"/>
  <c r="Y37" i="11"/>
  <c r="Z64" i="11"/>
  <c r="Y65" i="11"/>
  <c r="Z31" i="11"/>
  <c r="Y29" i="11"/>
  <c r="Y67" i="11"/>
  <c r="Y49" i="11"/>
  <c r="Y31" i="11"/>
  <c r="Y44" i="11"/>
  <c r="Y26" i="11"/>
  <c r="Z54" i="11"/>
  <c r="Z29" i="11"/>
  <c r="Z50" i="11"/>
  <c r="Z28" i="11"/>
  <c r="Z37" i="11"/>
  <c r="Z67" i="11"/>
  <c r="Z43" i="11"/>
  <c r="Z40" i="11"/>
  <c r="Y63" i="11"/>
  <c r="Z61" i="11"/>
  <c r="Z35" i="11"/>
  <c r="Y56" i="11"/>
  <c r="Y38" i="11"/>
  <c r="Y25" i="11"/>
  <c r="Z27" i="11"/>
  <c r="Z66" i="11"/>
  <c r="Z59" i="11"/>
  <c r="Z52" i="11"/>
  <c r="Z47" i="11"/>
  <c r="Y48" i="11"/>
  <c r="Z32" i="11"/>
  <c r="Y30" i="11"/>
  <c r="Y53" i="11"/>
  <c r="Y33" i="11"/>
  <c r="Y24" i="11"/>
  <c r="Z26" i="11"/>
  <c r="Y40" i="11"/>
  <c r="Y39" i="11"/>
  <c r="Y64" i="11"/>
  <c r="Z49" i="11"/>
  <c r="Z42" i="11"/>
  <c r="Z56" i="11"/>
  <c r="Z38" i="11"/>
  <c r="Z65" i="11"/>
  <c r="Y59" i="11"/>
  <c r="Y28" i="11"/>
  <c r="Y47" i="11"/>
  <c r="Z58" i="11"/>
  <c r="Z46" i="11"/>
  <c r="Y42" i="11"/>
  <c r="Y43" i="11"/>
  <c r="Y35" i="11"/>
  <c r="Z33" i="11"/>
  <c r="Z39" i="11"/>
  <c r="Y58" i="11"/>
  <c r="Z45" i="11"/>
  <c r="Y54" i="11"/>
  <c r="Z24" i="11"/>
  <c r="Y41" i="11"/>
  <c r="Z34" i="11"/>
  <c r="Z25" i="11"/>
  <c r="Z53" i="11"/>
  <c r="Y52" i="11"/>
  <c r="Y62"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48" i="13"/>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49" i="13"/>
  <c r="AB52" i="11"/>
  <c r="AB64" i="21" a="1"/>
  <c r="AB64" i="21" l="1"/>
  <c r="AV64" i="21" s="1"/>
  <c r="BA64" i="21" s="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65" i="21" a="1"/>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7" i="21" a="1"/>
  <c r="AB66"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5" i="11"/>
  <c r="AB52" i="13"/>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8" i="11"/>
  <c r="AB55" i="13"/>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60" i="11"/>
  <c r="AB57" i="13"/>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3" i="11"/>
  <c r="AB60" i="13"/>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7" i="11"/>
  <c r="AB65" i="13"/>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<sst xmlns="http://schemas.openxmlformats.org/spreadsheetml/2006/main" count="2120" uniqueCount="453">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</sst>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1000000</c:v>
                </c:pt>
                <c:pt idx="2">
                  <c:v>1000000</c:v>
                </c:pt>
                <c:pt idx="3">
                  <c:v>1000000</c:v>
                </c:pt>
                <c:pt idx="4">
                  <c:v>82769.352682547236</c:v>
                </c:pt>
                <c:pt idx="5">
                  <c:v>75629.930640704086</c:v>
                </c:pt>
                <c:pt idx="6">
                  <c:v>67079.833333333358</c:v>
                </c:pt>
                <c:pt idx="7">
                  <c:v>62164.647097111483</c:v>
                </c:pt>
                <c:pt idx="8">
                  <c:v>59495.376089159094</c:v>
                </c:pt>
                <c:pt idx="9">
                  <c:v>57152.331176924781</c:v>
                </c:pt>
                <c:pt idx="10">
                  <c:v>55612.772875017552</c:v>
                </c:pt>
                <c:pt idx="11">
                  <c:v>54784.068503439463</c:v>
                </c:pt>
                <c:pt idx="12">
                  <c:v>54385.365072001012</c:v>
                </c:pt>
                <c:pt idx="13">
                  <c:v>54203.913548318422</c:v>
                </c:pt>
                <c:pt idx="14">
                  <c:v>54060.875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40565</xdr:colOff>
      <xdr:row>3</xdr:row>
      <xdr:rowOff>49493</xdr:rowOff>
    </xdr:from>
    <xdr:to>
      <xdr:col>13</xdr:col>
      <xdr:colOff>739066</xdr:colOff>
      <xdr:row>20</xdr:row>
      <xdr:rowOff>80870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668169</xdr:colOff>
      <xdr:row>34</xdr:row>
      <xdr:rowOff>5454</xdr:rowOff>
    </xdr:from>
    <xdr:to>
      <xdr:col>13</xdr:col>
      <xdr:colOff>664435</xdr:colOff>
      <xdr:row>51</xdr:row>
      <xdr:rowOff>104066</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abSelected="1" topLeftCell="A15" zoomScaleNormal="100" workbookViewId="0">
      <selection activeCell="L60" sqref="L60"/>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1000000</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1000000</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1000000</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109479.32998771468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104645.12572423878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100981.2349698481</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96807.214524941635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93368.06999806207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91213.679749424511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90086.690634655271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89552.35531173335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89121.187973351189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G21" sqref="G21:G65"/>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18" zoomScaleNormal="100" workbookViewId="0">
      <selection activeCell="B21" sqref="B21:B65"/>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75629.930640704086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67079.833333333358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62164.647097111483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59495.376089159094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57152.331176924781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55612.772875017552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54784.068503439463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54385.365072001012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54203.913548318422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54060.875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H108" sqref="H108"/>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8"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505">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505">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505">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5" thickBot="1" x14ac:dyDescent="0.25">
      <c r="J105" s="965">
        <v>2050</v>
      </c>
      <c r="K105" s="1506">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f>'Run Model'!C6</f>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tr">
        <f>'Run Model'!C7</f>
        <v>Moderate</v>
      </c>
      <c r="F4"/>
      <c r="G4"/>
      <c r="H4"/>
      <c r="N4" s="227" t="s">
        <v>126</v>
      </c>
      <c r="P4" s="1548">
        <v>44070.814513888887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44070.814525462964</v>
      </c>
      <c r="Q5" s="1535"/>
      <c r="R5" s="1535"/>
      <c r="S5" s="1535"/>
      <c r="T5" s="1535"/>
      <c r="U5" s="1536"/>
      <c r="V5" s="227" t="s">
        <v>15</v>
      </c>
      <c r="AI5" s="227"/>
      <c r="AJ5" s="227"/>
      <c r="AK5" s="227"/>
      <c r="AL5" s="227"/>
      <c r="AM5" s="227"/>
    </row>
    <row r="6" spans="2:64" x14ac:dyDescent="0.2">
      <c r="B6" s="1551" t="s">
        <v>68</v>
      </c>
      <c r="C6" s="155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43" t="s">
        <v>83</v>
      </c>
      <c r="M9" s="1544"/>
      <c r="N9" s="1549" t="s">
        <v>109</v>
      </c>
      <c r="O9" s="1549"/>
      <c r="P9" s="1549"/>
      <c r="Q9" s="1550"/>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5"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6" t="s">
        <v>117</v>
      </c>
      <c r="U21" s="1557"/>
      <c r="V21" s="1557"/>
      <c r="W21" s="1557"/>
      <c r="X21" s="1558"/>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1000000</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1000000</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1000000</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109479.33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0.27874489140954828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104645.13</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0.31344731571217055</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100981.23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0.34214691484258264</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96807.21</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0.37529965342830673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93368.07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0.40368054888224236</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91213.68</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0.42190370090478302</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90086.69</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0.43128205769086725</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89552.36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0.43592686106830913</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89121.19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0.43963169613348974</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40" t="s">
        <v>187</v>
      </c>
      <c r="C70" s="1541"/>
      <c r="D70" s="1541"/>
      <c r="E70" s="1541"/>
      <c r="F70" s="1541"/>
      <c r="G70" s="1541"/>
      <c r="H70" s="1541"/>
      <c r="I70" s="1541"/>
      <c r="J70" s="1541"/>
      <c r="K70" s="1541"/>
      <c r="L70" s="1541"/>
      <c r="M70" s="1541"/>
      <c r="N70" s="1542"/>
      <c r="O70" s="1540" t="s">
        <v>188</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3" t="str">
        <f>"% of miles on f2 for Tech "&amp; RIGHT(O70)&amp;" adopters"</f>
        <v>% of miles on f2 for Tech A adopters</v>
      </c>
      <c r="AC74" s="1554"/>
      <c r="AD74" s="1555"/>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40" t="s">
        <v>189</v>
      </c>
      <c r="C122" s="1541"/>
      <c r="D122" s="1541"/>
      <c r="E122" s="1541"/>
      <c r="F122" s="1541"/>
      <c r="G122" s="1541"/>
      <c r="H122" s="1541"/>
      <c r="I122" s="1541"/>
      <c r="J122" s="1541"/>
      <c r="K122" s="1541"/>
      <c r="L122" s="1541"/>
      <c r="M122" s="1541"/>
      <c r="N122" s="1542"/>
      <c r="O122" s="1540" t="s">
        <v>190</v>
      </c>
      <c r="P122" s="1541"/>
      <c r="Q122" s="1541"/>
      <c r="R122" s="1541"/>
      <c r="S122" s="1541"/>
      <c r="T122" s="1541"/>
      <c r="U122" s="1541"/>
      <c r="V122" s="1541"/>
      <c r="W122" s="1541"/>
      <c r="X122" s="1541"/>
      <c r="Y122" s="1541"/>
      <c r="Z122" s="1541"/>
      <c r="AA122" s="1542"/>
      <c r="AE122" s="937"/>
      <c r="AF122" s="937"/>
      <c r="AG122" s="937"/>
      <c r="AH122" s="937"/>
      <c r="AI122" s="937"/>
      <c r="AJ122" s="227"/>
      <c r="AK122" s="227"/>
      <c r="AL122" s="227"/>
      <c r="AM122" s="227"/>
    </row>
    <row r="123" spans="1:45"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3" t="str">
        <f>"% of miles on f2 for Tech "&amp; RIGHT(O122)&amp;" adopters"</f>
        <v>% of miles on f2 for Tech B adopters</v>
      </c>
      <c r="AC126" s="1554"/>
      <c r="AD126" s="1555"/>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40" t="s">
        <v>191</v>
      </c>
      <c r="C174" s="1541"/>
      <c r="D174" s="1541"/>
      <c r="E174" s="1541"/>
      <c r="F174" s="1541"/>
      <c r="G174" s="1541"/>
      <c r="H174" s="1541"/>
      <c r="I174" s="1541"/>
      <c r="J174" s="1541"/>
      <c r="K174" s="1541"/>
      <c r="L174" s="1541"/>
      <c r="M174" s="1541"/>
      <c r="N174" s="1542"/>
      <c r="O174" s="1540" t="s">
        <v>192</v>
      </c>
      <c r="P174" s="1541"/>
      <c r="Q174" s="1541"/>
      <c r="R174" s="1541"/>
      <c r="S174" s="1541"/>
      <c r="T174" s="1541"/>
      <c r="U174" s="1541"/>
      <c r="V174" s="1541"/>
      <c r="W174" s="1541"/>
      <c r="X174" s="1541"/>
      <c r="Y174" s="1541"/>
      <c r="Z174" s="1541"/>
      <c r="AA174" s="1542"/>
      <c r="AE174" s="937"/>
      <c r="AF174" s="937"/>
      <c r="AG174" s="937"/>
      <c r="AH174" s="937"/>
      <c r="AI174" s="937"/>
      <c r="AJ174" s="227"/>
      <c r="AK174" s="227"/>
      <c r="AL174" s="227"/>
      <c r="AM174" s="227"/>
    </row>
    <row r="175" spans="1:48" x14ac:dyDescent="0.2">
      <c r="A175" s="324"/>
      <c r="B175" s="1537" t="s">
        <v>121</v>
      </c>
      <c r="C175" s="1538"/>
      <c r="D175" s="1538"/>
      <c r="E175" s="1538"/>
      <c r="F175" s="1538"/>
      <c r="G175" s="1538"/>
      <c r="H175" s="1538"/>
      <c r="I175" s="1538"/>
      <c r="J175" s="1538"/>
      <c r="K175" s="1538"/>
      <c r="L175" s="1539"/>
      <c r="M175" s="382"/>
      <c r="N175" s="325"/>
      <c r="O175" s="1537" t="s">
        <v>121</v>
      </c>
      <c r="P175" s="1538"/>
      <c r="Q175" s="1538"/>
      <c r="R175" s="1538"/>
      <c r="S175" s="1538"/>
      <c r="T175" s="1538"/>
      <c r="U175" s="1538"/>
      <c r="V175" s="1538"/>
      <c r="W175" s="1538"/>
      <c r="X175" s="1538"/>
      <c r="Y175" s="1539"/>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3" t="str">
        <f>"% of miles on f2 for Tech "&amp; RIGHT(O174)&amp;" adopters"</f>
        <v>% of miles on f2 for Tech C adopters</v>
      </c>
      <c r="AC178" s="1554"/>
      <c r="AD178" s="1555"/>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3" t="str">
        <f>"% of miles on f2 for Tech "&amp; RIGHT(O227)&amp;" adopters"</f>
        <v>% of miles on f2 for Tech D adopters</v>
      </c>
      <c r="AC231" s="1554"/>
      <c r="AD231" s="1555"/>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3" t="str">
        <f>"% of miles on f2 for Tech "&amp; RIGHT(O280)&amp;" adopters"</f>
        <v>% of miles on f2 for Tech E adopters</v>
      </c>
      <c r="AC284" s="1554"/>
      <c r="AD284" s="1555"/>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51" t="s">
        <v>53</v>
      </c>
      <c r="C3" s="1552"/>
      <c r="D3" s="236">
        <f>'Run Model'!C6</f>
        <v>7.4999999999999997E-2</v>
      </c>
      <c r="F3"/>
      <c r="G3"/>
      <c r="H3"/>
      <c r="J3" s="227" t="s">
        <v>127</v>
      </c>
      <c r="L3" s="1534" t="s">
        <v>452</v>
      </c>
      <c r="M3" s="1535"/>
      <c r="N3" s="1535"/>
      <c r="O3" s="1536"/>
      <c r="Q3" s="216"/>
      <c r="W3" s="227"/>
      <c r="X3" s="227"/>
      <c r="Y3" s="227"/>
    </row>
    <row r="4" spans="2:60" x14ac:dyDescent="0.2">
      <c r="B4" s="1551" t="s">
        <v>104</v>
      </c>
      <c r="C4" s="1552"/>
      <c r="D4" s="225" t="str">
        <f>'Run Model'!C7</f>
        <v>Moderate</v>
      </c>
      <c r="F4"/>
      <c r="G4"/>
      <c r="H4"/>
      <c r="J4" s="227" t="s">
        <v>126</v>
      </c>
      <c r="L4" s="1548">
        <v>44070.81453703704</v>
      </c>
      <c r="M4" s="1535"/>
      <c r="N4" s="1535"/>
      <c r="O4" s="1536"/>
      <c r="P4" s="227" t="s">
        <v>186</v>
      </c>
      <c r="W4" s="227"/>
      <c r="X4" s="227"/>
      <c r="Y4" s="227"/>
    </row>
    <row r="5" spans="2:60" x14ac:dyDescent="0.2">
      <c r="B5" s="1551" t="s">
        <v>118</v>
      </c>
      <c r="C5" s="1552"/>
      <c r="D5" s="225" t="s">
        <v>15</v>
      </c>
      <c r="F5"/>
      <c r="G5"/>
      <c r="H5"/>
      <c r="L5" s="1548">
        <v>44070.81454861111</v>
      </c>
      <c r="M5" s="1535"/>
      <c r="N5" s="1535"/>
      <c r="O5" s="1536"/>
      <c r="P5" s="227" t="s">
        <v>15</v>
      </c>
      <c r="W5" s="227"/>
      <c r="X5" s="227"/>
      <c r="Y5" s="227"/>
    </row>
    <row r="6" spans="2:60" x14ac:dyDescent="0.2">
      <c r="B6" s="1551" t="s">
        <v>68</v>
      </c>
      <c r="C6" s="1552"/>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62" t="s">
        <v>83</v>
      </c>
      <c r="M9" s="1562"/>
      <c r="N9" s="1563" t="s">
        <v>109</v>
      </c>
      <c r="O9" s="1562"/>
      <c r="P9" s="1562"/>
      <c r="Q9" s="1564"/>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65" t="s">
        <v>220</v>
      </c>
      <c r="I19" s="1566"/>
      <c r="J19" s="1566"/>
      <c r="K19" s="1566"/>
      <c r="L19" s="1566"/>
      <c r="M19" s="156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6"/>
      <c r="AN19" s="1545" t="s">
        <v>100</v>
      </c>
      <c r="AO19" s="1546"/>
      <c r="AP19" s="1546"/>
      <c r="AQ19" s="1546"/>
      <c r="AR19" s="1547"/>
      <c r="AS19" s="1545" t="s">
        <v>73</v>
      </c>
      <c r="AT19" s="1546"/>
      <c r="AU19" s="1546"/>
      <c r="AV19" s="1546"/>
      <c r="AW19" s="1547"/>
      <c r="AX19" s="1546"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9" t="s">
        <v>117</v>
      </c>
      <c r="U21" s="1560"/>
      <c r="V21" s="1560"/>
      <c r="W21" s="1560"/>
      <c r="X21" s="1561"/>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-38633.04774081814</v>
      </c>
      <c r="U27" s="304">
        <f t="shared" si="35"/>
        <v>-38633.04774081814</v>
      </c>
      <c r="V27" s="304">
        <f t="shared" si="36"/>
        <v>-220248.05381892165</v>
      </c>
      <c r="W27" s="304">
        <f t="shared" si="37"/>
        <v>-219800.67688299186</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228103.5373879812</v>
      </c>
      <c r="S28" s="278">
        <f t="shared" si="33"/>
        <v>62135.793122563649</v>
      </c>
      <c r="T28" s="275">
        <f t="shared" si="34"/>
        <v>-51366.629846775577</v>
      </c>
      <c r="U28" s="276">
        <f t="shared" si="35"/>
        <v>-51366.629846775577</v>
      </c>
      <c r="V28" s="276">
        <f t="shared" si="36"/>
        <v>-169781.71817709319</v>
      </c>
      <c r="W28" s="276">
        <f t="shared" si="37"/>
        <v>-217334.37411219312</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228103.5373879812</v>
      </c>
      <c r="S29" s="292">
        <f t="shared" si="33"/>
        <v>65536.094100928531</v>
      </c>
      <c r="T29" s="289">
        <f t="shared" si="34"/>
        <v>-54267.142942813101</v>
      </c>
      <c r="U29" s="290">
        <f t="shared" si="35"/>
        <v>-54267.142942813101</v>
      </c>
      <c r="V29" s="290">
        <f t="shared" si="36"/>
        <v>-143058.33824925832</v>
      </c>
      <c r="W29" s="290">
        <f t="shared" si="37"/>
        <v>-216834.58622986576</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228103.5373879812</v>
      </c>
      <c r="S30" s="292">
        <f t="shared" si="33"/>
        <v>65728.783480081052</v>
      </c>
      <c r="T30" s="289">
        <f t="shared" si="34"/>
        <v>-54634.311507344959</v>
      </c>
      <c r="U30" s="290">
        <f t="shared" si="35"/>
        <v>-54634.311507344959</v>
      </c>
      <c r="V30" s="290">
        <f t="shared" si="36"/>
        <v>-147096.18194078191</v>
      </c>
      <c r="W30" s="290">
        <f t="shared" si="37"/>
        <v>-217009.0654152451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228103.5373879812</v>
      </c>
      <c r="S31" s="292">
        <f t="shared" si="33"/>
        <v>65138.804843422527</v>
      </c>
      <c r="T31" s="289">
        <f t="shared" si="34"/>
        <v>-54386.916557401753</v>
      </c>
      <c r="U31" s="290">
        <f t="shared" si="35"/>
        <v>-54386.916557401753</v>
      </c>
      <c r="V31" s="290">
        <f t="shared" si="36"/>
        <v>-153433.54218591351</v>
      </c>
      <c r="W31" s="290">
        <f t="shared" si="37"/>
        <v>-217351.64910196041</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228103.5373879812</v>
      </c>
      <c r="S32" s="306">
        <f t="shared" si="33"/>
        <v>46159.989605920513</v>
      </c>
      <c r="T32" s="303">
        <f t="shared" si="34"/>
        <v>-38679.085364683546</v>
      </c>
      <c r="U32" s="304">
        <f t="shared" si="35"/>
        <v>-38679.085364683546</v>
      </c>
      <c r="V32" s="304">
        <f t="shared" si="36"/>
        <v>-142951.56734917039</v>
      </c>
      <c r="W32" s="304">
        <f t="shared" si="37"/>
        <v>-220622.63314674422</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218599.22333014864</v>
      </c>
      <c r="S33" s="278">
        <f t="shared" si="33"/>
        <v>39783.19988851255</v>
      </c>
      <c r="T33" s="275">
        <f t="shared" si="34"/>
        <v>-33467.608080839236</v>
      </c>
      <c r="U33" s="276">
        <f t="shared" si="35"/>
        <v>-33467.608080839236</v>
      </c>
      <c r="V33" s="276">
        <f t="shared" si="36"/>
        <v>-141055.34766730334</v>
      </c>
      <c r="W33" s="276">
        <f t="shared" si="37"/>
        <v>-212283.63152247533</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209094.90927231612</v>
      </c>
      <c r="S34" s="292">
        <f t="shared" si="33"/>
        <v>46733.985229121143</v>
      </c>
      <c r="T34" s="289">
        <f t="shared" si="34"/>
        <v>-39465.733878785948</v>
      </c>
      <c r="U34" s="290">
        <f t="shared" si="35"/>
        <v>-39465.733878785948</v>
      </c>
      <c r="V34" s="290">
        <f t="shared" si="36"/>
        <v>-141204.90601110173</v>
      </c>
      <c r="W34" s="290">
        <f t="shared" si="37"/>
        <v>-201826.65792198092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199590.59521448356</v>
      </c>
      <c r="S35" s="292">
        <f t="shared" si="33"/>
        <v>57411.609593215391</v>
      </c>
      <c r="T35" s="289">
        <f t="shared" si="34"/>
        <v>-48430.911098362703</v>
      </c>
      <c r="U35" s="290">
        <f t="shared" si="35"/>
        <v>-48430.911098362703</v>
      </c>
      <c r="V35" s="290">
        <f t="shared" si="36"/>
        <v>-160849.18038611949</v>
      </c>
      <c r="W35" s="290">
        <f t="shared" si="37"/>
        <v>-190609.89671963087</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180581.96709881842</v>
      </c>
      <c r="S37" s="306">
        <f t="shared" si="33"/>
        <v>54447.453948959454</v>
      </c>
      <c r="T37" s="303">
        <f t="shared" si="34"/>
        <v>-46053.403237395607</v>
      </c>
      <c r="U37" s="304">
        <f t="shared" si="35"/>
        <v>-46053.403237395607</v>
      </c>
      <c r="V37" s="304">
        <f t="shared" si="36"/>
        <v>-164626.12243545227</v>
      </c>
      <c r="W37" s="304">
        <f t="shared" si="37"/>
        <v>-172187.91638725458</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1000000</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1000000</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1000000</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40" t="s">
        <v>251</v>
      </c>
      <c r="C70" s="1541"/>
      <c r="D70" s="1541"/>
      <c r="E70" s="1541"/>
      <c r="F70" s="1541"/>
      <c r="G70" s="1541"/>
      <c r="H70" s="1541"/>
      <c r="I70" s="1541"/>
      <c r="J70" s="1541"/>
      <c r="K70" s="1541"/>
      <c r="L70" s="1541"/>
      <c r="M70" s="1541"/>
      <c r="N70" s="1542"/>
      <c r="O70" s="1540" t="s">
        <v>252</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8"/>
      <c r="M71" s="382"/>
      <c r="N71" s="325"/>
      <c r="O71" s="1537" t="s">
        <v>121</v>
      </c>
      <c r="P71" s="1538"/>
      <c r="Q71" s="1538"/>
      <c r="R71" s="1538"/>
      <c r="S71" s="1538"/>
      <c r="T71" s="1538"/>
      <c r="U71" s="1538"/>
      <c r="V71" s="1538"/>
      <c r="W71" s="1538"/>
      <c r="X71" s="1538"/>
      <c r="Y71" s="1538"/>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3" t="str">
        <f>"% of miles on f2 for Tech "&amp; RIGHT(O69)&amp;" adopters"</f>
        <v>% of miles on f2 for Tech  adopters</v>
      </c>
      <c r="AC74" s="1554"/>
      <c r="AD74" s="1555"/>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40" t="s">
        <v>253</v>
      </c>
      <c r="C122" s="1541"/>
      <c r="D122" s="1541"/>
      <c r="E122" s="1541"/>
      <c r="F122" s="1541"/>
      <c r="G122" s="1541"/>
      <c r="H122" s="1541"/>
      <c r="I122" s="1541"/>
      <c r="J122" s="1541"/>
      <c r="K122" s="1541"/>
      <c r="L122" s="1541"/>
      <c r="M122" s="1541"/>
      <c r="N122" s="1542"/>
      <c r="O122" s="1540" t="s">
        <v>254</v>
      </c>
      <c r="P122" s="1541"/>
      <c r="Q122" s="1541"/>
      <c r="R122" s="1541"/>
      <c r="S122" s="1541"/>
      <c r="T122" s="1541"/>
      <c r="U122" s="1541"/>
      <c r="V122" s="1541"/>
      <c r="W122" s="1541"/>
      <c r="X122" s="1541"/>
      <c r="Y122" s="1541"/>
      <c r="Z122" s="1541"/>
      <c r="AA122" s="1542"/>
      <c r="AE122" s="937"/>
      <c r="AF122" s="937"/>
      <c r="AG122" s="937"/>
      <c r="AH122" s="937"/>
      <c r="AI122" s="937"/>
    </row>
    <row r="123" spans="1:39" x14ac:dyDescent="0.2">
      <c r="A123" s="324"/>
      <c r="B123" s="1537" t="s">
        <v>121</v>
      </c>
      <c r="C123" s="1538"/>
      <c r="D123" s="1538"/>
      <c r="E123" s="1538"/>
      <c r="F123" s="1538"/>
      <c r="G123" s="1538"/>
      <c r="H123" s="1538"/>
      <c r="I123" s="1538"/>
      <c r="J123" s="1538"/>
      <c r="K123" s="1538"/>
      <c r="L123" s="1538"/>
      <c r="M123" s="382"/>
      <c r="N123" s="325"/>
      <c r="O123" s="1537" t="s">
        <v>121</v>
      </c>
      <c r="P123" s="1538"/>
      <c r="Q123" s="1538"/>
      <c r="R123" s="1538"/>
      <c r="S123" s="1538"/>
      <c r="T123" s="1538"/>
      <c r="U123" s="1538"/>
      <c r="V123" s="1538"/>
      <c r="W123" s="1538"/>
      <c r="X123" s="1538"/>
      <c r="Y123" s="1538"/>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3" t="str">
        <f>"% of miles on f2 for Tech "&amp; RIGHT(O121)&amp;" adopters"</f>
        <v>% of miles on f2 for Tech  adopters</v>
      </c>
      <c r="AC126" s="1554"/>
      <c r="AD126" s="1555"/>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40" t="s">
        <v>255</v>
      </c>
      <c r="C174" s="1541"/>
      <c r="D174" s="1541"/>
      <c r="E174" s="1541"/>
      <c r="F174" s="1541"/>
      <c r="G174" s="1541"/>
      <c r="H174" s="1541"/>
      <c r="I174" s="1541"/>
      <c r="J174" s="1541"/>
      <c r="K174" s="1541"/>
      <c r="L174" s="1541"/>
      <c r="M174" s="1541"/>
      <c r="N174" s="1542"/>
      <c r="O174" s="1540" t="s">
        <v>256</v>
      </c>
      <c r="P174" s="1541"/>
      <c r="Q174" s="1541"/>
      <c r="R174" s="1541"/>
      <c r="S174" s="1541"/>
      <c r="T174" s="1541"/>
      <c r="U174" s="1541"/>
      <c r="V174" s="1541"/>
      <c r="W174" s="1541"/>
      <c r="X174" s="1541"/>
      <c r="Y174" s="1541"/>
      <c r="Z174" s="1541"/>
      <c r="AA174" s="1542"/>
      <c r="AE174" s="937"/>
      <c r="AF174" s="937"/>
      <c r="AG174" s="937"/>
      <c r="AH174" s="937"/>
      <c r="AI174" s="937"/>
    </row>
    <row r="175" spans="1:35" x14ac:dyDescent="0.2">
      <c r="A175" s="324"/>
      <c r="B175" s="1537" t="s">
        <v>121</v>
      </c>
      <c r="C175" s="1538"/>
      <c r="D175" s="1538"/>
      <c r="E175" s="1538"/>
      <c r="F175" s="1538"/>
      <c r="G175" s="1538"/>
      <c r="H175" s="1538"/>
      <c r="I175" s="1538"/>
      <c r="J175" s="1538"/>
      <c r="K175" s="1538"/>
      <c r="L175" s="1538"/>
      <c r="M175" s="382"/>
      <c r="N175" s="325"/>
      <c r="O175" s="1537" t="s">
        <v>121</v>
      </c>
      <c r="P175" s="1538"/>
      <c r="Q175" s="1538"/>
      <c r="R175" s="1538"/>
      <c r="S175" s="1538"/>
      <c r="T175" s="1538"/>
      <c r="U175" s="1538"/>
      <c r="V175" s="1538"/>
      <c r="W175" s="1538"/>
      <c r="X175" s="1538"/>
      <c r="Y175" s="1538"/>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3" t="str">
        <f>"% of miles on f2 for Tech "&amp; RIGHT(O173)&amp;" adopters"</f>
        <v>% of miles on f2 for Tech  adopters</v>
      </c>
      <c r="AC178" s="1554"/>
      <c r="AD178" s="1555"/>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40" t="s">
        <v>257</v>
      </c>
      <c r="C227" s="1541"/>
      <c r="D227" s="1541"/>
      <c r="E227" s="1541"/>
      <c r="F227" s="1541"/>
      <c r="G227" s="1541"/>
      <c r="H227" s="1541"/>
      <c r="I227" s="1541"/>
      <c r="J227" s="1541"/>
      <c r="K227" s="1541"/>
      <c r="L227" s="1541"/>
      <c r="M227" s="1541"/>
      <c r="N227" s="1542"/>
      <c r="O227" s="1540" t="s">
        <v>258</v>
      </c>
      <c r="P227" s="1541"/>
      <c r="Q227" s="1541"/>
      <c r="R227" s="1541"/>
      <c r="S227" s="1541"/>
      <c r="T227" s="1541"/>
      <c r="U227" s="1541"/>
      <c r="V227" s="1541"/>
      <c r="W227" s="1541"/>
      <c r="X227" s="1541"/>
      <c r="Y227" s="1541"/>
      <c r="Z227" s="1541"/>
      <c r="AA227" s="1542"/>
      <c r="AE227" s="937"/>
      <c r="AF227" s="937"/>
      <c r="AG227" s="937"/>
      <c r="AH227" s="937"/>
      <c r="AI227" s="937"/>
    </row>
    <row r="228" spans="1:39" x14ac:dyDescent="0.2">
      <c r="A228" s="324"/>
      <c r="B228" s="1537" t="s">
        <v>121</v>
      </c>
      <c r="C228" s="1538"/>
      <c r="D228" s="1538"/>
      <c r="E228" s="1538"/>
      <c r="F228" s="1538"/>
      <c r="G228" s="1538"/>
      <c r="H228" s="1538"/>
      <c r="I228" s="1538"/>
      <c r="J228" s="1538"/>
      <c r="K228" s="1538"/>
      <c r="L228" s="1538"/>
      <c r="M228" s="382"/>
      <c r="N228" s="325"/>
      <c r="O228" s="1537" t="s">
        <v>121</v>
      </c>
      <c r="P228" s="1538"/>
      <c r="Q228" s="1538"/>
      <c r="R228" s="1538"/>
      <c r="S228" s="1538"/>
      <c r="T228" s="1538"/>
      <c r="U228" s="1538"/>
      <c r="V228" s="1538"/>
      <c r="W228" s="1538"/>
      <c r="X228" s="1538"/>
      <c r="Y228" s="1538"/>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3" t="str">
        <f>"% of miles on f2 for Tech "&amp; RIGHT(O226)&amp;" adopters"</f>
        <v>% of miles on f2 for Tech  adopters</v>
      </c>
      <c r="AC231" s="1554"/>
      <c r="AD231" s="1555"/>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40" t="s">
        <v>259</v>
      </c>
      <c r="C280" s="1541"/>
      <c r="D280" s="1541"/>
      <c r="E280" s="1541"/>
      <c r="F280" s="1541"/>
      <c r="G280" s="1541"/>
      <c r="H280" s="1541"/>
      <c r="I280" s="1541"/>
      <c r="J280" s="1541"/>
      <c r="K280" s="1541"/>
      <c r="L280" s="1541"/>
      <c r="M280" s="1541"/>
      <c r="N280" s="1542"/>
      <c r="O280" s="1540" t="s">
        <v>260</v>
      </c>
      <c r="P280" s="1541"/>
      <c r="Q280" s="1541"/>
      <c r="R280" s="1541"/>
      <c r="S280" s="1541"/>
      <c r="T280" s="1541"/>
      <c r="U280" s="1541"/>
      <c r="V280" s="1541"/>
      <c r="W280" s="1541"/>
      <c r="X280" s="1541"/>
      <c r="Y280" s="1541"/>
      <c r="Z280" s="1541"/>
      <c r="AA280" s="1542"/>
      <c r="AE280" s="937"/>
      <c r="AF280" s="937"/>
      <c r="AG280" s="937"/>
      <c r="AH280" s="937"/>
      <c r="AI280" s="937"/>
    </row>
    <row r="281" spans="1:39" x14ac:dyDescent="0.2">
      <c r="A281" s="324"/>
      <c r="B281" s="1537" t="s">
        <v>121</v>
      </c>
      <c r="C281" s="1538"/>
      <c r="D281" s="1538"/>
      <c r="E281" s="1538"/>
      <c r="F281" s="1538"/>
      <c r="G281" s="1538"/>
      <c r="H281" s="1538"/>
      <c r="I281" s="1538"/>
      <c r="J281" s="1538"/>
      <c r="K281" s="1538"/>
      <c r="L281" s="1538"/>
      <c r="M281" s="382"/>
      <c r="N281" s="325"/>
      <c r="O281" s="1537" t="s">
        <v>121</v>
      </c>
      <c r="P281" s="1538"/>
      <c r="Q281" s="1538"/>
      <c r="R281" s="1538"/>
      <c r="S281" s="1538"/>
      <c r="T281" s="1538"/>
      <c r="U281" s="1538"/>
      <c r="V281" s="1538"/>
      <c r="W281" s="1538"/>
      <c r="X281" s="1538"/>
      <c r="Y281" s="1538"/>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3" t="str">
        <f>"% of miles on f2 for Tech "&amp; RIGHT(O279)&amp;" adopters"</f>
        <v>% of miles on f2 for Tech  adopters</v>
      </c>
      <c r="AC284" s="1554"/>
      <c r="AD284" s="1555"/>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
        <v>111</v>
      </c>
      <c r="F4"/>
      <c r="G4"/>
      <c r="H4"/>
      <c r="N4" s="227" t="s">
        <v>126</v>
      </c>
      <c r="P4" s="1548">
        <v>44070.814560185187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44070.814560185187</v>
      </c>
      <c r="Q5" s="1535"/>
      <c r="R5" s="1535"/>
      <c r="S5" s="1535"/>
      <c r="T5" s="1535"/>
      <c r="U5" s="1536"/>
      <c r="V5" s="227" t="s">
        <v>15</v>
      </c>
      <c r="AI5" s="227"/>
      <c r="AJ5" s="227"/>
      <c r="AK5" s="227"/>
      <c r="AL5" s="227"/>
      <c r="AM5" s="227"/>
    </row>
    <row r="6" spans="2:64" x14ac:dyDescent="0.2">
      <c r="B6" s="1551" t="s">
        <v>68</v>
      </c>
      <c r="C6" s="1552"/>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6" t="s">
        <v>117</v>
      </c>
      <c r="U21" s="1557"/>
      <c r="V21" s="1557"/>
      <c r="W21" s="1557"/>
      <c r="X21" s="1558"/>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-224080.19233088745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-221565.87068700563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-221056.35194309306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-221234.22823525002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-221583.48202053047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-224918.15206914276</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-216416.79022480012</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-205756.2195258064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-194321.06817324602</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-175540.41219650311</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1000000</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1000000</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1000000</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75629.929999999993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9.7659054615162555E-2</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67079.83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86</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0.16171057954916357</v>
      </c>
      <c r="AR44" s="598">
        <f t="shared" si="52"/>
        <v>0</v>
      </c>
      <c r="AS44" s="296">
        <f t="shared" ca="1" si="41"/>
        <v>0.11920292202211755</v>
      </c>
      <c r="AT44" s="297">
        <f t="shared" ca="1" si="42"/>
        <v>0.11920292202211755</v>
      </c>
      <c r="AU44" s="297">
        <f t="shared" si="43"/>
        <v>0</v>
      </c>
      <c r="AV44" s="297">
        <f t="shared" ca="1" si="44"/>
        <v>0</v>
      </c>
      <c r="AW44" s="298">
        <f t="shared" ca="1" si="45"/>
        <v>0</v>
      </c>
      <c r="AX44" s="296">
        <f t="shared" ca="1" si="46"/>
        <v>0.11920125528398144</v>
      </c>
      <c r="AY44" s="297">
        <f t="shared" ca="1" si="46"/>
        <v>0.11786046338676197</v>
      </c>
      <c r="AZ44" s="297">
        <f t="shared" si="46"/>
        <v>0</v>
      </c>
      <c r="BA44" s="297">
        <f t="shared" ca="1" si="46"/>
        <v>0</v>
      </c>
      <c r="BB44" s="298">
        <f t="shared" ca="1" si="46"/>
        <v>0</v>
      </c>
      <c r="BC44" s="296">
        <f t="shared" ca="1" si="53"/>
        <v>0.8807987447160186</v>
      </c>
      <c r="BD44" s="297">
        <f t="shared" ca="1" si="47"/>
        <v>5.9937721454773565E-2</v>
      </c>
      <c r="BE44" s="297">
        <f t="shared" ca="1" si="48"/>
        <v>5.9263533829207869E-2</v>
      </c>
      <c r="BF44" s="297">
        <f t="shared" ca="1" si="49"/>
        <v>0</v>
      </c>
      <c r="BG44" s="297">
        <f t="shared" ca="1" si="50"/>
        <v>0</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62164.65</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74</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0.21080998419052033</v>
      </c>
      <c r="AR45" s="598">
        <f t="shared" si="52"/>
        <v>0</v>
      </c>
      <c r="AS45" s="296">
        <f t="shared" ca="1" si="41"/>
        <v>0.2689414213699951</v>
      </c>
      <c r="AT45" s="297">
        <f t="shared" ca="1" si="42"/>
        <v>0.2689414213699951</v>
      </c>
      <c r="AU45" s="297">
        <f t="shared" si="43"/>
        <v>0</v>
      </c>
      <c r="AV45" s="297">
        <f t="shared" ca="1" si="44"/>
        <v>3.9699628009602774E-4</v>
      </c>
      <c r="AW45" s="298">
        <f t="shared" ca="1" si="45"/>
        <v>0</v>
      </c>
      <c r="AX45" s="296">
        <f t="shared" ca="1" si="46"/>
        <v>0.26884849330543803</v>
      </c>
      <c r="AY45" s="297">
        <f t="shared" ca="1" si="46"/>
        <v>0.26556203594283179</v>
      </c>
      <c r="AZ45" s="297">
        <f t="shared" si="46"/>
        <v>0</v>
      </c>
      <c r="BA45" s="297">
        <f t="shared" ca="1" si="46"/>
        <v>8.3690779530738984E-5</v>
      </c>
      <c r="BB45" s="298">
        <f t="shared" ca="1" si="46"/>
        <v>0</v>
      </c>
      <c r="BC45" s="296">
        <f t="shared" ca="1" si="53"/>
        <v>0.73115150669456197</v>
      </c>
      <c r="BD45" s="297">
        <f t="shared" ca="1" si="47"/>
        <v>0.13522973615850267</v>
      </c>
      <c r="BE45" s="297">
        <f t="shared" ca="1" si="48"/>
        <v>0.1335766610135492</v>
      </c>
      <c r="BF45" s="297">
        <f t="shared" ca="1" si="49"/>
        <v>0</v>
      </c>
      <c r="BG45" s="297">
        <f t="shared" ca="1" si="50"/>
        <v>4.2096133386113086E-5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59495.38</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60</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0.24364425030976566</v>
      </c>
      <c r="AR46" s="598">
        <f t="shared" si="52"/>
        <v>0</v>
      </c>
      <c r="AS46" s="296">
        <f t="shared" ca="1" si="41"/>
        <v>0.5</v>
      </c>
      <c r="AT46" s="297">
        <f t="shared" ca="1" si="42"/>
        <v>0.5</v>
      </c>
      <c r="AU46" s="297">
        <f t="shared" si="43"/>
        <v>0</v>
      </c>
      <c r="AV46" s="297">
        <f t="shared" ca="1" si="44"/>
        <v>6.7534292222825587E-3</v>
      </c>
      <c r="AW46" s="298">
        <f t="shared" ca="1" si="45"/>
        <v>0</v>
      </c>
      <c r="AX46" s="296">
        <f t="shared" ca="1" si="46"/>
        <v>0.49964821376631063</v>
      </c>
      <c r="AY46" s="297">
        <f t="shared" ca="1" si="46"/>
        <v>0.49339660505434563</v>
      </c>
      <c r="AZ46" s="297">
        <f t="shared" si="46"/>
        <v>0</v>
      </c>
      <c r="BA46" s="297">
        <f t="shared" ca="1" si="46"/>
        <v>1.6454341998830978E-3</v>
      </c>
      <c r="BB46" s="298">
        <f t="shared" ca="1" si="46"/>
        <v>0</v>
      </c>
      <c r="BC46" s="296">
        <f t="shared" ca="1" si="53"/>
        <v>0.50035178623368937</v>
      </c>
      <c r="BD46" s="297">
        <f t="shared" ca="1" si="47"/>
        <v>0.25098098303644467</v>
      </c>
      <c r="BE46" s="297">
        <f t="shared" ca="1" si="48"/>
        <v>0.24784070382227336</v>
      </c>
      <c r="BF46" s="297">
        <f t="shared" ca="1" si="49"/>
        <v>0</v>
      </c>
      <c r="BG46" s="297">
        <f t="shared" ca="1" si="50"/>
        <v>8.2652690759262135E-4</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57152.33</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46</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0.27484293244249458</v>
      </c>
      <c r="AR47" s="629">
        <f t="shared" si="52"/>
        <v>0</v>
      </c>
      <c r="AS47" s="624">
        <f t="shared" ca="1" si="41"/>
        <v>0.70256958544885761</v>
      </c>
      <c r="AT47" s="625">
        <f t="shared" ca="1" si="42"/>
        <v>0.7310585786300049</v>
      </c>
      <c r="AU47" s="625">
        <f t="shared" si="43"/>
        <v>0</v>
      </c>
      <c r="AV47" s="625">
        <f t="shared" ca="1" si="44"/>
        <v>5.9530711404297991E-2</v>
      </c>
      <c r="AW47" s="626">
        <f t="shared" ca="1" si="45"/>
        <v>0</v>
      </c>
      <c r="AX47" s="624">
        <f t="shared" ca="1" si="46"/>
        <v>0.70178482735541814</v>
      </c>
      <c r="AY47" s="625">
        <f t="shared" ca="1" si="46"/>
        <v>0.72098914301585804</v>
      </c>
      <c r="AZ47" s="625">
        <f t="shared" si="46"/>
        <v>0</v>
      </c>
      <c r="BA47" s="625">
        <f t="shared" ca="1" si="46"/>
        <v>1.6361595292745116E-2</v>
      </c>
      <c r="BB47" s="626">
        <f t="shared" ca="1" si="46"/>
        <v>0</v>
      </c>
      <c r="BC47" s="624">
        <f t="shared" ca="1" si="53"/>
        <v>0.27901085698414207</v>
      </c>
      <c r="BD47" s="625">
        <f t="shared" ca="1" si="47"/>
        <v>0.35158553045908114</v>
      </c>
      <c r="BE47" s="625">
        <f t="shared" ca="1" si="48"/>
        <v>0.36120665540420605</v>
      </c>
      <c r="BF47" s="625">
        <f t="shared" ca="1" si="49"/>
        <v>0</v>
      </c>
      <c r="BG47" s="625">
        <f t="shared" ca="1" si="50"/>
        <v>8.1969571525707108E-3</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55612.77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41</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0.29727977533491523</v>
      </c>
      <c r="AR48" s="642">
        <f t="shared" si="52"/>
        <v>0</v>
      </c>
      <c r="AS48" s="637">
        <f t="shared" ca="1" si="41"/>
        <v>0.45673954751240892</v>
      </c>
      <c r="AT48" s="638">
        <f t="shared" ca="1" si="42"/>
        <v>0.88079707797788231</v>
      </c>
      <c r="AU48" s="638">
        <f t="shared" si="43"/>
        <v>0</v>
      </c>
      <c r="AV48" s="638">
        <f t="shared" ca="1" si="44"/>
        <v>0.12256810316882091</v>
      </c>
      <c r="AW48" s="639">
        <f t="shared" ca="1" si="45"/>
        <v>0</v>
      </c>
      <c r="AX48" s="637">
        <f t="shared" ca="1" si="46"/>
        <v>0.45608434166583761</v>
      </c>
      <c r="AY48" s="638">
        <f t="shared" ca="1" si="46"/>
        <v>0.86836216258642385</v>
      </c>
      <c r="AZ48" s="638">
        <f t="shared" si="46"/>
        <v>0</v>
      </c>
      <c r="BA48" s="638">
        <f t="shared" ca="1" si="46"/>
        <v>3.6437018173253795E-2</v>
      </c>
      <c r="BB48" s="639">
        <f t="shared" ca="1" si="46"/>
        <v>0</v>
      </c>
      <c r="BC48" s="637">
        <f t="shared" ca="1" si="53"/>
        <v>0.13163783741357626</v>
      </c>
      <c r="BD48" s="638">
        <f t="shared" ca="1" si="47"/>
        <v>0.29102151559956801</v>
      </c>
      <c r="BE48" s="638">
        <f t="shared" ca="1" si="48"/>
        <v>0.55409065727228102</v>
      </c>
      <c r="BF48" s="638">
        <f t="shared" ca="1" si="49"/>
        <v>0</v>
      </c>
      <c r="BG48" s="638">
        <f t="shared" ca="1" si="50"/>
        <v>2.3249989714574756E-2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54784.07</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35</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0.30845553748178944</v>
      </c>
      <c r="AR49" s="598">
        <f t="shared" si="52"/>
        <v>0</v>
      </c>
      <c r="AS49" s="296">
        <f t="shared" ca="1" si="41"/>
        <v>0.58826673355942782</v>
      </c>
      <c r="AT49" s="297">
        <f t="shared" ca="1" si="42"/>
        <v>0.95257412682243336</v>
      </c>
      <c r="AU49" s="297">
        <f t="shared" si="43"/>
        <v>0</v>
      </c>
      <c r="AV49" s="297">
        <f t="shared" ca="1" si="44"/>
        <v>0.23353385811251512</v>
      </c>
      <c r="AW49" s="298">
        <f t="shared" ca="1" si="45"/>
        <v>0</v>
      </c>
      <c r="AX49" s="296">
        <f t="shared" ca="1" si="46"/>
        <v>0.5873100506784692</v>
      </c>
      <c r="AY49" s="297">
        <f t="shared" ca="1" si="46"/>
        <v>0.93890201136011098</v>
      </c>
      <c r="AZ49" s="297">
        <f t="shared" si="46"/>
        <v>0</v>
      </c>
      <c r="BA49" s="297">
        <f t="shared" ca="1" si="46"/>
        <v>7.2034811724291811E-2</v>
      </c>
      <c r="BB49" s="298">
        <f t="shared" ca="1" si="46"/>
        <v>0</v>
      </c>
      <c r="BC49" s="296">
        <f t="shared" ca="1" si="53"/>
        <v>6.1097988639889023E-2</v>
      </c>
      <c r="BD49" s="297">
        <f t="shared" ca="1" si="47"/>
        <v>0.34501965680418234</v>
      </c>
      <c r="BE49" s="297">
        <f t="shared" ca="1" si="48"/>
        <v>0.55156496872138006</v>
      </c>
      <c r="BF49" s="297">
        <f t="shared" ca="1" si="49"/>
        <v>0</v>
      </c>
      <c r="BG49" s="297">
        <f t="shared" ca="1" si="50"/>
        <v>4.2317385834548561E-2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54385.37</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30</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0.31407809042045476</v>
      </c>
      <c r="AR50" s="598">
        <f t="shared" si="52"/>
        <v>0</v>
      </c>
      <c r="AS50" s="296">
        <f t="shared" ca="1" si="41"/>
        <v>0.60644733917237603</v>
      </c>
      <c r="AT50" s="297">
        <f t="shared" ca="1" si="42"/>
        <v>0.98201379003790845</v>
      </c>
      <c r="AU50" s="297">
        <f t="shared" si="43"/>
        <v>0</v>
      </c>
      <c r="AV50" s="297">
        <f t="shared" ca="1" si="44"/>
        <v>0.36126268430179587</v>
      </c>
      <c r="AW50" s="298">
        <f t="shared" ca="1" si="45"/>
        <v>0</v>
      </c>
      <c r="AX50" s="296">
        <f t="shared" ca="1" si="46"/>
        <v>0.60540305938552053</v>
      </c>
      <c r="AY50" s="297">
        <f t="shared" ca="1" si="46"/>
        <v>0.96781387959161247</v>
      </c>
      <c r="AZ50" s="297">
        <f t="shared" si="46"/>
        <v>0</v>
      </c>
      <c r="BA50" s="297">
        <f t="shared" ca="1" si="46"/>
        <v>0.11346469402567565</v>
      </c>
      <c r="BB50" s="298">
        <f t="shared" ca="1" si="46"/>
        <v>0</v>
      </c>
      <c r="BC50" s="296">
        <f t="shared" ca="1" si="53"/>
        <v>3.2186120408387531E-2</v>
      </c>
      <c r="BD50" s="297">
        <f t="shared" ca="1" si="47"/>
        <v>0.34737882488079264</v>
      </c>
      <c r="BE50" s="297">
        <f t="shared" ca="1" si="48"/>
        <v>0.55532928514945679</v>
      </c>
      <c r="BF50" s="297">
        <f t="shared" ca="1" si="49"/>
        <v>0</v>
      </c>
      <c r="BG50" s="297">
        <f t="shared" ca="1" si="50"/>
        <v>6.5105769561363061E-2</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54203.91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27</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0.31682741894285604</v>
      </c>
      <c r="AR51" s="598">
        <f t="shared" si="52"/>
        <v>0</v>
      </c>
      <c r="AS51" s="296">
        <f t="shared" ca="1" si="41"/>
        <v>0.51508192880389592</v>
      </c>
      <c r="AT51" s="297">
        <f t="shared" ca="1" si="42"/>
        <v>0.99330714907571527</v>
      </c>
      <c r="AU51" s="297">
        <f t="shared" si="43"/>
        <v>0</v>
      </c>
      <c r="AV51" s="297">
        <f t="shared" ca="1" si="44"/>
        <v>0.4524568762824252</v>
      </c>
      <c r="AW51" s="298">
        <f t="shared" ca="1" si="45"/>
        <v>0</v>
      </c>
      <c r="AX51" s="296">
        <f t="shared" ca="1" si="46"/>
        <v>0.51417252948010284</v>
      </c>
      <c r="AY51" s="297">
        <f t="shared" ca="1" si="46"/>
        <v>0.97890218642310989</v>
      </c>
      <c r="AZ51" s="297">
        <f t="shared" si="46"/>
        <v>0</v>
      </c>
      <c r="BA51" s="297">
        <f t="shared" ca="1" si="46"/>
        <v>0.14335074429550793</v>
      </c>
      <c r="BB51" s="298">
        <f t="shared" ca="1" si="46"/>
        <v>0</v>
      </c>
      <c r="BC51" s="296">
        <f t="shared" ca="1" si="53"/>
        <v>2.1097813576890223E-2</v>
      </c>
      <c r="BD51" s="297">
        <f t="shared" ca="1" si="47"/>
        <v>0.30757564310057356</v>
      </c>
      <c r="BE51" s="297">
        <f t="shared" ca="1" si="48"/>
        <v>0.58557478717520017</v>
      </c>
      <c r="BF51" s="297">
        <f t="shared" ca="1" si="49"/>
        <v>0</v>
      </c>
      <c r="BG51" s="297">
        <f t="shared" ca="1" si="50"/>
        <v>8.5751756147336045E-2</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54060.88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25</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0.31907022398862295</v>
      </c>
      <c r="AR52" s="599">
        <f t="shared" si="52"/>
        <v>0</v>
      </c>
      <c r="AS52" s="310">
        <f t="shared" ca="1" si="41"/>
        <v>0.39505542732773269</v>
      </c>
      <c r="AT52" s="311">
        <f t="shared" ca="1" si="42"/>
        <v>0.99752737684336534</v>
      </c>
      <c r="AU52" s="311">
        <f t="shared" si="43"/>
        <v>0</v>
      </c>
      <c r="AV52" s="311">
        <f t="shared" ca="1" si="44"/>
        <v>0.51727033856272597</v>
      </c>
      <c r="AW52" s="312">
        <f t="shared" ca="1" si="45"/>
        <v>0</v>
      </c>
      <c r="AX52" s="310">
        <f t="shared" ca="1" si="46"/>
        <v>0.39434435604894624</v>
      </c>
      <c r="AY52" s="311">
        <f t="shared" ca="1" si="46"/>
        <v>0.98303076983289472</v>
      </c>
      <c r="AZ52" s="311">
        <f t="shared" si="46"/>
        <v>0</v>
      </c>
      <c r="BA52" s="311">
        <f t="shared" ca="1" si="46"/>
        <v>0.1650455627878798</v>
      </c>
      <c r="BB52" s="312">
        <f t="shared" ca="1" si="46"/>
        <v>0</v>
      </c>
      <c r="BC52" s="310">
        <f t="shared" ca="1" si="53"/>
        <v>1.6969230167105276E-2</v>
      </c>
      <c r="BD52" s="311">
        <f t="shared" ca="1" si="47"/>
        <v>0.25132743534475566</v>
      </c>
      <c r="BE52" s="311">
        <f t="shared" ca="1" si="48"/>
        <v>0.62651486817885815</v>
      </c>
      <c r="BF52" s="311">
        <f t="shared" ca="1" si="49"/>
        <v>0</v>
      </c>
      <c r="BG52" s="311">
        <f t="shared" ca="1" si="50"/>
        <v>0.10518846630928096</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40" t="s">
        <v>193</v>
      </c>
      <c r="C70" s="1541"/>
      <c r="D70" s="1541"/>
      <c r="E70" s="1541"/>
      <c r="F70" s="1541"/>
      <c r="G70" s="1541"/>
      <c r="H70" s="1541"/>
      <c r="I70" s="1541"/>
      <c r="J70" s="1541"/>
      <c r="K70" s="1541"/>
      <c r="L70" s="1541"/>
      <c r="M70" s="1541"/>
      <c r="N70" s="1542"/>
      <c r="O70" s="1540" t="s">
        <v>194</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3" t="str">
        <f>"% of miles on f2 for Tech "&amp; RIGHT(O69)&amp;" adopters"</f>
        <v>% of miles on f2 for Tech  adopters</v>
      </c>
      <c r="AC74" s="1554"/>
      <c r="AD74" s="1555"/>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40" t="s">
        <v>195</v>
      </c>
      <c r="C122" s="1541"/>
      <c r="D122" s="1541"/>
      <c r="E122" s="1541"/>
      <c r="F122" s="1541"/>
      <c r="G122" s="1541"/>
      <c r="H122" s="1541"/>
      <c r="I122" s="1541"/>
      <c r="J122" s="1541"/>
      <c r="K122" s="1541"/>
      <c r="L122" s="1541"/>
      <c r="M122" s="1541"/>
      <c r="N122" s="1542"/>
      <c r="O122" s="1540" t="s">
        <v>196</v>
      </c>
      <c r="P122" s="1541"/>
      <c r="Q122" s="1541"/>
      <c r="R122" s="1541"/>
      <c r="S122" s="1541"/>
      <c r="T122" s="1541"/>
      <c r="U122" s="1541"/>
      <c r="V122" s="1541"/>
      <c r="W122" s="1541"/>
      <c r="X122" s="1541"/>
      <c r="Y122" s="1541"/>
      <c r="Z122" s="1541"/>
      <c r="AA122" s="1542"/>
      <c r="AI122" s="227"/>
      <c r="AJ122" s="227"/>
      <c r="AK122" s="227"/>
      <c r="AL122" s="227"/>
      <c r="AM122" s="227"/>
    </row>
    <row r="123" spans="1:39"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3" t="str">
        <f>"% of miles on f2 for Tech "&amp; RIGHT(O121)&amp;" adopters"</f>
        <v>% of miles on f2 for Tech  adopters</v>
      </c>
      <c r="AC126" s="1554"/>
      <c r="AD126" s="1555"/>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3" t="str">
        <f>"% of miles on f2 for Tech "&amp; RIGHT(O173)&amp;" adopters"</f>
        <v>% of miles on f2 for Tech  adopters</v>
      </c>
      <c r="AC178" s="1554"/>
      <c r="AD178" s="1555"/>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3" t="str">
        <f>"% of miles on f2 for Tech "&amp; RIGHT(O226)&amp;" adopters"</f>
        <v>% of miles on f2 for Tech  adopters</v>
      </c>
      <c r="AC231" s="1554"/>
      <c r="AD231" s="1555"/>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40" t="s">
        <v>219</v>
      </c>
      <c r="C280" s="1541"/>
      <c r="D280" s="1541"/>
      <c r="E280" s="1541"/>
      <c r="F280" s="1541"/>
      <c r="G280" s="1541"/>
      <c r="H280" s="1541"/>
      <c r="I280" s="1541"/>
      <c r="J280" s="1541"/>
      <c r="K280" s="1541"/>
      <c r="L280" s="1541"/>
      <c r="M280" s="1541"/>
      <c r="N280" s="1542"/>
      <c r="O280" s="1540" t="s">
        <v>218</v>
      </c>
      <c r="P280" s="1541"/>
      <c r="Q280" s="1541"/>
      <c r="R280" s="1541"/>
      <c r="S280" s="1541"/>
      <c r="T280" s="1541"/>
      <c r="U280" s="1541"/>
      <c r="V280" s="1541"/>
      <c r="W280" s="1541"/>
      <c r="X280" s="1541"/>
      <c r="Y280" s="1541"/>
      <c r="Z280" s="1541"/>
      <c r="AA280" s="1542"/>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3" t="str">
        <f>"% of miles on f2 for Tech "&amp; RIGHT(O279)&amp;" adopters"</f>
        <v>% of miles on f2 for Tech  adopters</v>
      </c>
      <c r="AC284" s="1554"/>
      <c r="AD284" s="1555"/>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5" t="s">
        <v>150</v>
      </c>
      <c r="B3" s="1576"/>
      <c r="C3" s="1576"/>
      <c r="D3" s="1576"/>
      <c r="E3" s="1576"/>
      <c r="F3" s="1576"/>
      <c r="G3" s="1576"/>
      <c r="H3" s="1576"/>
      <c r="I3" s="1576"/>
      <c r="J3" s="1576"/>
      <c r="K3" s="1576"/>
      <c r="L3" s="1576"/>
      <c r="M3" s="1576"/>
      <c r="N3" s="1576"/>
      <c r="O3" s="1576"/>
      <c r="P3" s="1576"/>
      <c r="Q3" s="1576"/>
      <c r="R3" s="1576"/>
      <c r="S3" s="1576"/>
      <c r="T3" s="1576"/>
      <c r="U3" s="1577"/>
      <c r="V3" s="849"/>
      <c r="W3" s="1578" t="s">
        <v>185</v>
      </c>
      <c r="X3" s="1579"/>
      <c r="Y3" s="1579"/>
      <c r="Z3" s="1579"/>
      <c r="AA3" s="1579"/>
      <c r="AB3" s="1579"/>
      <c r="AC3" s="1579"/>
      <c r="AD3" s="1579"/>
      <c r="AE3" s="1579"/>
      <c r="AF3" s="1579"/>
      <c r="AG3" s="1579"/>
      <c r="AH3" s="1579"/>
      <c r="AI3" s="1579"/>
      <c r="AJ3" s="1579"/>
      <c r="AK3" s="1579"/>
      <c r="AL3" s="1579"/>
      <c r="AM3" s="1579"/>
      <c r="AN3" s="1579"/>
      <c r="AO3" s="1579"/>
      <c r="AP3" s="1579"/>
      <c r="AQ3" s="1580"/>
    </row>
    <row r="4" spans="1:43"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73" t="s">
        <v>153</v>
      </c>
      <c r="U4" s="1574"/>
      <c r="W4" s="400"/>
      <c r="X4" s="1573" t="s">
        <v>249</v>
      </c>
      <c r="Y4" s="1584"/>
      <c r="Z4" s="1584"/>
      <c r="AA4" s="1584"/>
      <c r="AB4" s="1584"/>
      <c r="AC4" s="1574"/>
      <c r="AD4" s="1573" t="s">
        <v>250</v>
      </c>
      <c r="AE4" s="1584"/>
      <c r="AF4" s="1584"/>
      <c r="AG4" s="1584"/>
      <c r="AH4" s="1584"/>
      <c r="AI4" s="1574"/>
      <c r="AJ4" s="1573" t="s">
        <v>154</v>
      </c>
      <c r="AK4" s="1584"/>
      <c r="AL4" s="1584"/>
      <c r="AM4" s="1584"/>
      <c r="AN4" s="1584"/>
      <c r="AO4" s="1574"/>
      <c r="AP4" s="1573" t="s">
        <v>153</v>
      </c>
      <c r="AQ4" s="1574"/>
    </row>
    <row r="5" spans="1:43"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c r="W5" s="401"/>
      <c r="X5" s="1581" t="s">
        <v>129</v>
      </c>
      <c r="Y5" s="1582"/>
      <c r="Z5" s="1582"/>
      <c r="AA5" s="1582"/>
      <c r="AB5" s="1582"/>
      <c r="AC5" s="1583"/>
      <c r="AD5" s="1581" t="s">
        <v>129</v>
      </c>
      <c r="AE5" s="1582"/>
      <c r="AF5" s="1582"/>
      <c r="AG5" s="1582"/>
      <c r="AH5" s="1582"/>
      <c r="AI5" s="1583"/>
      <c r="AJ5" s="1581" t="s">
        <v>129</v>
      </c>
      <c r="AK5" s="1582"/>
      <c r="AL5" s="1582"/>
      <c r="AM5" s="1582"/>
      <c r="AN5" s="1582"/>
      <c r="AO5" s="1583"/>
      <c r="AP5" s="1571" t="s">
        <v>129</v>
      </c>
      <c r="AQ5" s="1572"/>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2"/>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5" t="s">
        <v>151</v>
      </c>
      <c r="B3" s="1576"/>
      <c r="C3" s="1576"/>
      <c r="D3" s="1576"/>
      <c r="E3" s="1576"/>
      <c r="F3" s="1576"/>
      <c r="G3" s="1576"/>
      <c r="H3" s="1576"/>
      <c r="I3" s="1576"/>
      <c r="J3" s="1576"/>
      <c r="K3" s="1576"/>
      <c r="L3" s="1576"/>
      <c r="M3" s="1576"/>
      <c r="N3" s="1576"/>
      <c r="O3" s="1576"/>
      <c r="P3" s="1576"/>
      <c r="Q3" s="1576"/>
      <c r="R3" s="1576"/>
      <c r="S3" s="1576"/>
      <c r="T3" s="1576"/>
      <c r="U3" s="1577"/>
    </row>
    <row r="4" spans="1:24"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96" t="s">
        <v>153</v>
      </c>
      <c r="U4" s="1595"/>
    </row>
    <row r="5" spans="1:24"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6" zoomScale="85" zoomScaleNormal="85" workbookViewId="0">
      <selection activeCell="AB13" sqref="AB13"/>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1152694.0529132504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1152694.0529132504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1152694.0529132504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1153887.6238913627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1153887.6238913627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1153887.6238913627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1155468.9856745866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1155468.9856745866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1155468.9856745866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235000.37749375281</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270917.97992628836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228518.48327190703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266570.74381802278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224090.26519089544</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263494.08323170058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222008.22435101157</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259788.09876334266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220133.2154153258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256753.00715685604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218997.71003381151</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254860.97062599447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218431.35938000941</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253811.01372161225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218109.68815895799</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253352.12655483308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218003.68479141814</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252969.48046726114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217909.16749390995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14" t="s">
        <v>10</v>
      </c>
      <c r="C5" s="1613"/>
      <c r="D5" s="1613"/>
      <c r="E5" s="1615"/>
      <c r="F5" s="1614" t="s">
        <v>11</v>
      </c>
      <c r="G5" s="1613"/>
      <c r="H5" s="1613"/>
      <c r="I5" s="1615"/>
      <c r="J5" s="74"/>
      <c r="K5" s="72"/>
      <c r="L5" s="1614" t="s">
        <v>10</v>
      </c>
      <c r="M5" s="1613"/>
      <c r="N5" s="1613"/>
      <c r="O5" s="1615"/>
      <c r="P5" s="1614" t="s">
        <v>11</v>
      </c>
      <c r="Q5" s="1613"/>
      <c r="R5" s="1613"/>
      <c r="S5" s="1615"/>
      <c r="T5" s="74">
        <v>1</v>
      </c>
      <c r="U5" s="72"/>
      <c r="V5" s="1613" t="s">
        <v>10</v>
      </c>
      <c r="W5" s="1613"/>
      <c r="X5" s="1613"/>
      <c r="Y5" s="1613"/>
      <c r="Z5" s="1614" t="s">
        <v>11</v>
      </c>
      <c r="AA5" s="1613"/>
      <c r="AB5" s="1615"/>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16"/>
      <c r="L139" s="1617"/>
      <c r="M139" s="1620" t="s">
        <v>41</v>
      </c>
      <c r="N139" s="1621"/>
      <c r="O139" s="1621"/>
      <c r="P139" s="1621"/>
      <c r="Q139" s="1621"/>
      <c r="R139" s="1621"/>
      <c r="S139" s="1621"/>
      <c r="T139" s="1622"/>
    </row>
    <row r="140" spans="1:30" s="171" customFormat="1" ht="54" customHeight="1" thickBot="1" x14ac:dyDescent="0.35">
      <c r="B140" s="1623" t="s">
        <v>42</v>
      </c>
      <c r="C140" s="1624"/>
      <c r="D140" s="173" t="s">
        <v>10</v>
      </c>
      <c r="E140" s="174" t="s">
        <v>43</v>
      </c>
      <c r="F140" s="174" t="s">
        <v>44</v>
      </c>
      <c r="G140" s="174" t="s">
        <v>45</v>
      </c>
      <c r="H140" s="175" t="s">
        <v>46</v>
      </c>
      <c r="I140" s="176"/>
      <c r="J140" s="51"/>
      <c r="K140" s="1618"/>
      <c r="L140" s="1619"/>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25"/>
      <c r="L141" s="1626"/>
      <c r="M141" s="1627">
        <v>2007</v>
      </c>
      <c r="N141" s="1628"/>
      <c r="O141" s="1627">
        <v>2010</v>
      </c>
      <c r="P141" s="1628"/>
      <c r="Q141" s="1627">
        <v>2015</v>
      </c>
      <c r="R141" s="1628"/>
      <c r="S141" s="1627">
        <v>2020</v>
      </c>
      <c r="T141" s="1628"/>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31" t="s">
        <v>163</v>
      </c>
      <c r="L142" s="1632"/>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9" t="s">
        <v>163</v>
      </c>
      <c r="C143" s="1630"/>
      <c r="D143" s="192">
        <f>+D142+D141</f>
        <v>137873.22849999985</v>
      </c>
      <c r="E143" s="193">
        <f>+D143/$D$153</f>
        <v>0.47625518546831802</v>
      </c>
      <c r="F143" s="192">
        <f>+F141+F142</f>
        <v>15757585.297999991</v>
      </c>
      <c r="G143" s="194">
        <f>IF(F143=0,0,+F143/D143)</f>
        <v>114.29039175651137</v>
      </c>
      <c r="H143" s="195">
        <f>F143/F153</f>
        <v>0.66842924773992651</v>
      </c>
      <c r="I143" s="196"/>
      <c r="J143" s="48"/>
      <c r="K143" s="1631" t="s">
        <v>166</v>
      </c>
      <c r="L143" s="1632"/>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33" t="s">
        <v>169</v>
      </c>
      <c r="L144" s="163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5" t="s">
        <v>49</v>
      </c>
      <c r="L145" s="163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38"/>
      <c r="L146" s="1639"/>
      <c r="M146" s="1627">
        <v>2025</v>
      </c>
      <c r="N146" s="1637"/>
      <c r="O146" s="1627">
        <v>2030</v>
      </c>
      <c r="P146" s="1628"/>
      <c r="Q146" s="1627">
        <v>2035</v>
      </c>
      <c r="R146" s="1628"/>
      <c r="S146" s="1627">
        <v>2040</v>
      </c>
      <c r="T146" s="1628"/>
    </row>
    <row r="147" spans="2:30" s="115" customFormat="1" ht="18" thickTop="1" thickBot="1" x14ac:dyDescent="0.25">
      <c r="B147" s="1629" t="s">
        <v>166</v>
      </c>
      <c r="C147" s="1630"/>
      <c r="D147" s="192">
        <f>+D146+D145</f>
        <v>74071.53689999989</v>
      </c>
      <c r="E147" s="193">
        <f>+D147/$D$153</f>
        <v>0.25586514458267617</v>
      </c>
      <c r="F147" s="192">
        <f>+F146+F145</f>
        <v>5702382.5209999923</v>
      </c>
      <c r="G147" s="194">
        <f>IF(F147=0,0,+F147/D147)</f>
        <v>76.984800905352898</v>
      </c>
      <c r="H147" s="195">
        <f>F147/F153</f>
        <v>0.24189234497249509</v>
      </c>
      <c r="I147" s="196"/>
      <c r="J147" s="48"/>
      <c r="K147" s="1631" t="s">
        <v>163</v>
      </c>
      <c r="L147" s="1632"/>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31" t="s">
        <v>166</v>
      </c>
      <c r="L148" s="1632"/>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33" t="s">
        <v>169</v>
      </c>
      <c r="L149" s="163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5" t="s">
        <v>49</v>
      </c>
      <c r="L150" s="163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9" t="s">
        <v>169</v>
      </c>
      <c r="C151" s="1630"/>
      <c r="D151" s="192">
        <f>+D150+D149</f>
        <v>77549.675199999983</v>
      </c>
      <c r="E151" s="193">
        <f>+D151/$D$153</f>
        <v>0.26787966994900575</v>
      </c>
      <c r="F151" s="192">
        <f>+F149+F150</f>
        <v>2114083.3633489003</v>
      </c>
      <c r="G151" s="194">
        <f>IF(F151=0,0,+F151/D151)</f>
        <v>27.261021505205488</v>
      </c>
      <c r="H151" s="195">
        <f>F151/F153</f>
        <v>8.967840728757831E-2</v>
      </c>
      <c r="I151" s="196"/>
      <c r="J151" s="48"/>
      <c r="K151" s="1638"/>
      <c r="L151" s="1639"/>
      <c r="M151" s="1627">
        <v>2045</v>
      </c>
      <c r="N151" s="1637"/>
      <c r="O151" s="1627">
        <v>2050</v>
      </c>
      <c r="P151" s="1637"/>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31" t="s">
        <v>163</v>
      </c>
      <c r="L152" s="1632"/>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40" t="s">
        <v>49</v>
      </c>
      <c r="C153" s="1641"/>
      <c r="D153" s="209">
        <f>D143+D147+D151</f>
        <v>289494.44059999974</v>
      </c>
      <c r="E153" s="210">
        <f>+D153/$D$153</f>
        <v>1</v>
      </c>
      <c r="F153" s="209">
        <f>F143+F147+F151</f>
        <v>23574051.182348885</v>
      </c>
      <c r="G153" s="211">
        <f>IF(F153=0,0,+F153/D153)</f>
        <v>81.431792380847909</v>
      </c>
      <c r="H153" s="212">
        <f>SUM(H143:H152)</f>
        <v>1</v>
      </c>
      <c r="I153" s="213"/>
      <c r="J153" s="48"/>
      <c r="K153" s="1631" t="s">
        <v>166</v>
      </c>
      <c r="L153" s="1632"/>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33" t="s">
        <v>169</v>
      </c>
      <c r="L154" s="163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5" t="s">
        <v>49</v>
      </c>
      <c r="L155" s="1636"/>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2.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2020-08-31T22:36:54Z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