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illera/Documents/GitHub/binder/truck-app/"/>
    </mc:Choice>
  </mc:AlternateContent>
  <xr:revisionPtr revIDLastSave="0" documentId="13_ncr:1_{C91925D1-CEE5-A947-83D5-0BCC91AA5073}" xr6:coauthVersionLast="45" xr6:coauthVersionMax="45" xr10:uidLastSave="{00000000-0000-0000-0000-000000000000}"/>
  <bookViews>
    <workbookView xWindow="960" yWindow="460" windowWidth="31220" windowHeight="17700" activeTab="1" xr2:uid="{0152F3B1-A779-314F-9535-8EDE6599A9D3}"/>
  </bookViews>
  <sheets>
    <sheet name="TCO" sheetId="1" r:id="rId1"/>
    <sheet name="Fu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3" i="1" l="1"/>
  <c r="S33" i="1"/>
  <c r="R32" i="1"/>
  <c r="S32" i="1"/>
  <c r="R31" i="1"/>
  <c r="S31" i="1"/>
  <c r="S30" i="1"/>
  <c r="R30" i="1"/>
  <c r="R29" i="1"/>
  <c r="S29" i="1"/>
  <c r="R28" i="1"/>
  <c r="S28" i="1"/>
  <c r="R27" i="1"/>
  <c r="S27" i="1"/>
  <c r="Q33" i="1"/>
  <c r="Q32" i="1"/>
  <c r="Q31" i="1"/>
  <c r="Q30" i="1"/>
  <c r="Q29" i="1"/>
  <c r="Q28" i="1"/>
  <c r="Q27" i="1"/>
  <c r="R26" i="1"/>
  <c r="S26" i="1"/>
  <c r="R25" i="1"/>
  <c r="S25" i="1"/>
  <c r="R24" i="1"/>
  <c r="S24" i="1"/>
  <c r="R23" i="1"/>
  <c r="S23" i="1"/>
  <c r="R22" i="1"/>
  <c r="S22" i="1"/>
  <c r="R21" i="1"/>
  <c r="S21" i="1"/>
  <c r="Q26" i="1"/>
  <c r="Q5" i="1"/>
  <c r="Q25" i="1"/>
  <c r="Q24" i="1"/>
  <c r="Q23" i="1"/>
  <c r="Q22" i="1"/>
  <c r="Q21" i="1"/>
  <c r="Q20" i="1"/>
  <c r="R20" i="1"/>
  <c r="S20" i="1"/>
  <c r="R19" i="1"/>
  <c r="S19" i="1"/>
  <c r="Q19" i="1"/>
  <c r="M33" i="1"/>
  <c r="N33" i="1"/>
  <c r="M32" i="1"/>
  <c r="N32" i="1"/>
  <c r="N31" i="1"/>
  <c r="M30" i="1"/>
  <c r="N30" i="1"/>
  <c r="M29" i="1"/>
  <c r="N29" i="1"/>
  <c r="M28" i="1"/>
  <c r="N28" i="1"/>
  <c r="N27" i="1"/>
  <c r="M26" i="1"/>
  <c r="N26" i="1"/>
  <c r="L33" i="1"/>
  <c r="L32" i="1"/>
  <c r="L31" i="1"/>
  <c r="L30" i="1"/>
  <c r="L28" i="1"/>
  <c r="L27" i="1"/>
  <c r="L26" i="1"/>
  <c r="Q4" i="1"/>
  <c r="R4" i="1"/>
  <c r="S4" i="1"/>
  <c r="P4" i="1"/>
  <c r="M24" i="1"/>
  <c r="M23" i="1"/>
  <c r="N23" i="1"/>
  <c r="M22" i="1"/>
  <c r="N22" i="1"/>
  <c r="L24" i="1"/>
  <c r="L23" i="1"/>
  <c r="L22" i="1"/>
  <c r="L21" i="1"/>
  <c r="N20" i="1"/>
  <c r="M19" i="1"/>
  <c r="N19" i="1"/>
  <c r="L19" i="1"/>
  <c r="H33" i="1"/>
  <c r="I33" i="1"/>
  <c r="H5" i="1" s="1"/>
  <c r="H32" i="1"/>
  <c r="H31" i="1"/>
  <c r="I31" i="1"/>
  <c r="H30" i="1"/>
  <c r="I30" i="1"/>
  <c r="H29" i="1"/>
  <c r="I29" i="1"/>
  <c r="H28" i="1"/>
  <c r="H27" i="1"/>
  <c r="I27" i="1"/>
  <c r="H26" i="1"/>
  <c r="I26" i="1"/>
  <c r="H25" i="1"/>
  <c r="I25" i="1"/>
  <c r="G5" i="1" s="1"/>
  <c r="H24" i="1"/>
  <c r="I23" i="1"/>
  <c r="H22" i="1"/>
  <c r="I22" i="1"/>
  <c r="H20" i="1"/>
  <c r="I20" i="1"/>
  <c r="H21" i="1"/>
  <c r="G33" i="1"/>
  <c r="G32" i="1"/>
  <c r="G31" i="1"/>
  <c r="G30" i="1"/>
  <c r="G29" i="1"/>
  <c r="G28" i="1"/>
  <c r="G27" i="1"/>
  <c r="G24" i="1"/>
  <c r="G23" i="1"/>
  <c r="G22" i="1"/>
  <c r="G21" i="1"/>
  <c r="G20" i="1"/>
  <c r="E33" i="1"/>
  <c r="N36" i="1" s="1"/>
  <c r="E25" i="1"/>
  <c r="M31" i="1" s="1"/>
  <c r="E19" i="1"/>
  <c r="M25" i="1" s="1"/>
  <c r="E9" i="1"/>
  <c r="G37" i="1" l="1"/>
  <c r="I44" i="1"/>
  <c r="L37" i="1"/>
  <c r="G38" i="1"/>
  <c r="H44" i="1"/>
  <c r="N43" i="1"/>
  <c r="G39" i="1"/>
  <c r="G47" i="1"/>
  <c r="L36" i="1"/>
  <c r="M45" i="1"/>
  <c r="H37" i="1"/>
  <c r="L42" i="1"/>
  <c r="N34" i="1"/>
  <c r="M44" i="1"/>
  <c r="M36" i="1"/>
  <c r="N41" i="1"/>
  <c r="G45" i="1"/>
  <c r="I48" i="1"/>
  <c r="L45" i="1"/>
  <c r="H36" i="1"/>
  <c r="M38" i="1"/>
  <c r="I45" i="1"/>
  <c r="M37" i="1"/>
  <c r="G40" i="1"/>
  <c r="H41" i="1"/>
  <c r="G41" i="1"/>
  <c r="I34" i="1"/>
  <c r="I38" i="1"/>
  <c r="I42" i="1"/>
  <c r="I46" i="1"/>
  <c r="L25" i="1"/>
  <c r="L5" i="1" s="1"/>
  <c r="N24" i="1"/>
  <c r="L34" i="1"/>
  <c r="L41" i="1"/>
  <c r="M34" i="1"/>
  <c r="M43" i="1"/>
  <c r="N48" i="1"/>
  <c r="N40" i="1"/>
  <c r="I40" i="1"/>
  <c r="M47" i="1"/>
  <c r="H40" i="1"/>
  <c r="M46" i="1"/>
  <c r="I37" i="1"/>
  <c r="N39" i="1"/>
  <c r="I36" i="1"/>
  <c r="M39" i="1"/>
  <c r="G46" i="1"/>
  <c r="H48" i="1"/>
  <c r="L44" i="1"/>
  <c r="L35" i="1"/>
  <c r="I41" i="1"/>
  <c r="N38" i="1"/>
  <c r="L43" i="1"/>
  <c r="N42" i="1"/>
  <c r="G48" i="1"/>
  <c r="H45" i="1"/>
  <c r="G34" i="1"/>
  <c r="G42" i="1"/>
  <c r="H34" i="1"/>
  <c r="H38" i="1"/>
  <c r="H42" i="1"/>
  <c r="H46" i="1"/>
  <c r="L48" i="1"/>
  <c r="L40" i="1"/>
  <c r="N35" i="1"/>
  <c r="M42" i="1"/>
  <c r="N47" i="1"/>
  <c r="G25" i="1"/>
  <c r="H23" i="1"/>
  <c r="G35" i="1"/>
  <c r="G43" i="1"/>
  <c r="I35" i="1"/>
  <c r="I39" i="1"/>
  <c r="I43" i="1"/>
  <c r="I47" i="1"/>
  <c r="M20" i="1"/>
  <c r="N21" i="1"/>
  <c r="N25" i="1"/>
  <c r="L47" i="1"/>
  <c r="L39" i="1"/>
  <c r="M35" i="1"/>
  <c r="M41" i="1"/>
  <c r="N46" i="1"/>
  <c r="G26" i="1"/>
  <c r="I21" i="1"/>
  <c r="I24" i="1"/>
  <c r="I28" i="1"/>
  <c r="I32" i="1"/>
  <c r="G36" i="1"/>
  <c r="G44" i="1"/>
  <c r="H35" i="1"/>
  <c r="H39" i="1"/>
  <c r="H43" i="1"/>
  <c r="H47" i="1"/>
  <c r="L20" i="1"/>
  <c r="M21" i="1"/>
  <c r="L29" i="1"/>
  <c r="M27" i="1"/>
  <c r="L46" i="1"/>
  <c r="L38" i="1"/>
  <c r="M48" i="1"/>
  <c r="M40" i="1"/>
  <c r="N45" i="1"/>
  <c r="N37" i="1"/>
  <c r="N44" i="1"/>
</calcChain>
</file>

<file path=xl/sharedStrings.xml><?xml version="1.0" encoding="utf-8"?>
<sst xmlns="http://schemas.openxmlformats.org/spreadsheetml/2006/main" count="36" uniqueCount="12">
  <si>
    <t>FCEV</t>
  </si>
  <si>
    <t>7&amp;8 Sleep</t>
  </si>
  <si>
    <t>7&amp;8 Day</t>
  </si>
  <si>
    <t>7&amp;8 SU</t>
  </si>
  <si>
    <t>Year</t>
  </si>
  <si>
    <t>Power Target</t>
  </si>
  <si>
    <t>Hydrogen Storage Target</t>
  </si>
  <si>
    <t>Both Targets</t>
  </si>
  <si>
    <t>From NREL Maket Segmentation (C. Hunter, 8/27/2020):</t>
  </si>
  <si>
    <t>H2 $/kg</t>
  </si>
  <si>
    <t>H2 $/kg - Base Case Scenario</t>
  </si>
  <si>
    <t>H2 - $/kg - Goal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</si>
</sst>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9" formatCode="&quot;$&quot;#,##0.00"/>
    <numFmt numFmtId="172" formatCode="0_)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 (Body)"/>
    </font>
    <font>
      <b/>
      <sz val="10"/>
      <name val="Calibri (Body)"/>
    </font>
    <font>
      <sz val="10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9C1"/>
        <bgColor indexed="64"/>
      </patternFill>
    </fill>
    <fill>
      <patternFill patternType="solid">
        <fgColor rgb="FFE7ECF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1" xfId="0" applyFont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0" fontId="2" fillId="0" borderId="0" xfId="0" applyFont="1"/>
    <xf numFmtId="0" fontId="5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 wrapText="1" readingOrder="1"/>
    </xf>
    <xf numFmtId="8" fontId="0" fillId="0" borderId="0" xfId="0" applyNumberFormat="1"/>
    <xf numFmtId="8" fontId="7" fillId="5" borderId="14" xfId="0" applyNumberFormat="1" applyFont="1" applyFill="1" applyBorder="1" applyAlignment="1">
      <alignment horizontal="center" wrapText="1" readingOrder="1"/>
    </xf>
    <xf numFmtId="169" fontId="0" fillId="0" borderId="0" xfId="0" applyNumberFormat="1"/>
    <xf numFmtId="169" fontId="0" fillId="0" borderId="0" xfId="0" applyNumberFormat="1" applyFill="1"/>
    <xf numFmtId="0" fontId="0" fillId="0" borderId="0" xfId="0" applyFill="1"/>
    <xf numFmtId="0" fontId="4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15" xfId="0" applyFont="1" applyBorder="1" applyAlignment="1">
      <alignment horizontal="center"/>
    </xf>
    <xf numFmtId="2" fontId="11" fillId="7" borderId="3" xfId="0" applyNumberFormat="1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8" borderId="16" xfId="0" applyFont="1" applyFill="1" applyBorder="1" applyAlignment="1">
      <alignment horizontal="center"/>
    </xf>
    <xf numFmtId="172" fontId="11" fillId="0" borderId="16" xfId="0" applyNumberFormat="1" applyFont="1" applyBorder="1" applyAlignment="1">
      <alignment horizontal="center"/>
    </xf>
    <xf numFmtId="172" fontId="11" fillId="8" borderId="16" xfId="0" applyNumberFormat="1" applyFont="1" applyFill="1" applyBorder="1" applyAlignment="1">
      <alignment horizontal="center"/>
    </xf>
    <xf numFmtId="2" fontId="12" fillId="7" borderId="3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172" fontId="14" fillId="0" borderId="18" xfId="0" applyNumberFormat="1" applyFont="1" applyBorder="1" applyAlignment="1">
      <alignment horizontal="center"/>
    </xf>
    <xf numFmtId="2" fontId="14" fillId="7" borderId="6" xfId="0" applyNumberFormat="1" applyFont="1" applyFill="1" applyBorder="1" applyAlignment="1">
      <alignment horizontal="center"/>
    </xf>
    <xf numFmtId="172" fontId="14" fillId="8" borderId="20" xfId="0" applyNumberFormat="1" applyFont="1" applyFill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2" fontId="15" fillId="7" borderId="21" xfId="0" applyNumberFormat="1" applyFont="1" applyFill="1" applyBorder="1" applyAlignment="1">
      <alignment horizontal="center" vertical="center"/>
    </xf>
    <xf numFmtId="0" fontId="16" fillId="7" borderId="21" xfId="0" applyFont="1" applyFill="1" applyBorder="1" applyAlignment="1">
      <alignment horizontal="center" vertical="center"/>
    </xf>
    <xf numFmtId="0" fontId="16" fillId="7" borderId="22" xfId="0" applyFont="1" applyFill="1" applyBorder="1" applyAlignment="1">
      <alignment horizontal="center" vertical="center"/>
    </xf>
    <xf numFmtId="169" fontId="10" fillId="0" borderId="17" xfId="1" applyNumberFormat="1" applyFont="1" applyBorder="1" applyAlignment="1">
      <alignment horizontal="center"/>
    </xf>
    <xf numFmtId="44" fontId="10" fillId="0" borderId="17" xfId="1" applyFont="1" applyBorder="1" applyAlignment="1">
      <alignment horizontal="center"/>
    </xf>
    <xf numFmtId="169" fontId="10" fillId="0" borderId="17" xfId="0" applyNumberFormat="1" applyFont="1" applyBorder="1" applyAlignment="1">
      <alignment horizontal="center"/>
    </xf>
    <xf numFmtId="169" fontId="10" fillId="6" borderId="17" xfId="0" applyNumberFormat="1" applyFont="1" applyFill="1" applyBorder="1" applyAlignment="1">
      <alignment horizontal="center"/>
    </xf>
    <xf numFmtId="169" fontId="10" fillId="0" borderId="17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4" fillId="2" borderId="17" xfId="0" applyNumberFormat="1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2AF9-0179-B746-802F-CC21AE151C2D}">
  <dimension ref="A2:S48"/>
  <sheetViews>
    <sheetView workbookViewId="0">
      <selection activeCell="G27" sqref="G27"/>
    </sheetView>
  </sheetViews>
  <sheetFormatPr baseColWidth="10" defaultRowHeight="16"/>
  <cols>
    <col min="7" max="7" width="17" bestFit="1" customWidth="1"/>
    <col min="8" max="9" width="14" bestFit="1" customWidth="1"/>
    <col min="12" max="12" width="11.1640625" bestFit="1" customWidth="1"/>
    <col min="17" max="19" width="11.5" bestFit="1" customWidth="1"/>
  </cols>
  <sheetData>
    <row r="2" spans="1:19" ht="17" thickBot="1">
      <c r="F2" s="7" t="s">
        <v>5</v>
      </c>
      <c r="K2" s="7" t="s">
        <v>6</v>
      </c>
      <c r="P2" s="7" t="s">
        <v>7</v>
      </c>
    </row>
    <row r="3" spans="1:19" ht="17" thickBot="1">
      <c r="F3" s="17">
        <v>2021</v>
      </c>
      <c r="G3" s="17">
        <v>2027</v>
      </c>
      <c r="H3" s="17">
        <v>2035</v>
      </c>
      <c r="I3" s="17">
        <v>2050</v>
      </c>
      <c r="K3" s="17">
        <v>2021</v>
      </c>
      <c r="L3" s="17">
        <v>2027</v>
      </c>
      <c r="M3" s="17">
        <v>2035</v>
      </c>
      <c r="N3" s="17">
        <v>2050</v>
      </c>
      <c r="P3" s="17">
        <v>2021</v>
      </c>
      <c r="Q3" s="17">
        <v>2027</v>
      </c>
      <c r="R3" s="17">
        <v>2035</v>
      </c>
      <c r="S3" s="17">
        <v>2050</v>
      </c>
    </row>
    <row r="4" spans="1:19" ht="18" thickTop="1" thickBot="1">
      <c r="F4" s="19">
        <v>0</v>
      </c>
      <c r="G4" s="19">
        <v>13888.62</v>
      </c>
      <c r="H4" s="19">
        <v>6631.43</v>
      </c>
      <c r="I4" s="19">
        <v>0</v>
      </c>
      <c r="K4" s="19">
        <v>54932.58</v>
      </c>
      <c r="L4" s="19">
        <v>25002</v>
      </c>
      <c r="M4" s="19">
        <v>8151</v>
      </c>
      <c r="N4" s="19">
        <v>0</v>
      </c>
      <c r="P4" s="18">
        <f>F4+K4</f>
        <v>54932.58</v>
      </c>
      <c r="Q4" s="18">
        <f t="shared" ref="Q4:S4" si="0">G4+L4</f>
        <v>38890.620000000003</v>
      </c>
      <c r="R4" s="18">
        <f t="shared" si="0"/>
        <v>14782.43</v>
      </c>
      <c r="S4" s="18">
        <f t="shared" si="0"/>
        <v>0</v>
      </c>
    </row>
    <row r="5" spans="1:19">
      <c r="G5" s="20">
        <f>D25-I25</f>
        <v>13888.620000000003</v>
      </c>
      <c r="H5" s="20">
        <f>D33-I33</f>
        <v>6631.43</v>
      </c>
      <c r="L5" s="20">
        <f>B25-L25</f>
        <v>25002</v>
      </c>
      <c r="Q5" s="20">
        <f>B25-Q25</f>
        <v>38890.619999999995</v>
      </c>
    </row>
    <row r="7" spans="1:19" ht="17" thickBot="1">
      <c r="B7" s="7" t="s">
        <v>1</v>
      </c>
      <c r="C7" s="7" t="s">
        <v>2</v>
      </c>
      <c r="D7" s="7" t="s">
        <v>3</v>
      </c>
      <c r="G7" s="7" t="s">
        <v>1</v>
      </c>
      <c r="H7" s="7" t="s">
        <v>2</v>
      </c>
      <c r="I7" s="7" t="s">
        <v>3</v>
      </c>
      <c r="K7" s="24"/>
      <c r="L7" s="25" t="s">
        <v>1</v>
      </c>
      <c r="M7" s="25" t="s">
        <v>2</v>
      </c>
      <c r="N7" s="25" t="s">
        <v>3</v>
      </c>
      <c r="Q7" s="7" t="s">
        <v>1</v>
      </c>
      <c r="R7" s="7" t="s">
        <v>2</v>
      </c>
      <c r="S7" s="7" t="s">
        <v>3</v>
      </c>
    </row>
    <row r="8" spans="1:19" ht="17" thickBot="1">
      <c r="A8" s="8" t="s">
        <v>4</v>
      </c>
      <c r="B8" s="1" t="s">
        <v>0</v>
      </c>
      <c r="C8" s="1" t="s">
        <v>0</v>
      </c>
      <c r="D8" s="1" t="s">
        <v>0</v>
      </c>
      <c r="F8" s="8" t="s">
        <v>4</v>
      </c>
      <c r="G8" s="23" t="s">
        <v>0</v>
      </c>
      <c r="H8" s="23" t="s">
        <v>0</v>
      </c>
      <c r="I8" s="23" t="s">
        <v>0</v>
      </c>
      <c r="K8" s="51" t="s">
        <v>4</v>
      </c>
      <c r="L8" s="52" t="s">
        <v>0</v>
      </c>
      <c r="M8" s="52" t="s">
        <v>0</v>
      </c>
      <c r="N8" s="52" t="s">
        <v>0</v>
      </c>
      <c r="P8" s="51" t="s">
        <v>4</v>
      </c>
      <c r="Q8" s="55" t="s">
        <v>0</v>
      </c>
      <c r="R8" s="55" t="s">
        <v>0</v>
      </c>
      <c r="S8" s="55" t="s">
        <v>0</v>
      </c>
    </row>
    <row r="9" spans="1:19" hidden="1">
      <c r="A9" s="9">
        <v>2007</v>
      </c>
      <c r="B9" s="2">
        <v>1000000</v>
      </c>
      <c r="C9" s="2">
        <v>1000000</v>
      </c>
      <c r="D9" s="2">
        <v>1000000</v>
      </c>
      <c r="E9">
        <f>F18-F9</f>
        <v>13</v>
      </c>
      <c r="F9" s="9">
        <v>2007</v>
      </c>
      <c r="G9" s="2">
        <v>1000000</v>
      </c>
      <c r="H9" s="2">
        <v>1000000</v>
      </c>
      <c r="I9" s="2">
        <v>1000000</v>
      </c>
      <c r="K9" s="52">
        <v>2007</v>
      </c>
      <c r="L9" s="53">
        <v>1000000</v>
      </c>
      <c r="M9" s="53">
        <v>1000000</v>
      </c>
      <c r="N9" s="53">
        <v>1000000</v>
      </c>
      <c r="P9" s="52">
        <v>2007</v>
      </c>
      <c r="Q9" s="53">
        <v>1000000</v>
      </c>
      <c r="R9" s="53">
        <v>1000000</v>
      </c>
      <c r="S9" s="53">
        <v>1000000</v>
      </c>
    </row>
    <row r="10" spans="1:19" hidden="1">
      <c r="A10" s="10">
        <v>2012</v>
      </c>
      <c r="B10" s="3">
        <v>1000000</v>
      </c>
      <c r="C10" s="3">
        <v>1000000</v>
      </c>
      <c r="D10" s="3">
        <v>1000000</v>
      </c>
      <c r="F10" s="10">
        <v>2012</v>
      </c>
      <c r="G10" s="3">
        <v>1000000</v>
      </c>
      <c r="H10" s="3">
        <v>1000000</v>
      </c>
      <c r="I10" s="3">
        <v>1000000</v>
      </c>
      <c r="K10" s="52">
        <v>2012</v>
      </c>
      <c r="L10" s="53">
        <v>1000000</v>
      </c>
      <c r="M10" s="53">
        <v>1000000</v>
      </c>
      <c r="N10" s="53">
        <v>1000000</v>
      </c>
      <c r="P10" s="52">
        <v>2012</v>
      </c>
      <c r="Q10" s="53">
        <v>1000000</v>
      </c>
      <c r="R10" s="53">
        <v>1000000</v>
      </c>
      <c r="S10" s="53">
        <v>1000000</v>
      </c>
    </row>
    <row r="11" spans="1:19" hidden="1">
      <c r="A11" s="10">
        <v>2013</v>
      </c>
      <c r="B11" s="3">
        <v>1000000</v>
      </c>
      <c r="C11" s="3">
        <v>1000000</v>
      </c>
      <c r="D11" s="3">
        <v>1000000</v>
      </c>
      <c r="F11" s="10">
        <v>2013</v>
      </c>
      <c r="G11" s="3">
        <v>1000000</v>
      </c>
      <c r="H11" s="3">
        <v>1000000</v>
      </c>
      <c r="I11" s="3">
        <v>1000000</v>
      </c>
      <c r="K11" s="52">
        <v>2013</v>
      </c>
      <c r="L11" s="53">
        <v>1000000</v>
      </c>
      <c r="M11" s="53">
        <v>1000000</v>
      </c>
      <c r="N11" s="53">
        <v>1000000</v>
      </c>
      <c r="P11" s="52">
        <v>2013</v>
      </c>
      <c r="Q11" s="53">
        <v>1000000</v>
      </c>
      <c r="R11" s="53">
        <v>1000000</v>
      </c>
      <c r="S11" s="53">
        <v>1000000</v>
      </c>
    </row>
    <row r="12" spans="1:19" hidden="1">
      <c r="A12" s="10">
        <v>2014</v>
      </c>
      <c r="B12" s="3">
        <v>1000000</v>
      </c>
      <c r="C12" s="3">
        <v>1000000</v>
      </c>
      <c r="D12" s="3">
        <v>1000000</v>
      </c>
      <c r="F12" s="10">
        <v>2014</v>
      </c>
      <c r="G12" s="3">
        <v>1000000</v>
      </c>
      <c r="H12" s="3">
        <v>1000000</v>
      </c>
      <c r="I12" s="3">
        <v>1000000</v>
      </c>
      <c r="K12" s="52">
        <v>2014</v>
      </c>
      <c r="L12" s="53">
        <v>1000000</v>
      </c>
      <c r="M12" s="53">
        <v>1000000</v>
      </c>
      <c r="N12" s="53">
        <v>1000000</v>
      </c>
      <c r="P12" s="52">
        <v>2014</v>
      </c>
      <c r="Q12" s="53">
        <v>1000000</v>
      </c>
      <c r="R12" s="53">
        <v>1000000</v>
      </c>
      <c r="S12" s="53">
        <v>1000000</v>
      </c>
    </row>
    <row r="13" spans="1:19" ht="17" hidden="1" thickBot="1">
      <c r="A13" s="11">
        <v>2015</v>
      </c>
      <c r="B13" s="4">
        <v>1000000</v>
      </c>
      <c r="C13" s="4">
        <v>1000000</v>
      </c>
      <c r="D13" s="4">
        <v>1000000</v>
      </c>
      <c r="F13" s="11">
        <v>2015</v>
      </c>
      <c r="G13" s="4">
        <v>1000000</v>
      </c>
      <c r="H13" s="4">
        <v>1000000</v>
      </c>
      <c r="I13" s="4">
        <v>1000000</v>
      </c>
      <c r="K13" s="52">
        <v>2015</v>
      </c>
      <c r="L13" s="53">
        <v>1000000</v>
      </c>
      <c r="M13" s="53">
        <v>1000000</v>
      </c>
      <c r="N13" s="53">
        <v>1000000</v>
      </c>
      <c r="P13" s="52">
        <v>2015</v>
      </c>
      <c r="Q13" s="53">
        <v>1000000</v>
      </c>
      <c r="R13" s="53">
        <v>1000000</v>
      </c>
      <c r="S13" s="53">
        <v>1000000</v>
      </c>
    </row>
    <row r="14" spans="1:19" hidden="1">
      <c r="A14" s="9">
        <v>2016</v>
      </c>
      <c r="B14" s="5">
        <v>1000000</v>
      </c>
      <c r="C14" s="5">
        <v>1000000</v>
      </c>
      <c r="D14" s="5">
        <v>1000000</v>
      </c>
      <c r="F14" s="9">
        <v>2016</v>
      </c>
      <c r="G14" s="5">
        <v>1000000</v>
      </c>
      <c r="H14" s="5">
        <v>1000000</v>
      </c>
      <c r="I14" s="5">
        <v>1000000</v>
      </c>
      <c r="K14" s="52">
        <v>2016</v>
      </c>
      <c r="L14" s="53">
        <v>1000000</v>
      </c>
      <c r="M14" s="53">
        <v>1000000</v>
      </c>
      <c r="N14" s="53">
        <v>1000000</v>
      </c>
      <c r="P14" s="52">
        <v>2016</v>
      </c>
      <c r="Q14" s="53">
        <v>1000000</v>
      </c>
      <c r="R14" s="53">
        <v>1000000</v>
      </c>
      <c r="S14" s="53">
        <v>1000000</v>
      </c>
    </row>
    <row r="15" spans="1:19" hidden="1">
      <c r="A15" s="10">
        <v>2017</v>
      </c>
      <c r="B15" s="3">
        <v>1000000</v>
      </c>
      <c r="C15" s="3">
        <v>1000000</v>
      </c>
      <c r="D15" s="3">
        <v>1000000</v>
      </c>
      <c r="F15" s="10">
        <v>2017</v>
      </c>
      <c r="G15" s="3">
        <v>1000000</v>
      </c>
      <c r="H15" s="3">
        <v>1000000</v>
      </c>
      <c r="I15" s="3">
        <v>1000000</v>
      </c>
      <c r="K15" s="52">
        <v>2017</v>
      </c>
      <c r="L15" s="53">
        <v>1000000</v>
      </c>
      <c r="M15" s="53">
        <v>1000000</v>
      </c>
      <c r="N15" s="53">
        <v>1000000</v>
      </c>
      <c r="P15" s="52">
        <v>2017</v>
      </c>
      <c r="Q15" s="53">
        <v>1000000</v>
      </c>
      <c r="R15" s="53">
        <v>1000000</v>
      </c>
      <c r="S15" s="53">
        <v>1000000</v>
      </c>
    </row>
    <row r="16" spans="1:19" hidden="1">
      <c r="A16" s="10">
        <v>2018</v>
      </c>
      <c r="B16" s="3">
        <v>1000000</v>
      </c>
      <c r="C16" s="3">
        <v>1000000</v>
      </c>
      <c r="D16" s="3">
        <v>1000000</v>
      </c>
      <c r="F16" s="10">
        <v>2018</v>
      </c>
      <c r="G16" s="3">
        <v>1000000</v>
      </c>
      <c r="H16" s="3">
        <v>1000000</v>
      </c>
      <c r="I16" s="3">
        <v>1000000</v>
      </c>
      <c r="K16" s="52">
        <v>2018</v>
      </c>
      <c r="L16" s="53">
        <v>1000000</v>
      </c>
      <c r="M16" s="53">
        <v>1000000</v>
      </c>
      <c r="N16" s="53">
        <v>1000000</v>
      </c>
      <c r="P16" s="52">
        <v>2018</v>
      </c>
      <c r="Q16" s="53">
        <v>1000000</v>
      </c>
      <c r="R16" s="53">
        <v>1000000</v>
      </c>
      <c r="S16" s="53">
        <v>1000000</v>
      </c>
    </row>
    <row r="17" spans="1:19" hidden="1">
      <c r="A17" s="10">
        <v>2019</v>
      </c>
      <c r="B17" s="3">
        <v>1000000</v>
      </c>
      <c r="C17" s="3">
        <v>1000000</v>
      </c>
      <c r="D17" s="3">
        <v>1000000</v>
      </c>
      <c r="F17" s="10">
        <v>2019</v>
      </c>
      <c r="G17" s="3">
        <v>1000000</v>
      </c>
      <c r="H17" s="3">
        <v>1000000</v>
      </c>
      <c r="I17" s="3">
        <v>1000000</v>
      </c>
      <c r="K17" s="52">
        <v>2019</v>
      </c>
      <c r="L17" s="53">
        <v>1000000</v>
      </c>
      <c r="M17" s="53">
        <v>1000000</v>
      </c>
      <c r="N17" s="53">
        <v>1000000</v>
      </c>
      <c r="P17" s="52">
        <v>2019</v>
      </c>
      <c r="Q17" s="53">
        <v>1000000</v>
      </c>
      <c r="R17" s="53">
        <v>1000000</v>
      </c>
      <c r="S17" s="53">
        <v>1000000</v>
      </c>
    </row>
    <row r="18" spans="1:19" ht="17" hidden="1" thickBot="1">
      <c r="A18" s="11">
        <v>2020</v>
      </c>
      <c r="B18" s="4">
        <v>1000000</v>
      </c>
      <c r="C18" s="4">
        <v>1000000</v>
      </c>
      <c r="D18" s="4">
        <v>1000000</v>
      </c>
      <c r="F18" s="11">
        <v>2020</v>
      </c>
      <c r="G18" s="6">
        <v>1000000</v>
      </c>
      <c r="H18" s="6">
        <v>1000000</v>
      </c>
      <c r="I18" s="6">
        <v>1000000</v>
      </c>
      <c r="K18" s="52">
        <v>2020</v>
      </c>
      <c r="L18" s="53">
        <v>1000000</v>
      </c>
      <c r="M18" s="53">
        <v>1000000</v>
      </c>
      <c r="N18" s="53">
        <v>1000000</v>
      </c>
      <c r="P18" s="52">
        <v>2020</v>
      </c>
      <c r="Q18" s="53">
        <v>1000000</v>
      </c>
      <c r="R18" s="53">
        <v>1000000</v>
      </c>
      <c r="S18" s="53">
        <v>1000000</v>
      </c>
    </row>
    <row r="19" spans="1:19">
      <c r="A19" s="13">
        <v>2021</v>
      </c>
      <c r="B19" s="5">
        <v>1000000</v>
      </c>
      <c r="C19" s="5">
        <v>1000000</v>
      </c>
      <c r="D19" s="5">
        <v>1000000</v>
      </c>
      <c r="E19">
        <f>F25-F19</f>
        <v>6</v>
      </c>
      <c r="F19" s="13">
        <v>2021</v>
      </c>
      <c r="G19" s="46">
        <v>1000000</v>
      </c>
      <c r="H19" s="47">
        <v>1000000</v>
      </c>
      <c r="I19" s="47">
        <v>1000000</v>
      </c>
      <c r="K19" s="54">
        <v>2021</v>
      </c>
      <c r="L19" s="48">
        <f>B19-K4</f>
        <v>945067.42</v>
      </c>
      <c r="M19" s="48">
        <f t="shared" ref="M19:N19" si="1">C19-L4</f>
        <v>974998</v>
      </c>
      <c r="N19" s="48">
        <f t="shared" si="1"/>
        <v>991849</v>
      </c>
      <c r="P19" s="54">
        <v>2021</v>
      </c>
      <c r="Q19" s="48">
        <f>B19-P4</f>
        <v>945067.42</v>
      </c>
      <c r="R19" s="48">
        <f t="shared" ref="R19:S19" si="2">C19-Q4</f>
        <v>961109.38</v>
      </c>
      <c r="S19" s="48">
        <f t="shared" si="2"/>
        <v>985217.57</v>
      </c>
    </row>
    <row r="20" spans="1:19">
      <c r="A20" s="10">
        <v>2022</v>
      </c>
      <c r="B20" s="3">
        <v>1000000</v>
      </c>
      <c r="C20" s="3">
        <v>1000000</v>
      </c>
      <c r="D20" s="3">
        <v>1000000</v>
      </c>
      <c r="F20" s="10">
        <v>2022</v>
      </c>
      <c r="G20" s="48">
        <f>B20-(1/$E$19)*$G$4</f>
        <v>997685.23</v>
      </c>
      <c r="H20" s="48">
        <f t="shared" ref="H20:I20" si="3">C20-(1/$E$19)*$G$4</f>
        <v>997685.23</v>
      </c>
      <c r="I20" s="48">
        <f t="shared" si="3"/>
        <v>997685.23</v>
      </c>
      <c r="K20" s="52">
        <v>2022</v>
      </c>
      <c r="L20" s="48">
        <f>B20-(1/$E$19)*$L$4</f>
        <v>995833</v>
      </c>
      <c r="M20" s="48">
        <f t="shared" ref="M20:N20" si="4">C20-(1/$E$19)*$L$4</f>
        <v>995833</v>
      </c>
      <c r="N20" s="48">
        <f t="shared" si="4"/>
        <v>995833</v>
      </c>
      <c r="P20" s="52">
        <v>2022</v>
      </c>
      <c r="Q20" s="48">
        <f>B20-(1/$E$19)*$Q$4</f>
        <v>993518.23</v>
      </c>
      <c r="R20" s="48">
        <f t="shared" ref="R20:S20" si="5">C20-(1/$E$19)*$Q$4</f>
        <v>993518.23</v>
      </c>
      <c r="S20" s="48">
        <f t="shared" si="5"/>
        <v>993518.23</v>
      </c>
    </row>
    <row r="21" spans="1:19">
      <c r="A21" s="10">
        <v>2023</v>
      </c>
      <c r="B21" s="3">
        <v>1000000</v>
      </c>
      <c r="C21" s="3">
        <v>1000000</v>
      </c>
      <c r="D21" s="3">
        <v>1000000</v>
      </c>
      <c r="F21" s="10">
        <v>2023</v>
      </c>
      <c r="G21" s="48">
        <f>B21-(2/$E$19)*$G$4</f>
        <v>995370.46</v>
      </c>
      <c r="H21" s="48">
        <f t="shared" ref="H21:I21" si="6">C21-(2/$E$19)*$G$4</f>
        <v>995370.46</v>
      </c>
      <c r="I21" s="48">
        <f t="shared" si="6"/>
        <v>995370.46</v>
      </c>
      <c r="K21" s="52">
        <v>2023</v>
      </c>
      <c r="L21" s="48">
        <f>B21-(2/$E$19)*$L$4</f>
        <v>991666</v>
      </c>
      <c r="M21" s="48">
        <f t="shared" ref="M21:N21" si="7">C21-(2/$E$19)*$L$4</f>
        <v>991666</v>
      </c>
      <c r="N21" s="48">
        <f t="shared" si="7"/>
        <v>991666</v>
      </c>
      <c r="P21" s="52">
        <v>2023</v>
      </c>
      <c r="Q21" s="48">
        <f>B21-(2/$E$19)*$Q$4</f>
        <v>987036.46</v>
      </c>
      <c r="R21" s="48">
        <f t="shared" ref="R21:S21" si="8">C21-(2/$E$19)*$Q$4</f>
        <v>987036.46</v>
      </c>
      <c r="S21" s="48">
        <f t="shared" si="8"/>
        <v>987036.46</v>
      </c>
    </row>
    <row r="22" spans="1:19">
      <c r="A22" s="10">
        <v>2024</v>
      </c>
      <c r="B22" s="3">
        <v>1000000</v>
      </c>
      <c r="C22" s="3">
        <v>1000000</v>
      </c>
      <c r="D22" s="3">
        <v>1000000</v>
      </c>
      <c r="F22" s="10">
        <v>2024</v>
      </c>
      <c r="G22" s="48">
        <f>B22-(3/$E$19)*$G$4</f>
        <v>993055.69</v>
      </c>
      <c r="H22" s="48">
        <f t="shared" ref="H22:I22" si="9">C22-(3/$E$19)*$G$4</f>
        <v>993055.69</v>
      </c>
      <c r="I22" s="48">
        <f t="shared" si="9"/>
        <v>993055.69</v>
      </c>
      <c r="K22" s="52">
        <v>2024</v>
      </c>
      <c r="L22" s="48">
        <f>B22-(3/$E$19)*$L$4</f>
        <v>987499</v>
      </c>
      <c r="M22" s="48">
        <f t="shared" ref="M22:N22" si="10">C22-(3/$E$19)*$L$4</f>
        <v>987499</v>
      </c>
      <c r="N22" s="48">
        <f t="shared" si="10"/>
        <v>987499</v>
      </c>
      <c r="P22" s="52">
        <v>2024</v>
      </c>
      <c r="Q22" s="48">
        <f>B22-(3/$E$19)*$Q$4</f>
        <v>980554.69</v>
      </c>
      <c r="R22" s="48">
        <f t="shared" ref="R22:S22" si="11">C22-(3/$E$19)*$Q$4</f>
        <v>980554.69</v>
      </c>
      <c r="S22" s="48">
        <f t="shared" si="11"/>
        <v>980554.69</v>
      </c>
    </row>
    <row r="23" spans="1:19" ht="17" thickBot="1">
      <c r="A23" s="11">
        <v>2025</v>
      </c>
      <c r="B23" s="4">
        <v>140076.3663988047</v>
      </c>
      <c r="C23" s="4">
        <v>99856.657580742802</v>
      </c>
      <c r="D23" s="4">
        <v>82769.352682547236</v>
      </c>
      <c r="E23" s="22"/>
      <c r="F23" s="11">
        <v>2025</v>
      </c>
      <c r="G23" s="48">
        <f>B23-(4/$E$19)*$G$4</f>
        <v>130817.2863988047</v>
      </c>
      <c r="H23" s="48">
        <f t="shared" ref="H23:I23" si="12">C23-(4/$E$19)*$G$4</f>
        <v>90597.5775807428</v>
      </c>
      <c r="I23" s="48">
        <f t="shared" si="12"/>
        <v>73510.272682547235</v>
      </c>
      <c r="K23" s="52">
        <v>2025</v>
      </c>
      <c r="L23" s="48">
        <f>B23-(4/$E$19)*$L$4</f>
        <v>123408.3663988047</v>
      </c>
      <c r="M23" s="48">
        <f t="shared" ref="M23:N23" si="13">C23-(4/$E$19)*$L$4</f>
        <v>83188.657580742802</v>
      </c>
      <c r="N23" s="48">
        <f t="shared" si="13"/>
        <v>66101.352682547236</v>
      </c>
      <c r="P23" s="52">
        <v>2025</v>
      </c>
      <c r="Q23" s="48">
        <f>B23-(4/$E$19)*$Q$4</f>
        <v>114149.2863988047</v>
      </c>
      <c r="R23" s="48">
        <f t="shared" ref="R23:S23" si="14">C23-(4/$E$19)*$Q$4</f>
        <v>73929.5775807428</v>
      </c>
      <c r="S23" s="48">
        <f t="shared" si="14"/>
        <v>56842.272682547235</v>
      </c>
    </row>
    <row r="24" spans="1:19">
      <c r="A24" s="9">
        <v>2026</v>
      </c>
      <c r="B24" s="5">
        <v>126559.32027063987</v>
      </c>
      <c r="C24" s="5">
        <v>91524.856671100715</v>
      </c>
      <c r="D24" s="5">
        <v>75629.930640704086</v>
      </c>
      <c r="E24" s="21"/>
      <c r="F24" s="9">
        <v>2026</v>
      </c>
      <c r="G24" s="48">
        <f>B24-(5/$E$19)*$G$4</f>
        <v>114985.47027063987</v>
      </c>
      <c r="H24" s="48">
        <f t="shared" ref="H24:I24" si="15">C24-(5/$E$19)*$G$4</f>
        <v>79951.006671100709</v>
      </c>
      <c r="I24" s="48">
        <f t="shared" si="15"/>
        <v>64056.080640704087</v>
      </c>
      <c r="K24" s="52">
        <v>2026</v>
      </c>
      <c r="L24" s="48">
        <f>B24-(5/$E$19)*$L$4</f>
        <v>105724.32027063987</v>
      </c>
      <c r="M24" s="48">
        <f t="shared" ref="M24:N24" si="16">C24-(5/$E$19)*$L$4</f>
        <v>70689.856671100715</v>
      </c>
      <c r="N24" s="48">
        <f t="shared" si="16"/>
        <v>54794.930640704086</v>
      </c>
      <c r="P24" s="52">
        <v>2026</v>
      </c>
      <c r="Q24" s="48">
        <f>B24-(5/$E$19)*$Q$4</f>
        <v>94150.470270639868</v>
      </c>
      <c r="R24" s="48">
        <f t="shared" ref="R24:S24" si="17">C24-(5/$E$19)*$Q$4</f>
        <v>59116.006671100709</v>
      </c>
      <c r="S24" s="48">
        <f t="shared" si="17"/>
        <v>43221.08064070408</v>
      </c>
    </row>
    <row r="25" spans="1:19">
      <c r="A25" s="14">
        <v>2027</v>
      </c>
      <c r="B25" s="3">
        <v>109479.32998771468</v>
      </c>
      <c r="C25" s="3">
        <v>82928</v>
      </c>
      <c r="D25" s="3">
        <v>67079.833333333358</v>
      </c>
      <c r="E25">
        <f>F33-F25</f>
        <v>8</v>
      </c>
      <c r="F25" s="14">
        <v>2027</v>
      </c>
      <c r="G25" s="49">
        <f>B25-(6/$E$19)*$G$4</f>
        <v>95590.709987714683</v>
      </c>
      <c r="H25" s="49">
        <f t="shared" ref="H25:I25" si="18">C25-(6/$E$19)*$G$4</f>
        <v>69039.38</v>
      </c>
      <c r="I25" s="49">
        <f t="shared" si="18"/>
        <v>53191.213333333355</v>
      </c>
      <c r="K25" s="54">
        <v>2027</v>
      </c>
      <c r="L25" s="48">
        <f>B25-(6/$E$19)*$L$4</f>
        <v>84477.329987714678</v>
      </c>
      <c r="M25" s="48">
        <f t="shared" ref="M25:N25" si="19">C25-(6/$E$19)*$L$4</f>
        <v>57926</v>
      </c>
      <c r="N25" s="48">
        <f t="shared" si="19"/>
        <v>42077.833333333358</v>
      </c>
      <c r="P25" s="54">
        <v>2027</v>
      </c>
      <c r="Q25" s="48">
        <f>B25-(6/$E$19)*$Q$4</f>
        <v>70588.709987714683</v>
      </c>
      <c r="R25" s="48">
        <f t="shared" ref="R25:S25" si="20">C25-(6/$E$19)*$Q$4</f>
        <v>44037.38</v>
      </c>
      <c r="S25" s="48">
        <f t="shared" si="20"/>
        <v>28189.213333333355</v>
      </c>
    </row>
    <row r="26" spans="1:19">
      <c r="A26" s="10">
        <v>2028</v>
      </c>
      <c r="B26" s="3">
        <v>104645.12572423878</v>
      </c>
      <c r="C26" s="3">
        <v>79682.37753190755</v>
      </c>
      <c r="D26" s="3">
        <v>62164.647097111483</v>
      </c>
      <c r="F26" s="10">
        <v>2028</v>
      </c>
      <c r="G26" s="48">
        <f>B26-(1/$E$25)*$H$4</f>
        <v>103816.19697423877</v>
      </c>
      <c r="H26" s="48">
        <f t="shared" ref="H26:I26" si="21">C26-(1/$E$25)*$H$4</f>
        <v>78853.448781907544</v>
      </c>
      <c r="I26" s="48">
        <f t="shared" si="21"/>
        <v>61335.718347111484</v>
      </c>
      <c r="K26" s="52">
        <v>2028</v>
      </c>
      <c r="L26" s="48">
        <f>B26-(1/$E$25)*$M$4</f>
        <v>103626.25072423878</v>
      </c>
      <c r="M26" s="48">
        <f t="shared" ref="M26:N26" si="22">C26-(1/$E$25)*$M$4</f>
        <v>78663.50253190755</v>
      </c>
      <c r="N26" s="48">
        <f t="shared" si="22"/>
        <v>61145.772097111483</v>
      </c>
      <c r="P26" s="52">
        <v>2028</v>
      </c>
      <c r="Q26" s="48">
        <f>B26-(1/$E$25)*$R$4</f>
        <v>102797.32197423877</v>
      </c>
      <c r="R26" s="48">
        <f t="shared" ref="R26:S26" si="23">C26-(1/$E$25)*$R$4</f>
        <v>77834.573781907544</v>
      </c>
      <c r="S26" s="48">
        <f t="shared" si="23"/>
        <v>60316.843347111484</v>
      </c>
    </row>
    <row r="27" spans="1:19">
      <c r="A27" s="10">
        <v>2029</v>
      </c>
      <c r="B27" s="3">
        <v>100981.2349698481</v>
      </c>
      <c r="C27" s="3">
        <v>77242.301689609696</v>
      </c>
      <c r="D27" s="3">
        <v>59495.376089159094</v>
      </c>
      <c r="F27" s="10">
        <v>2029</v>
      </c>
      <c r="G27" s="48">
        <f>B27-(2/$E$25)*$H$4</f>
        <v>99323.377469848099</v>
      </c>
      <c r="H27" s="48">
        <f t="shared" ref="H27:I27" si="24">C27-(2/$E$25)*$H$4</f>
        <v>75584.444189609698</v>
      </c>
      <c r="I27" s="48">
        <f t="shared" si="24"/>
        <v>57837.518589159095</v>
      </c>
      <c r="K27" s="52">
        <v>2029</v>
      </c>
      <c r="L27" s="48">
        <f>B27-(2/$E$25)*$M$4</f>
        <v>98943.484969848098</v>
      </c>
      <c r="M27" s="48">
        <f t="shared" ref="M27:N27" si="25">C27-(2/$E$25)*$M$4</f>
        <v>75204.551689609696</v>
      </c>
      <c r="N27" s="48">
        <f t="shared" si="25"/>
        <v>57457.626089159094</v>
      </c>
      <c r="P27" s="52">
        <v>2029</v>
      </c>
      <c r="Q27" s="48">
        <f>B27-(2/$E$25)*$R$4</f>
        <v>97285.627469848099</v>
      </c>
      <c r="R27" s="48">
        <f t="shared" ref="R27:S27" si="26">C27-(2/$E$25)*$R$4</f>
        <v>73546.694189609698</v>
      </c>
      <c r="S27" s="48">
        <f t="shared" si="26"/>
        <v>55799.768589159095</v>
      </c>
    </row>
    <row r="28" spans="1:19" ht="17" thickBot="1">
      <c r="A28" s="11">
        <v>2030</v>
      </c>
      <c r="B28" s="4">
        <v>96807.214524941635</v>
      </c>
      <c r="C28" s="4">
        <v>74202.739346593662</v>
      </c>
      <c r="D28" s="4">
        <v>57152.331176924781</v>
      </c>
      <c r="F28" s="11">
        <v>2030</v>
      </c>
      <c r="G28" s="48">
        <f>B28-(3/$E$25)*$H$4</f>
        <v>94320.428274941631</v>
      </c>
      <c r="H28" s="48">
        <f t="shared" ref="H28:I28" si="27">C28-(3/$E$25)*$H$4</f>
        <v>71715.953096593657</v>
      </c>
      <c r="I28" s="48">
        <f t="shared" si="27"/>
        <v>54665.544926924784</v>
      </c>
      <c r="K28" s="52">
        <v>2030</v>
      </c>
      <c r="L28" s="48">
        <f>B28-(3/$E$25)*$M$4</f>
        <v>93750.589524941635</v>
      </c>
      <c r="M28" s="48">
        <f t="shared" ref="M28:N28" si="28">C28-(3/$E$25)*$M$4</f>
        <v>71146.114346593662</v>
      </c>
      <c r="N28" s="48">
        <f t="shared" si="28"/>
        <v>54095.706176924781</v>
      </c>
      <c r="P28" s="52">
        <v>2030</v>
      </c>
      <c r="Q28" s="48">
        <f>B28-(3/$E$25)*$R$4</f>
        <v>91263.803274941631</v>
      </c>
      <c r="R28" s="48">
        <f t="shared" ref="R28:S28" si="29">C28-(3/$E$25)*$R$4</f>
        <v>68659.328096593657</v>
      </c>
      <c r="S28" s="48">
        <f t="shared" si="29"/>
        <v>51608.919926924784</v>
      </c>
    </row>
    <row r="29" spans="1:19">
      <c r="A29" s="9">
        <v>2031</v>
      </c>
      <c r="B29" s="5">
        <v>93368.06999806207</v>
      </c>
      <c r="C29" s="5">
        <v>71329.635545986472</v>
      </c>
      <c r="D29" s="5">
        <v>55612.772875017552</v>
      </c>
      <c r="F29" s="9">
        <v>2031</v>
      </c>
      <c r="G29" s="48">
        <f>B29-(4/$E$25)*$H$4</f>
        <v>90052.354998062074</v>
      </c>
      <c r="H29" s="48">
        <f t="shared" ref="H29:I29" si="30">C29-(4/$E$25)*$H$4</f>
        <v>68013.920545986475</v>
      </c>
      <c r="I29" s="48">
        <f t="shared" si="30"/>
        <v>52297.057875017548</v>
      </c>
      <c r="K29" s="52">
        <v>2031</v>
      </c>
      <c r="L29" s="48">
        <f>B29-(4/$E$25)*$M$4</f>
        <v>89292.56999806207</v>
      </c>
      <c r="M29" s="48">
        <f t="shared" ref="M29:N29" si="31">C29-(4/$E$25)*$M$4</f>
        <v>67254.135545986472</v>
      </c>
      <c r="N29" s="48">
        <f t="shared" si="31"/>
        <v>51537.272875017552</v>
      </c>
      <c r="P29" s="52">
        <v>2031</v>
      </c>
      <c r="Q29" s="48">
        <f>B29-(4/$E$25)*$R$4</f>
        <v>85976.854998062074</v>
      </c>
      <c r="R29" s="48">
        <f t="shared" ref="R29:S29" si="32">C29-(4/$E$25)*$R$4</f>
        <v>63938.420545986475</v>
      </c>
      <c r="S29" s="48">
        <f t="shared" si="32"/>
        <v>48221.557875017548</v>
      </c>
    </row>
    <row r="30" spans="1:19">
      <c r="A30" s="10">
        <v>2032</v>
      </c>
      <c r="B30" s="5">
        <v>91213.679749424511</v>
      </c>
      <c r="C30" s="5">
        <v>69241.307400381003</v>
      </c>
      <c r="D30" s="5">
        <v>54784.068503439463</v>
      </c>
      <c r="F30" s="10">
        <v>2032</v>
      </c>
      <c r="G30" s="48">
        <f>B30-(5/$E$25)*$H$4</f>
        <v>87069.035999424508</v>
      </c>
      <c r="H30" s="48">
        <f t="shared" ref="H30:I30" si="33">C30-(5/$E$25)*$H$4</f>
        <v>65096.663650381</v>
      </c>
      <c r="I30" s="48">
        <f t="shared" si="33"/>
        <v>50639.42475343946</v>
      </c>
      <c r="K30" s="52">
        <v>2032</v>
      </c>
      <c r="L30" s="48">
        <f>B30-(5/$E$25)*$M$4</f>
        <v>86119.304749424511</v>
      </c>
      <c r="M30" s="48">
        <f t="shared" ref="M30:N30" si="34">C30-(5/$E$25)*$M$4</f>
        <v>64146.932400381003</v>
      </c>
      <c r="N30" s="48">
        <f t="shared" si="34"/>
        <v>49689.693503439463</v>
      </c>
      <c r="P30" s="52">
        <v>2032</v>
      </c>
      <c r="Q30" s="48">
        <f>B30-(5/$E$25)*$R$4</f>
        <v>81974.660999424508</v>
      </c>
      <c r="R30" s="48">
        <f>C30-(5/$E$25)*$R$4</f>
        <v>60002.288650381</v>
      </c>
      <c r="S30" s="48">
        <f>D30-(5/$E$25)*$R$4</f>
        <v>45545.049753439467</v>
      </c>
    </row>
    <row r="31" spans="1:19">
      <c r="A31" s="10">
        <v>2033</v>
      </c>
      <c r="B31" s="5">
        <v>90086.690634655271</v>
      </c>
      <c r="C31" s="5">
        <v>67995.465795086551</v>
      </c>
      <c r="D31" s="5">
        <v>54385.365072001012</v>
      </c>
      <c r="E31" s="22"/>
      <c r="F31" s="10">
        <v>2033</v>
      </c>
      <c r="G31" s="48">
        <f>B31-(6/$E$25)*$H$4</f>
        <v>85113.118134655277</v>
      </c>
      <c r="H31" s="48">
        <f t="shared" ref="H31:I31" si="35">C31-(6/$E$25)*$H$4</f>
        <v>63021.893295086549</v>
      </c>
      <c r="I31" s="48">
        <f t="shared" si="35"/>
        <v>49411.79257200101</v>
      </c>
      <c r="K31" s="52">
        <v>2033</v>
      </c>
      <c r="L31" s="48">
        <f>B31-(6/$E$25)*$M$4</f>
        <v>83973.440634655271</v>
      </c>
      <c r="M31" s="48">
        <f t="shared" ref="M31:N31" si="36">C31-(6/$E$25)*$M$4</f>
        <v>61882.215795086551</v>
      </c>
      <c r="N31" s="48">
        <f t="shared" si="36"/>
        <v>48272.115072001012</v>
      </c>
      <c r="P31" s="52">
        <v>2033</v>
      </c>
      <c r="Q31" s="48">
        <f>B31-(6/$E$25)*$R$4</f>
        <v>78999.868134655277</v>
      </c>
      <c r="R31" s="48">
        <f t="shared" ref="R31:S31" si="37">C31-(6/$E$25)*$R$4</f>
        <v>56908.643295086549</v>
      </c>
      <c r="S31" s="48">
        <f t="shared" si="37"/>
        <v>43298.54257200101</v>
      </c>
    </row>
    <row r="32" spans="1:19">
      <c r="A32" s="10">
        <v>2034</v>
      </c>
      <c r="B32" s="5">
        <v>89552.35531173335</v>
      </c>
      <c r="C32" s="5">
        <v>67337.897905007194</v>
      </c>
      <c r="D32" s="5">
        <v>54203.913548318422</v>
      </c>
      <c r="E32" s="21"/>
      <c r="F32" s="10">
        <v>2034</v>
      </c>
      <c r="G32" s="48">
        <f>B32-(7/$E$25)*$H$4</f>
        <v>83749.854061733349</v>
      </c>
      <c r="H32" s="48">
        <f t="shared" ref="H32:I32" si="38">C32-(7/$E$25)*$H$4</f>
        <v>61535.396655007193</v>
      </c>
      <c r="I32" s="48">
        <f t="shared" si="38"/>
        <v>48401.412298318421</v>
      </c>
      <c r="K32" s="52">
        <v>2034</v>
      </c>
      <c r="L32" s="48">
        <f>B32-(7/$E$25)*$M$4</f>
        <v>82420.23031173335</v>
      </c>
      <c r="M32" s="48">
        <f t="shared" ref="M32:N32" si="39">C32-(7/$E$25)*$M$4</f>
        <v>60205.772905007194</v>
      </c>
      <c r="N32" s="48">
        <f t="shared" si="39"/>
        <v>47071.788548318422</v>
      </c>
      <c r="P32" s="52">
        <v>2034</v>
      </c>
      <c r="Q32" s="48">
        <f>B32-(7/$E$25)*$R$4</f>
        <v>76617.729061733349</v>
      </c>
      <c r="R32" s="48">
        <f t="shared" ref="R32:S32" si="40">C32-(7/$E$25)*$R$4</f>
        <v>54403.271655007193</v>
      </c>
      <c r="S32" s="48">
        <f t="shared" si="40"/>
        <v>41269.287298318421</v>
      </c>
    </row>
    <row r="33" spans="1:19" ht="17" thickBot="1">
      <c r="A33" s="15">
        <v>2035</v>
      </c>
      <c r="B33" s="6">
        <v>89121.187973351189</v>
      </c>
      <c r="C33" s="6">
        <v>66721.666666666657</v>
      </c>
      <c r="D33" s="6">
        <v>54060.875</v>
      </c>
      <c r="E33">
        <f>F48-F33</f>
        <v>15</v>
      </c>
      <c r="F33" s="15">
        <v>2035</v>
      </c>
      <c r="G33" s="49">
        <f>B33-(8/$E$25)*$H$4</f>
        <v>82489.757973351196</v>
      </c>
      <c r="H33" s="49">
        <f t="shared" ref="H33:I33" si="41">C33-(8/$E$25)*$H$4</f>
        <v>60090.236666666657</v>
      </c>
      <c r="I33" s="49">
        <f t="shared" si="41"/>
        <v>47429.445</v>
      </c>
      <c r="K33" s="54">
        <v>2035</v>
      </c>
      <c r="L33" s="48">
        <f>B33-(8/$E$25)*$M$4</f>
        <v>80970.187973351189</v>
      </c>
      <c r="M33" s="48">
        <f t="shared" ref="M33:N33" si="42">C33-(8/$E$25)*$M$4</f>
        <v>58570.666666666657</v>
      </c>
      <c r="N33" s="48">
        <f t="shared" si="42"/>
        <v>45909.875</v>
      </c>
      <c r="P33" s="54">
        <v>2035</v>
      </c>
      <c r="Q33" s="48">
        <f>B33-(8/$E$25)*$R$4</f>
        <v>74338.757973351196</v>
      </c>
      <c r="R33" s="48">
        <f t="shared" ref="R33:S33" si="43">C33-(8/$E$25)*$R$4</f>
        <v>51939.236666666657</v>
      </c>
      <c r="S33" s="48">
        <f t="shared" si="43"/>
        <v>39278.445</v>
      </c>
    </row>
    <row r="34" spans="1:19">
      <c r="A34" s="12">
        <v>2036</v>
      </c>
      <c r="B34" s="2">
        <v>86768.041239421364</v>
      </c>
      <c r="C34" s="2">
        <v>65162.223967203601</v>
      </c>
      <c r="D34" s="2">
        <v>53035.341997820513</v>
      </c>
      <c r="F34" s="12">
        <v>2036</v>
      </c>
      <c r="G34" s="50">
        <f>B34-(1/$E$33)*$I$4</f>
        <v>86768.041239421364</v>
      </c>
      <c r="H34" s="50">
        <f t="shared" ref="H34:I34" si="44">C34-(1/$E$33)*$I$4</f>
        <v>65162.223967203601</v>
      </c>
      <c r="I34" s="50">
        <f t="shared" si="44"/>
        <v>53035.341997820513</v>
      </c>
      <c r="K34" s="52">
        <v>2036</v>
      </c>
      <c r="L34" s="48">
        <f>B34-(1/$E$33)*$N$4</f>
        <v>86768.041239421364</v>
      </c>
      <c r="M34" s="48">
        <f t="shared" ref="M34:N34" si="45">C34-(1/$E$33)*$N$4</f>
        <v>65162.223967203601</v>
      </c>
      <c r="N34" s="48">
        <f t="shared" si="45"/>
        <v>53035.341997820513</v>
      </c>
      <c r="P34" s="52">
        <v>2036</v>
      </c>
      <c r="Q34" s="46">
        <v>86768.041239421364</v>
      </c>
      <c r="R34" s="46">
        <v>65162.223967203601</v>
      </c>
      <c r="S34" s="46">
        <v>53035.341997820513</v>
      </c>
    </row>
    <row r="35" spans="1:19">
      <c r="A35" s="10">
        <v>2037</v>
      </c>
      <c r="B35" s="3">
        <v>85333.229355044721</v>
      </c>
      <c r="C35" s="3">
        <v>64211.366595696949</v>
      </c>
      <c r="D35" s="3">
        <v>52398.057262611786</v>
      </c>
      <c r="F35" s="10">
        <v>2037</v>
      </c>
      <c r="G35" s="50">
        <f>B35-(2/$E$33)*$I$4</f>
        <v>85333.229355044721</v>
      </c>
      <c r="H35" s="50">
        <f t="shared" ref="H35:I35" si="46">C35-(2/$E$33)*$I$4</f>
        <v>64211.366595696949</v>
      </c>
      <c r="I35" s="50">
        <f t="shared" si="46"/>
        <v>52398.057262611786</v>
      </c>
      <c r="K35" s="52">
        <v>2037</v>
      </c>
      <c r="L35" s="48">
        <f>B35-(2/$E$33)*$N$4</f>
        <v>85333.229355044721</v>
      </c>
      <c r="M35" s="48">
        <f t="shared" ref="M35:N48" si="47">C35-(2/$E$33)*$N$4</f>
        <v>64211.366595696949</v>
      </c>
      <c r="N35" s="48">
        <f t="shared" si="47"/>
        <v>52398.057262611786</v>
      </c>
      <c r="P35" s="52">
        <v>2037</v>
      </c>
      <c r="Q35" s="46">
        <v>85333.229355044721</v>
      </c>
      <c r="R35" s="46">
        <v>64211.366595696949</v>
      </c>
      <c r="S35" s="46">
        <v>52398.057262611786</v>
      </c>
    </row>
    <row r="36" spans="1:19">
      <c r="A36" s="10">
        <v>2038</v>
      </c>
      <c r="B36" s="3">
        <v>83110.205063344809</v>
      </c>
      <c r="C36" s="3">
        <v>62738.156722111649</v>
      </c>
      <c r="D36" s="3">
        <v>51392.21499644639</v>
      </c>
      <c r="F36" s="10">
        <v>2038</v>
      </c>
      <c r="G36" s="50">
        <f>B36-(3/$E$33)*$I$4</f>
        <v>83110.205063344809</v>
      </c>
      <c r="H36" s="50">
        <f t="shared" ref="H36:I36" si="48">C36-(3/$E$33)*$I$4</f>
        <v>62738.156722111649</v>
      </c>
      <c r="I36" s="50">
        <f t="shared" si="48"/>
        <v>51392.21499644639</v>
      </c>
      <c r="K36" s="52">
        <v>2038</v>
      </c>
      <c r="L36" s="48">
        <f>B36-(3/$E$33)*$N$4</f>
        <v>83110.205063344809</v>
      </c>
      <c r="M36" s="48">
        <f t="shared" si="47"/>
        <v>62738.156722111649</v>
      </c>
      <c r="N36" s="48">
        <f t="shared" si="47"/>
        <v>51392.21499644639</v>
      </c>
      <c r="P36" s="52">
        <v>2038</v>
      </c>
      <c r="Q36" s="46">
        <v>83110.205063344809</v>
      </c>
      <c r="R36" s="46">
        <v>62738.156722111649</v>
      </c>
      <c r="S36" s="46">
        <v>51392.21499644639</v>
      </c>
    </row>
    <row r="37" spans="1:19">
      <c r="A37" s="10">
        <v>2039</v>
      </c>
      <c r="B37" s="3">
        <v>79788.055604077366</v>
      </c>
      <c r="C37" s="3">
        <v>60536.55082729875</v>
      </c>
      <c r="D37" s="3">
        <v>49845.703005422496</v>
      </c>
      <c r="F37" s="10">
        <v>2039</v>
      </c>
      <c r="G37" s="50">
        <f>B37-(4/$E$33)*$I$4</f>
        <v>79788.055604077366</v>
      </c>
      <c r="H37" s="50">
        <f t="shared" ref="H37:I37" si="49">C37-(4/$E$33)*$I$4</f>
        <v>60536.55082729875</v>
      </c>
      <c r="I37" s="50">
        <f t="shared" si="49"/>
        <v>49845.703005422496</v>
      </c>
      <c r="K37" s="52">
        <v>2039</v>
      </c>
      <c r="L37" s="48">
        <f t="shared" ref="L37:L48" si="50">B37-(1/$E$33)*$N$4</f>
        <v>79788.055604077366</v>
      </c>
      <c r="M37" s="48">
        <f t="shared" si="47"/>
        <v>60536.55082729875</v>
      </c>
      <c r="N37" s="48">
        <f t="shared" si="47"/>
        <v>49845.703005422496</v>
      </c>
      <c r="P37" s="52">
        <v>2039</v>
      </c>
      <c r="Q37" s="46">
        <v>79788.055604077366</v>
      </c>
      <c r="R37" s="46">
        <v>60536.55082729875</v>
      </c>
      <c r="S37" s="46">
        <v>49845.703005422496</v>
      </c>
    </row>
    <row r="38" spans="1:19" ht="17" thickBot="1">
      <c r="A38" s="11">
        <v>2040</v>
      </c>
      <c r="B38" s="4">
        <v>75081.814706270758</v>
      </c>
      <c r="C38" s="4">
        <v>57417.700266822896</v>
      </c>
      <c r="D38" s="4">
        <v>47561.096890209017</v>
      </c>
      <c r="F38" s="11">
        <v>2040</v>
      </c>
      <c r="G38" s="50">
        <f>B38-(5/$E$33)*$I$4</f>
        <v>75081.814706270758</v>
      </c>
      <c r="H38" s="50">
        <f t="shared" ref="H38:I38" si="51">C38-(5/$E$33)*$I$4</f>
        <v>57417.700266822896</v>
      </c>
      <c r="I38" s="50">
        <f t="shared" si="51"/>
        <v>47561.096890209017</v>
      </c>
      <c r="K38" s="52">
        <v>2040</v>
      </c>
      <c r="L38" s="48">
        <f t="shared" si="50"/>
        <v>75081.814706270758</v>
      </c>
      <c r="M38" s="48">
        <f t="shared" si="47"/>
        <v>57417.700266822896</v>
      </c>
      <c r="N38" s="48">
        <f t="shared" si="47"/>
        <v>47561.096890209017</v>
      </c>
      <c r="P38" s="52">
        <v>2040</v>
      </c>
      <c r="Q38" s="46">
        <v>75081.814706270758</v>
      </c>
      <c r="R38" s="46">
        <v>57417.700266822896</v>
      </c>
      <c r="S38" s="46">
        <v>47561.096890209017</v>
      </c>
    </row>
    <row r="39" spans="1:19">
      <c r="A39" s="12">
        <v>2041</v>
      </c>
      <c r="B39" s="2">
        <v>68896.099573922285</v>
      </c>
      <c r="C39" s="2">
        <v>53318.394360816237</v>
      </c>
      <c r="D39" s="2">
        <v>44377.964394286326</v>
      </c>
      <c r="F39" s="12">
        <v>2041</v>
      </c>
      <c r="G39" s="50">
        <f>B39-(6/$E$33)*$I$4</f>
        <v>68896.099573922285</v>
      </c>
      <c r="H39" s="50">
        <f t="shared" ref="H39:I39" si="52">C39-(6/$E$33)*$I$4</f>
        <v>53318.394360816237</v>
      </c>
      <c r="I39" s="50">
        <f t="shared" si="52"/>
        <v>44377.964394286326</v>
      </c>
      <c r="K39" s="52">
        <v>2041</v>
      </c>
      <c r="L39" s="48">
        <f t="shared" si="50"/>
        <v>68896.099573922285</v>
      </c>
      <c r="M39" s="48">
        <f t="shared" si="47"/>
        <v>53318.394360816237</v>
      </c>
      <c r="N39" s="48">
        <f t="shared" si="47"/>
        <v>44377.964394286326</v>
      </c>
      <c r="P39" s="52">
        <v>2041</v>
      </c>
      <c r="Q39" s="46">
        <v>68896.099573922285</v>
      </c>
      <c r="R39" s="46">
        <v>53318.394360816237</v>
      </c>
      <c r="S39" s="46">
        <v>44377.964394286326</v>
      </c>
    </row>
    <row r="40" spans="1:19">
      <c r="A40" s="10">
        <v>2042</v>
      </c>
      <c r="B40" s="3">
        <v>61520.093687616529</v>
      </c>
      <c r="C40" s="3">
        <v>48430.276520673549</v>
      </c>
      <c r="D40" s="3">
        <v>40286.472251300744</v>
      </c>
      <c r="F40" s="10">
        <v>2042</v>
      </c>
      <c r="G40" s="50">
        <f>B40-(7/$E$33)*$I$4</f>
        <v>61520.093687616529</v>
      </c>
      <c r="H40" s="50">
        <f t="shared" ref="H40:I40" si="53">C40-(7/$E$33)*$I$4</f>
        <v>48430.276520673549</v>
      </c>
      <c r="I40" s="50">
        <f t="shared" si="53"/>
        <v>40286.472251300744</v>
      </c>
      <c r="K40" s="52">
        <v>2042</v>
      </c>
      <c r="L40" s="48">
        <f t="shared" si="50"/>
        <v>61520.093687616529</v>
      </c>
      <c r="M40" s="48">
        <f t="shared" si="47"/>
        <v>48430.276520673549</v>
      </c>
      <c r="N40" s="48">
        <f t="shared" si="47"/>
        <v>40286.472251300744</v>
      </c>
      <c r="P40" s="52">
        <v>2042</v>
      </c>
      <c r="Q40" s="46">
        <v>61520.093687616529</v>
      </c>
      <c r="R40" s="46">
        <v>48430.276520673549</v>
      </c>
      <c r="S40" s="46">
        <v>40286.472251300744</v>
      </c>
    </row>
    <row r="41" spans="1:19">
      <c r="A41" s="10">
        <v>2043</v>
      </c>
      <c r="B41" s="3">
        <v>53680.681382073082</v>
      </c>
      <c r="C41" s="3">
        <v>43235.056812659808</v>
      </c>
      <c r="D41" s="3">
        <v>35539.719126765405</v>
      </c>
      <c r="F41" s="10">
        <v>2043</v>
      </c>
      <c r="G41" s="50">
        <f>B41-(8/$E$33)*$I$4</f>
        <v>53680.681382073082</v>
      </c>
      <c r="H41" s="50">
        <f t="shared" ref="H41:I41" si="54">C41-(8/$E$33)*$I$4</f>
        <v>43235.056812659808</v>
      </c>
      <c r="I41" s="50">
        <f t="shared" si="54"/>
        <v>35539.719126765405</v>
      </c>
      <c r="K41" s="52">
        <v>2043</v>
      </c>
      <c r="L41" s="48">
        <f t="shared" si="50"/>
        <v>53680.681382073082</v>
      </c>
      <c r="M41" s="48">
        <f t="shared" si="47"/>
        <v>43235.056812659808</v>
      </c>
      <c r="N41" s="48">
        <f t="shared" si="47"/>
        <v>35539.719126765405</v>
      </c>
      <c r="P41" s="52">
        <v>2043</v>
      </c>
      <c r="Q41" s="46">
        <v>53680.681382073082</v>
      </c>
      <c r="R41" s="46">
        <v>43235.056812659808</v>
      </c>
      <c r="S41" s="46">
        <v>35539.719126765405</v>
      </c>
    </row>
    <row r="42" spans="1:19">
      <c r="A42" s="10">
        <v>2044</v>
      </c>
      <c r="B42" s="3">
        <v>46304.675495767347</v>
      </c>
      <c r="C42" s="3">
        <v>38346.93897251712</v>
      </c>
      <c r="D42" s="3">
        <v>30645.580719039648</v>
      </c>
      <c r="F42" s="10">
        <v>2044</v>
      </c>
      <c r="G42" s="50">
        <f>B42-(9/$E$33)*$I$4</f>
        <v>46304.675495767347</v>
      </c>
      <c r="H42" s="50">
        <f t="shared" ref="H42:I42" si="55">C42-(9/$E$33)*$I$4</f>
        <v>38346.93897251712</v>
      </c>
      <c r="I42" s="50">
        <f t="shared" si="55"/>
        <v>30645.580719039648</v>
      </c>
      <c r="K42" s="52">
        <v>2044</v>
      </c>
      <c r="L42" s="48">
        <f t="shared" si="50"/>
        <v>46304.675495767347</v>
      </c>
      <c r="M42" s="48">
        <f t="shared" si="47"/>
        <v>38346.93897251712</v>
      </c>
      <c r="N42" s="48">
        <f t="shared" si="47"/>
        <v>30645.580719039648</v>
      </c>
      <c r="P42" s="52">
        <v>2044</v>
      </c>
      <c r="Q42" s="46">
        <v>46304.675495767347</v>
      </c>
      <c r="R42" s="46">
        <v>38346.93897251712</v>
      </c>
      <c r="S42" s="46">
        <v>30645.580719039648</v>
      </c>
    </row>
    <row r="43" spans="1:19" ht="17" thickBot="1">
      <c r="A43" s="11">
        <v>2045</v>
      </c>
      <c r="B43" s="4">
        <v>40118.960363418861</v>
      </c>
      <c r="C43" s="4">
        <v>34247.633066510432</v>
      </c>
      <c r="D43" s="4">
        <v>26176.455450829933</v>
      </c>
      <c r="F43" s="11">
        <v>2045</v>
      </c>
      <c r="G43" s="50">
        <f>B43-(10/$E$33)*$I$4</f>
        <v>40118.960363418861</v>
      </c>
      <c r="H43" s="50">
        <f t="shared" ref="H43:I43" si="56">C43-(10/$E$33)*$I$4</f>
        <v>34247.633066510432</v>
      </c>
      <c r="I43" s="50">
        <f t="shared" si="56"/>
        <v>26176.455450829933</v>
      </c>
      <c r="K43" s="52">
        <v>2045</v>
      </c>
      <c r="L43" s="48">
        <f t="shared" si="50"/>
        <v>40118.960363418861</v>
      </c>
      <c r="M43" s="48">
        <f t="shared" si="47"/>
        <v>34247.633066510432</v>
      </c>
      <c r="N43" s="48">
        <f t="shared" si="47"/>
        <v>26176.455450829933</v>
      </c>
      <c r="P43" s="52">
        <v>2045</v>
      </c>
      <c r="Q43" s="46">
        <v>40118.960363418861</v>
      </c>
      <c r="R43" s="46">
        <v>34247.633066510432</v>
      </c>
      <c r="S43" s="46">
        <v>26176.455450829933</v>
      </c>
    </row>
    <row r="44" spans="1:19">
      <c r="A44" s="12">
        <v>2046</v>
      </c>
      <c r="B44" s="2">
        <v>35412.719465612288</v>
      </c>
      <c r="C44" s="2">
        <v>31128.782506034571</v>
      </c>
      <c r="D44" s="2">
        <v>22525.812465021441</v>
      </c>
      <c r="F44" s="12">
        <v>2046</v>
      </c>
      <c r="G44" s="50">
        <f>B44-(11/$E$33)*$I$4</f>
        <v>35412.719465612288</v>
      </c>
      <c r="H44" s="50">
        <f t="shared" ref="H44:I44" si="57">C44-(11/$E$33)*$I$4</f>
        <v>31128.782506034571</v>
      </c>
      <c r="I44" s="50">
        <f t="shared" si="57"/>
        <v>22525.812465021441</v>
      </c>
      <c r="K44" s="52">
        <v>2046</v>
      </c>
      <c r="L44" s="48">
        <f t="shared" si="50"/>
        <v>35412.719465612288</v>
      </c>
      <c r="M44" s="48">
        <f t="shared" si="47"/>
        <v>31128.782506034571</v>
      </c>
      <c r="N44" s="48">
        <f t="shared" si="47"/>
        <v>22525.812465021441</v>
      </c>
      <c r="P44" s="52">
        <v>2046</v>
      </c>
      <c r="Q44" s="46">
        <v>35412.719465612288</v>
      </c>
      <c r="R44" s="46">
        <v>31128.782506034571</v>
      </c>
      <c r="S44" s="46">
        <v>22525.812465021441</v>
      </c>
    </row>
    <row r="45" spans="1:19">
      <c r="A45" s="10">
        <v>2047</v>
      </c>
      <c r="B45" s="3">
        <v>32090.570006344853</v>
      </c>
      <c r="C45" s="3">
        <v>28927.17661122165</v>
      </c>
      <c r="D45" s="3">
        <v>19805.70106332592</v>
      </c>
      <c r="F45" s="10">
        <v>2047</v>
      </c>
      <c r="G45" s="50">
        <f>B45-(12/$E$33)*$I$4</f>
        <v>32090.570006344853</v>
      </c>
      <c r="H45" s="50">
        <f t="shared" ref="H45:I45" si="58">C45-(12/$E$33)*$I$4</f>
        <v>28927.17661122165</v>
      </c>
      <c r="I45" s="50">
        <f t="shared" si="58"/>
        <v>19805.70106332592</v>
      </c>
      <c r="K45" s="52">
        <v>2047</v>
      </c>
      <c r="L45" s="48">
        <f t="shared" si="50"/>
        <v>32090.570006344853</v>
      </c>
      <c r="M45" s="48">
        <f t="shared" si="47"/>
        <v>28927.17661122165</v>
      </c>
      <c r="N45" s="48">
        <f t="shared" si="47"/>
        <v>19805.70106332592</v>
      </c>
      <c r="P45" s="52">
        <v>2047</v>
      </c>
      <c r="Q45" s="46">
        <v>32090.570006344853</v>
      </c>
      <c r="R45" s="46">
        <v>28927.17661122165</v>
      </c>
      <c r="S45" s="46">
        <v>19805.70106332592</v>
      </c>
    </row>
    <row r="46" spans="1:19">
      <c r="A46" s="10">
        <v>2048</v>
      </c>
      <c r="B46" s="3">
        <v>29867.545714644868</v>
      </c>
      <c r="C46" s="3">
        <v>27453.966737636329</v>
      </c>
      <c r="D46" s="3">
        <v>17914.624982279245</v>
      </c>
      <c r="F46" s="10">
        <v>2048</v>
      </c>
      <c r="G46" s="50">
        <f>B46-(13/$E$33)*$I$4</f>
        <v>29867.545714644868</v>
      </c>
      <c r="H46" s="50">
        <f t="shared" ref="H46:I46" si="59">C46-(13/$E$33)*$I$4</f>
        <v>27453.966737636329</v>
      </c>
      <c r="I46" s="50">
        <f t="shared" si="59"/>
        <v>17914.624982279245</v>
      </c>
      <c r="K46" s="52">
        <v>2048</v>
      </c>
      <c r="L46" s="48">
        <f t="shared" si="50"/>
        <v>29867.545714644868</v>
      </c>
      <c r="M46" s="48">
        <f t="shared" si="47"/>
        <v>27453.966737636329</v>
      </c>
      <c r="N46" s="48">
        <f t="shared" si="47"/>
        <v>17914.624982279245</v>
      </c>
      <c r="P46" s="52">
        <v>2048</v>
      </c>
      <c r="Q46" s="46">
        <v>29867.545714644868</v>
      </c>
      <c r="R46" s="46">
        <v>27453.966737636329</v>
      </c>
      <c r="S46" s="46">
        <v>17914.624982279245</v>
      </c>
    </row>
    <row r="47" spans="1:19">
      <c r="A47" s="10">
        <v>2049</v>
      </c>
      <c r="B47" s="3">
        <v>28432.733830268277</v>
      </c>
      <c r="C47" s="3">
        <v>26503.109366129676</v>
      </c>
      <c r="D47" s="3">
        <v>16662.378779980143</v>
      </c>
      <c r="F47" s="10">
        <v>2049</v>
      </c>
      <c r="G47" s="50">
        <f>B47-(14/$E$33)*$I$4</f>
        <v>28432.733830268277</v>
      </c>
      <c r="H47" s="50">
        <f t="shared" ref="H47:I47" si="60">C47-(14/$E$33)*$I$4</f>
        <v>26503.109366129676</v>
      </c>
      <c r="I47" s="50">
        <f t="shared" si="60"/>
        <v>16662.378779980143</v>
      </c>
      <c r="K47" s="52">
        <v>2049</v>
      </c>
      <c r="L47" s="48">
        <f t="shared" si="50"/>
        <v>28432.733830268277</v>
      </c>
      <c r="M47" s="48">
        <f t="shared" si="47"/>
        <v>26503.109366129676</v>
      </c>
      <c r="N47" s="48">
        <f t="shared" si="47"/>
        <v>16662.378779980143</v>
      </c>
      <c r="P47" s="52">
        <v>2049</v>
      </c>
      <c r="Q47" s="46">
        <v>28432.733830268277</v>
      </c>
      <c r="R47" s="46">
        <v>26503.109366129676</v>
      </c>
      <c r="S47" s="46">
        <v>16662.378779980143</v>
      </c>
    </row>
    <row r="48" spans="1:19" ht="17" thickBot="1">
      <c r="A48" s="16">
        <v>2050</v>
      </c>
      <c r="B48" s="4">
        <v>26079.587096338422</v>
      </c>
      <c r="C48" s="4">
        <v>24943.666666666657</v>
      </c>
      <c r="D48" s="4">
        <v>14552.5</v>
      </c>
      <c r="F48" s="16">
        <v>2050</v>
      </c>
      <c r="G48" s="50">
        <f>B48-(15/$E$33)*$I$4</f>
        <v>26079.587096338422</v>
      </c>
      <c r="H48" s="50">
        <f t="shared" ref="H48:I48" si="61">C48-(15/$E$33)*$I$4</f>
        <v>24943.666666666657</v>
      </c>
      <c r="I48" s="50">
        <f t="shared" si="61"/>
        <v>14552.5</v>
      </c>
      <c r="K48" s="54">
        <v>2050</v>
      </c>
      <c r="L48" s="48">
        <f t="shared" si="50"/>
        <v>26079.587096338422</v>
      </c>
      <c r="M48" s="48">
        <f t="shared" si="47"/>
        <v>24943.666666666657</v>
      </c>
      <c r="N48" s="48">
        <f t="shared" si="47"/>
        <v>14552.5</v>
      </c>
      <c r="P48" s="54">
        <v>2050</v>
      </c>
      <c r="Q48" s="46">
        <v>26079.587096338422</v>
      </c>
      <c r="R48" s="46">
        <v>24943.666666666657</v>
      </c>
      <c r="S48" s="46">
        <v>14552.5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B5D0-94EE-7342-AE38-EAC932A3B0E3}">
  <dimension ref="B2:D49"/>
  <sheetViews>
    <sheetView tabSelected="1" workbookViewId="0">
      <selection activeCell="I13" sqref="I13"/>
    </sheetView>
  </sheetViews>
  <sheetFormatPr baseColWidth="10" defaultRowHeight="16"/>
  <cols>
    <col min="3" max="3" width="31.83203125" customWidth="1"/>
    <col min="4" max="4" width="25.1640625" customWidth="1"/>
  </cols>
  <sheetData>
    <row r="2" spans="2:4">
      <c r="B2" s="26" t="s">
        <v>8</v>
      </c>
      <c r="C2" s="27"/>
    </row>
    <row r="3" spans="2:4" ht="17" thickBot="1">
      <c r="B3" s="27"/>
      <c r="C3" s="35" t="s">
        <v>10</v>
      </c>
    </row>
    <row r="4" spans="2:4">
      <c r="B4" s="28" t="s">
        <v>8</v>
      </c>
      <c r="C4" s="29"/>
    </row>
    <row r="5" spans="2:4">
      <c r="B5" s="30"/>
      <c r="C5" s="29" t="s">
        <v>9</v>
      </c>
      <c r="D5" s="36" t="s">
        <v>11</v>
      </c>
    </row>
    <row r="6" spans="2:4">
      <c r="B6" s="30">
        <v>2007</v>
      </c>
      <c r="C6" s="29">
        <v>12</v>
      </c>
      <c r="D6" s="37">
        <v>10</v>
      </c>
    </row>
    <row r="7" spans="2:4">
      <c r="B7" s="31">
        <v>2008</v>
      </c>
      <c r="C7" s="29">
        <v>12</v>
      </c>
      <c r="D7" s="37">
        <v>10</v>
      </c>
    </row>
    <row r="8" spans="2:4">
      <c r="B8" s="30">
        <v>2009</v>
      </c>
      <c r="C8" s="29">
        <v>12</v>
      </c>
      <c r="D8" s="37">
        <v>10</v>
      </c>
    </row>
    <row r="9" spans="2:4">
      <c r="B9" s="32">
        <v>2010</v>
      </c>
      <c r="C9" s="29">
        <v>12</v>
      </c>
      <c r="D9" s="37">
        <v>10</v>
      </c>
    </row>
    <row r="10" spans="2:4">
      <c r="B10" s="32">
        <v>2011</v>
      </c>
      <c r="C10" s="29">
        <v>12</v>
      </c>
      <c r="D10" s="37">
        <v>10</v>
      </c>
    </row>
    <row r="11" spans="2:4">
      <c r="B11" s="32">
        <v>2012</v>
      </c>
      <c r="C11" s="29">
        <v>12</v>
      </c>
      <c r="D11" s="37">
        <v>10</v>
      </c>
    </row>
    <row r="12" spans="2:4">
      <c r="B12" s="33">
        <v>2013</v>
      </c>
      <c r="C12" s="34">
        <v>12</v>
      </c>
      <c r="D12" s="37">
        <v>10</v>
      </c>
    </row>
    <row r="13" spans="2:4">
      <c r="B13" s="32">
        <v>2014</v>
      </c>
      <c r="C13" s="29">
        <v>12</v>
      </c>
      <c r="D13" s="37">
        <v>10</v>
      </c>
    </row>
    <row r="14" spans="2:4">
      <c r="B14" s="32">
        <v>2015</v>
      </c>
      <c r="C14" s="29">
        <v>12</v>
      </c>
      <c r="D14" s="37">
        <v>10</v>
      </c>
    </row>
    <row r="15" spans="2:4">
      <c r="B15" s="32">
        <v>2016</v>
      </c>
      <c r="C15" s="29">
        <v>11.5</v>
      </c>
      <c r="D15" s="37">
        <v>10</v>
      </c>
    </row>
    <row r="16" spans="2:4">
      <c r="B16" s="32">
        <v>2017</v>
      </c>
      <c r="C16" s="34">
        <v>11</v>
      </c>
      <c r="D16" s="37">
        <v>10</v>
      </c>
    </row>
    <row r="17" spans="2:4">
      <c r="B17" s="33">
        <v>2018</v>
      </c>
      <c r="C17" s="29">
        <v>10.5</v>
      </c>
      <c r="D17" s="37">
        <v>10</v>
      </c>
    </row>
    <row r="18" spans="2:4">
      <c r="B18" s="32">
        <v>2019</v>
      </c>
      <c r="C18" s="29">
        <v>10</v>
      </c>
      <c r="D18" s="37">
        <v>10</v>
      </c>
    </row>
    <row r="19" spans="2:4">
      <c r="B19" s="32">
        <v>2020</v>
      </c>
      <c r="C19" s="29">
        <v>9.5</v>
      </c>
      <c r="D19" s="37">
        <v>10</v>
      </c>
    </row>
    <row r="20" spans="2:4">
      <c r="B20" s="32">
        <v>2021</v>
      </c>
      <c r="C20" s="29">
        <v>9</v>
      </c>
      <c r="D20" s="37">
        <v>9</v>
      </c>
    </row>
    <row r="21" spans="2:4">
      <c r="B21" s="32">
        <v>2022</v>
      </c>
      <c r="C21" s="29">
        <v>8.5</v>
      </c>
      <c r="D21" s="37">
        <v>8</v>
      </c>
    </row>
    <row r="22" spans="2:4">
      <c r="B22" s="33">
        <v>2023</v>
      </c>
      <c r="C22" s="34">
        <v>8</v>
      </c>
      <c r="D22" s="37">
        <v>7</v>
      </c>
    </row>
    <row r="23" spans="2:4">
      <c r="B23" s="32">
        <v>2024</v>
      </c>
      <c r="C23" s="29">
        <v>7.5</v>
      </c>
      <c r="D23" s="37">
        <v>6</v>
      </c>
    </row>
    <row r="24" spans="2:4">
      <c r="B24" s="32">
        <v>2025</v>
      </c>
      <c r="C24" s="29">
        <v>7</v>
      </c>
      <c r="D24" s="37">
        <v>5</v>
      </c>
    </row>
    <row r="25" spans="2:4">
      <c r="B25" s="32">
        <v>2026</v>
      </c>
      <c r="C25" s="29">
        <v>6.88</v>
      </c>
      <c r="D25" s="37">
        <v>5</v>
      </c>
    </row>
    <row r="26" spans="2:4">
      <c r="B26" s="32">
        <v>2027</v>
      </c>
      <c r="C26" s="29">
        <v>6.76</v>
      </c>
      <c r="D26" s="37">
        <v>5</v>
      </c>
    </row>
    <row r="27" spans="2:4">
      <c r="B27" s="33">
        <v>2028</v>
      </c>
      <c r="C27" s="29">
        <v>6.64</v>
      </c>
      <c r="D27" s="37">
        <v>5</v>
      </c>
    </row>
    <row r="28" spans="2:4">
      <c r="B28" s="32">
        <v>2029</v>
      </c>
      <c r="C28" s="29">
        <v>6.52</v>
      </c>
      <c r="D28" s="37">
        <v>5</v>
      </c>
    </row>
    <row r="29" spans="2:4">
      <c r="B29" s="32">
        <v>2030</v>
      </c>
      <c r="C29" s="29">
        <v>6.3999999999999995</v>
      </c>
      <c r="D29" s="37">
        <v>4</v>
      </c>
    </row>
    <row r="30" spans="2:4">
      <c r="B30" s="32">
        <v>2031</v>
      </c>
      <c r="C30" s="29">
        <v>6.2799999999999994</v>
      </c>
      <c r="D30" s="37">
        <v>4</v>
      </c>
    </row>
    <row r="31" spans="2:4">
      <c r="B31" s="32">
        <v>2032</v>
      </c>
      <c r="C31" s="29">
        <v>6.1599999999999993</v>
      </c>
      <c r="D31" s="37">
        <v>4</v>
      </c>
    </row>
    <row r="32" spans="2:4">
      <c r="B32" s="33">
        <v>2033</v>
      </c>
      <c r="C32" s="29">
        <v>6.0399999999999991</v>
      </c>
      <c r="D32" s="37">
        <v>4</v>
      </c>
    </row>
    <row r="33" spans="2:4">
      <c r="B33" s="32">
        <v>2034</v>
      </c>
      <c r="C33" s="29">
        <v>5.919999999999999</v>
      </c>
      <c r="D33" s="37">
        <v>4</v>
      </c>
    </row>
    <row r="34" spans="2:4">
      <c r="B34" s="32">
        <v>2035</v>
      </c>
      <c r="C34" s="29">
        <v>5.7999999999999989</v>
      </c>
      <c r="D34" s="37">
        <v>4</v>
      </c>
    </row>
    <row r="35" spans="2:4">
      <c r="B35" s="32">
        <v>2036</v>
      </c>
      <c r="C35" s="29">
        <v>5.6799999999999988</v>
      </c>
      <c r="D35" s="37">
        <v>4</v>
      </c>
    </row>
    <row r="36" spans="2:4">
      <c r="B36" s="32">
        <v>2037</v>
      </c>
      <c r="C36" s="29">
        <v>5.5599999999999987</v>
      </c>
      <c r="D36" s="37">
        <v>4</v>
      </c>
    </row>
    <row r="37" spans="2:4">
      <c r="B37" s="33">
        <v>2038</v>
      </c>
      <c r="C37" s="29">
        <v>5.4399999999999986</v>
      </c>
      <c r="D37" s="37">
        <v>4</v>
      </c>
    </row>
    <row r="38" spans="2:4">
      <c r="B38" s="32">
        <v>2039</v>
      </c>
      <c r="C38" s="29">
        <v>5.3199999999999985</v>
      </c>
      <c r="D38" s="37">
        <v>4</v>
      </c>
    </row>
    <row r="39" spans="2:4">
      <c r="B39" s="32">
        <v>2040</v>
      </c>
      <c r="C39" s="29">
        <v>5.1999999999999984</v>
      </c>
      <c r="D39" s="37">
        <v>4</v>
      </c>
    </row>
    <row r="40" spans="2:4">
      <c r="B40" s="32">
        <v>2041</v>
      </c>
      <c r="C40" s="29">
        <v>5.0799999999999983</v>
      </c>
      <c r="D40" s="37">
        <v>4</v>
      </c>
    </row>
    <row r="41" spans="2:4">
      <c r="B41" s="32">
        <v>2042</v>
      </c>
      <c r="C41" s="29">
        <v>4.9599999999999982</v>
      </c>
      <c r="D41" s="37">
        <v>4</v>
      </c>
    </row>
    <row r="42" spans="2:4">
      <c r="B42" s="33">
        <v>2043</v>
      </c>
      <c r="C42" s="29">
        <v>4.8399999999999981</v>
      </c>
      <c r="D42" s="37">
        <v>4</v>
      </c>
    </row>
    <row r="43" spans="2:4">
      <c r="B43" s="32">
        <v>2044</v>
      </c>
      <c r="C43" s="29">
        <v>4.719999999999998</v>
      </c>
      <c r="D43" s="37">
        <v>4</v>
      </c>
    </row>
    <row r="44" spans="2:4">
      <c r="B44" s="32">
        <v>2045</v>
      </c>
      <c r="C44" s="29">
        <v>4.5999999999999979</v>
      </c>
      <c r="D44" s="37">
        <v>4</v>
      </c>
    </row>
    <row r="45" spans="2:4">
      <c r="B45" s="32">
        <v>2046</v>
      </c>
      <c r="C45" s="29">
        <v>4.4799999999999978</v>
      </c>
      <c r="D45" s="37">
        <v>4</v>
      </c>
    </row>
    <row r="46" spans="2:4">
      <c r="B46" s="38">
        <v>2047</v>
      </c>
      <c r="C46" s="39">
        <v>4.3599999999999977</v>
      </c>
      <c r="D46" s="37">
        <v>4</v>
      </c>
    </row>
    <row r="47" spans="2:4">
      <c r="B47" s="40">
        <v>2048</v>
      </c>
      <c r="C47" s="43">
        <v>4.2399999999999975</v>
      </c>
      <c r="D47" s="37">
        <v>4</v>
      </c>
    </row>
    <row r="48" spans="2:4">
      <c r="B48" s="41">
        <v>2049</v>
      </c>
      <c r="C48" s="44">
        <v>4.1199999999999974</v>
      </c>
      <c r="D48" s="37">
        <v>4</v>
      </c>
    </row>
    <row r="49" spans="2:4">
      <c r="B49" s="42">
        <v>2050</v>
      </c>
      <c r="C49" s="45">
        <v>4</v>
      </c>
      <c r="D49" s="3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TCO</vt:lpstr>
      <vt:lpstr>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2020-08-31T19:38:22Z</dcterms:created>
  <dcterms:modified xsi:type="dcterms:W3CDTF">2020-08-31T22:38:28Z</dcterms:modified>
</cp:coreProperties>
</file>