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820" yWindow="0" windowWidth="25600" windowHeight="16060" tabRatio="499" firstSheet="13" activeTab="15"/>
  </bookViews>
  <sheets>
    <sheet name="my college budget" sheetId="1" r:id="rId1"/>
    <sheet name="chartdata" sheetId="2" state="hidden" r:id="rId2"/>
    <sheet name="Expense Recording" sheetId="3" r:id="rId3"/>
    <sheet name="October Detailed" sheetId="4" state="hidden" r:id="rId4"/>
    <sheet name="November Detailed" sheetId="5" state="hidden" r:id="rId5"/>
    <sheet name="December Detailed" sheetId="6" state="hidden" r:id="rId6"/>
    <sheet name="August Detailed" sheetId="17" r:id="rId7"/>
    <sheet name="September Detailed" sheetId="16" r:id="rId8"/>
    <sheet name="October_Detailed" sheetId="11" r:id="rId9"/>
    <sheet name="November_Detailed" sheetId="12" r:id="rId10"/>
    <sheet name="December_Detailed" sheetId="13" r:id="rId11"/>
    <sheet name="January Detailed" sheetId="20" r:id="rId12"/>
    <sheet name="February Detailed" sheetId="19" r:id="rId13"/>
    <sheet name="March_Detailed" sheetId="9" r:id="rId14"/>
    <sheet name="April_Detailed" sheetId="10" r:id="rId15"/>
    <sheet name="May Detailed" sheetId="18" r:id="rId16"/>
    <sheet name="Sample Detailed" sheetId="8" r:id="rId17"/>
    <sheet name="Sheet2" sheetId="15" r:id="rId18"/>
  </sheets>
  <definedNames>
    <definedName name="Balance">'my college budget'!$B$15</definedName>
    <definedName name="LastRow" localSheetId="6">ROW(MonthlyExpenses[#Totals])+1</definedName>
    <definedName name="LastRow" localSheetId="12">ROW(MonthlyExpenses[#Totals])+1</definedName>
    <definedName name="LastRow" localSheetId="11">ROW(MonthlyExpenses[#Totals])+1</definedName>
    <definedName name="LastRow" localSheetId="15">ROW(MonthlyExpenses[#Totals])+1</definedName>
    <definedName name="LastRow" localSheetId="7">ROW(MonthlyExpenses[#Totals])+1</definedName>
    <definedName name="LastRow">ROW(MonthlyExpenses[#Totals])+1</definedName>
    <definedName name="NetMonthlyExpenses">'my college budget'!$B$12</definedName>
    <definedName name="NetMonthlyIncome">'my college budget'!$B$9</definedName>
    <definedName name="PercentageOfIncomeSpent">'my college budget'!$B$5</definedName>
    <definedName name="_xlnm.Print_Area" localSheetId="0">OFFSET('my college budget'!$A$1,0,0,LastRow,11)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9" l="1"/>
  <c r="H5" i="19"/>
  <c r="I5" i="19"/>
  <c r="J5" i="19"/>
  <c r="K5" i="19"/>
  <c r="L5" i="19"/>
  <c r="M5" i="19"/>
  <c r="N5" i="19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N4" i="20"/>
  <c r="N3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M3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L3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N2" i="20"/>
  <c r="M2" i="20"/>
  <c r="L2" i="20"/>
  <c r="K2" i="20"/>
  <c r="J2" i="20"/>
  <c r="I2" i="20"/>
  <c r="H2" i="20"/>
  <c r="G2" i="20"/>
  <c r="G2" i="13"/>
  <c r="N23" i="13"/>
  <c r="N22" i="13"/>
  <c r="N21" i="13"/>
  <c r="N20" i="13"/>
  <c r="M23" i="13"/>
  <c r="M22" i="13"/>
  <c r="M21" i="13"/>
  <c r="M20" i="13"/>
  <c r="L23" i="13"/>
  <c r="L22" i="13"/>
  <c r="L21" i="13"/>
  <c r="L20" i="13"/>
  <c r="K23" i="13"/>
  <c r="K22" i="13"/>
  <c r="K21" i="13"/>
  <c r="K20" i="13"/>
  <c r="J23" i="13"/>
  <c r="J22" i="13"/>
  <c r="J21" i="13"/>
  <c r="J20" i="13"/>
  <c r="I23" i="13"/>
  <c r="I22" i="13"/>
  <c r="I21" i="13"/>
  <c r="I20" i="13"/>
  <c r="H23" i="13"/>
  <c r="H22" i="13"/>
  <c r="H21" i="13"/>
  <c r="H20" i="13"/>
  <c r="G23" i="13"/>
  <c r="G22" i="13"/>
  <c r="G21" i="13"/>
  <c r="G20" i="13"/>
  <c r="G11" i="13"/>
  <c r="G12" i="13"/>
  <c r="G13" i="13"/>
  <c r="G14" i="13"/>
  <c r="G15" i="13"/>
  <c r="G16" i="13"/>
  <c r="G17" i="13"/>
  <c r="G18" i="13"/>
  <c r="G19" i="13"/>
  <c r="G3" i="13"/>
  <c r="G4" i="13"/>
  <c r="G5" i="13"/>
  <c r="G6" i="13"/>
  <c r="G7" i="13"/>
  <c r="G8" i="13"/>
  <c r="G9" i="13"/>
  <c r="G10" i="13"/>
  <c r="G24" i="13"/>
  <c r="G9" i="3"/>
  <c r="L11" i="13"/>
  <c r="L12" i="13"/>
  <c r="L13" i="13"/>
  <c r="L14" i="13"/>
  <c r="L15" i="13"/>
  <c r="L16" i="13"/>
  <c r="L17" i="13"/>
  <c r="L18" i="13"/>
  <c r="L19" i="13"/>
  <c r="L3" i="13"/>
  <c r="L4" i="13"/>
  <c r="L5" i="13"/>
  <c r="L6" i="13"/>
  <c r="L7" i="13"/>
  <c r="L8" i="13"/>
  <c r="L9" i="13"/>
  <c r="L10" i="13"/>
  <c r="L2" i="13"/>
  <c r="L24" i="13"/>
  <c r="G10" i="3"/>
  <c r="M11" i="13"/>
  <c r="M12" i="13"/>
  <c r="M13" i="13"/>
  <c r="M14" i="13"/>
  <c r="M15" i="13"/>
  <c r="M16" i="13"/>
  <c r="M17" i="13"/>
  <c r="M18" i="13"/>
  <c r="M19" i="13"/>
  <c r="M3" i="13"/>
  <c r="M4" i="13"/>
  <c r="M5" i="13"/>
  <c r="M6" i="13"/>
  <c r="M7" i="13"/>
  <c r="M8" i="13"/>
  <c r="M9" i="13"/>
  <c r="M10" i="13"/>
  <c r="M2" i="13"/>
  <c r="M24" i="13"/>
  <c r="G11" i="3"/>
  <c r="I11" i="13"/>
  <c r="I12" i="13"/>
  <c r="I13" i="13"/>
  <c r="I14" i="13"/>
  <c r="I15" i="13"/>
  <c r="I16" i="13"/>
  <c r="I17" i="13"/>
  <c r="I18" i="13"/>
  <c r="I19" i="13"/>
  <c r="I3" i="13"/>
  <c r="I4" i="13"/>
  <c r="I5" i="13"/>
  <c r="I6" i="13"/>
  <c r="I7" i="13"/>
  <c r="I8" i="13"/>
  <c r="I9" i="13"/>
  <c r="I10" i="13"/>
  <c r="I2" i="13"/>
  <c r="I24" i="13"/>
  <c r="G12" i="3"/>
  <c r="N11" i="13"/>
  <c r="N12" i="13"/>
  <c r="N13" i="13"/>
  <c r="N14" i="13"/>
  <c r="N15" i="13"/>
  <c r="N16" i="13"/>
  <c r="N17" i="13"/>
  <c r="N18" i="13"/>
  <c r="N19" i="13"/>
  <c r="N3" i="13"/>
  <c r="N4" i="13"/>
  <c r="N5" i="13"/>
  <c r="N6" i="13"/>
  <c r="N7" i="13"/>
  <c r="N8" i="13"/>
  <c r="N9" i="13"/>
  <c r="N10" i="13"/>
  <c r="N2" i="13"/>
  <c r="N24" i="13"/>
  <c r="G13" i="3"/>
  <c r="K11" i="13"/>
  <c r="K12" i="13"/>
  <c r="K13" i="13"/>
  <c r="K14" i="13"/>
  <c r="K15" i="13"/>
  <c r="K16" i="13"/>
  <c r="K17" i="13"/>
  <c r="K18" i="13"/>
  <c r="K19" i="13"/>
  <c r="K3" i="13"/>
  <c r="K4" i="13"/>
  <c r="K5" i="13"/>
  <c r="K6" i="13"/>
  <c r="K7" i="13"/>
  <c r="K8" i="13"/>
  <c r="K9" i="13"/>
  <c r="K10" i="13"/>
  <c r="K2" i="13"/>
  <c r="K24" i="13"/>
  <c r="G14" i="3"/>
  <c r="J11" i="13"/>
  <c r="J12" i="13"/>
  <c r="J13" i="13"/>
  <c r="J14" i="13"/>
  <c r="J15" i="13"/>
  <c r="J16" i="13"/>
  <c r="J17" i="13"/>
  <c r="J18" i="13"/>
  <c r="J19" i="13"/>
  <c r="J3" i="13"/>
  <c r="J4" i="13"/>
  <c r="J5" i="13"/>
  <c r="J6" i="13"/>
  <c r="J7" i="13"/>
  <c r="J8" i="13"/>
  <c r="J9" i="13"/>
  <c r="J10" i="13"/>
  <c r="J2" i="13"/>
  <c r="J24" i="13"/>
  <c r="G15" i="3"/>
  <c r="H11" i="13"/>
  <c r="H12" i="13"/>
  <c r="H13" i="13"/>
  <c r="H14" i="13"/>
  <c r="H15" i="13"/>
  <c r="H16" i="13"/>
  <c r="H17" i="13"/>
  <c r="H18" i="13"/>
  <c r="H19" i="13"/>
  <c r="H3" i="13"/>
  <c r="H4" i="13"/>
  <c r="H5" i="13"/>
  <c r="H6" i="13"/>
  <c r="H7" i="13"/>
  <c r="H8" i="13"/>
  <c r="H9" i="13"/>
  <c r="B10" i="13"/>
  <c r="H10" i="13"/>
  <c r="H2" i="13"/>
  <c r="H24" i="13"/>
  <c r="G16" i="3"/>
  <c r="G17" i="3"/>
  <c r="G27" i="20"/>
  <c r="H9" i="3"/>
  <c r="H27" i="20"/>
  <c r="H10" i="3"/>
  <c r="I27" i="20"/>
  <c r="H11" i="3"/>
  <c r="J27" i="20"/>
  <c r="H12" i="3"/>
  <c r="K27" i="20"/>
  <c r="H13" i="3"/>
  <c r="L27" i="20"/>
  <c r="H14" i="3"/>
  <c r="M27" i="20"/>
  <c r="H15" i="3"/>
  <c r="N27" i="20"/>
  <c r="H16" i="3"/>
  <c r="H17" i="3"/>
  <c r="G2" i="19"/>
  <c r="G3" i="19"/>
  <c r="G4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I9" i="3"/>
  <c r="H2" i="19"/>
  <c r="H3" i="19"/>
  <c r="H4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I10" i="3"/>
  <c r="I2" i="19"/>
  <c r="I3" i="19"/>
  <c r="I4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11" i="3"/>
  <c r="J2" i="19"/>
  <c r="J3" i="19"/>
  <c r="J4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I12" i="3"/>
  <c r="K2" i="19"/>
  <c r="K3" i="19"/>
  <c r="K4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I13" i="3"/>
  <c r="L2" i="19"/>
  <c r="L3" i="19"/>
  <c r="L4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I14" i="3"/>
  <c r="M2" i="19"/>
  <c r="M3" i="19"/>
  <c r="M4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I15" i="3"/>
  <c r="N2" i="19"/>
  <c r="N3" i="19"/>
  <c r="N4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I16" i="3"/>
  <c r="I17" i="3"/>
  <c r="G2" i="9"/>
  <c r="G3" i="9"/>
  <c r="G4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5" i="9"/>
  <c r="G27" i="9"/>
  <c r="J9" i="3"/>
  <c r="L2" i="9"/>
  <c r="L3" i="9"/>
  <c r="L4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5" i="9"/>
  <c r="L27" i="9"/>
  <c r="J10" i="3"/>
  <c r="M2" i="9"/>
  <c r="M3" i="9"/>
  <c r="M4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5" i="9"/>
  <c r="M27" i="9"/>
  <c r="J11" i="3"/>
  <c r="I2" i="9"/>
  <c r="I3" i="9"/>
  <c r="I4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5" i="9"/>
  <c r="I27" i="9"/>
  <c r="J12" i="3"/>
  <c r="N2" i="9"/>
  <c r="N3" i="9"/>
  <c r="N4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5" i="9"/>
  <c r="N27" i="9"/>
  <c r="J13" i="3"/>
  <c r="K2" i="9"/>
  <c r="K3" i="9"/>
  <c r="K4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5" i="9"/>
  <c r="K27" i="9"/>
  <c r="J14" i="3"/>
  <c r="J2" i="9"/>
  <c r="J3" i="9"/>
  <c r="J4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5" i="9"/>
  <c r="J27" i="9"/>
  <c r="J15" i="3"/>
  <c r="H2" i="9"/>
  <c r="H3" i="9"/>
  <c r="H4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5" i="9"/>
  <c r="H27" i="9"/>
  <c r="J16" i="3"/>
  <c r="J17" i="3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K9" i="3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K10" i="3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K11" i="3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K12" i="3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13" i="3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K14" i="3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K15" i="3"/>
  <c r="N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K16" i="3"/>
  <c r="K17" i="3"/>
  <c r="G2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3" i="18"/>
  <c r="G27" i="18"/>
  <c r="L9" i="3"/>
  <c r="H2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3" i="18"/>
  <c r="H27" i="18"/>
  <c r="L10" i="3"/>
  <c r="I2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3" i="18"/>
  <c r="I27" i="18"/>
  <c r="L11" i="3"/>
  <c r="J2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3" i="18"/>
  <c r="J27" i="18"/>
  <c r="L12" i="3"/>
  <c r="K2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3" i="18"/>
  <c r="K27" i="18"/>
  <c r="L13" i="3"/>
  <c r="L2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3" i="18"/>
  <c r="L27" i="18"/>
  <c r="L14" i="3"/>
  <c r="M2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3" i="18"/>
  <c r="M27" i="18"/>
  <c r="L15" i="3"/>
  <c r="N2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3" i="18"/>
  <c r="N27" i="18"/>
  <c r="L16" i="3"/>
  <c r="L17" i="3"/>
  <c r="C18" i="3"/>
  <c r="B18" i="3"/>
  <c r="B32" i="12"/>
  <c r="N33" i="12"/>
  <c r="N32" i="12"/>
  <c r="N31" i="12"/>
  <c r="N30" i="12"/>
  <c r="N29" i="12"/>
  <c r="N28" i="12"/>
  <c r="N27" i="12"/>
  <c r="N26" i="12"/>
  <c r="N25" i="12"/>
  <c r="M33" i="12"/>
  <c r="M32" i="12"/>
  <c r="M31" i="12"/>
  <c r="M30" i="12"/>
  <c r="M29" i="12"/>
  <c r="M28" i="12"/>
  <c r="M27" i="12"/>
  <c r="M26" i="12"/>
  <c r="M25" i="12"/>
  <c r="L33" i="12"/>
  <c r="L32" i="12"/>
  <c r="L31" i="12"/>
  <c r="L30" i="12"/>
  <c r="L29" i="12"/>
  <c r="L28" i="12"/>
  <c r="L27" i="12"/>
  <c r="L26" i="12"/>
  <c r="L25" i="12"/>
  <c r="K33" i="12"/>
  <c r="K32" i="12"/>
  <c r="K31" i="12"/>
  <c r="K30" i="12"/>
  <c r="K29" i="12"/>
  <c r="K28" i="12"/>
  <c r="K27" i="12"/>
  <c r="K26" i="12"/>
  <c r="K25" i="12"/>
  <c r="J33" i="12"/>
  <c r="J32" i="12"/>
  <c r="J31" i="12"/>
  <c r="J30" i="12"/>
  <c r="J29" i="12"/>
  <c r="J28" i="12"/>
  <c r="J27" i="12"/>
  <c r="J26" i="12"/>
  <c r="J25" i="12"/>
  <c r="I33" i="12"/>
  <c r="I32" i="12"/>
  <c r="I31" i="12"/>
  <c r="I30" i="12"/>
  <c r="I29" i="12"/>
  <c r="I28" i="12"/>
  <c r="I27" i="12"/>
  <c r="I26" i="12"/>
  <c r="I25" i="12"/>
  <c r="H33" i="12"/>
  <c r="H32" i="12"/>
  <c r="H31" i="12"/>
  <c r="H30" i="12"/>
  <c r="H29" i="12"/>
  <c r="H28" i="12"/>
  <c r="H27" i="12"/>
  <c r="H26" i="12"/>
  <c r="H25" i="12"/>
  <c r="G33" i="12"/>
  <c r="G32" i="12"/>
  <c r="G31" i="12"/>
  <c r="G30" i="12"/>
  <c r="G29" i="12"/>
  <c r="G28" i="12"/>
  <c r="G27" i="12"/>
  <c r="G26" i="12"/>
  <c r="G25" i="12"/>
  <c r="N24" i="12"/>
  <c r="N23" i="12"/>
  <c r="N22" i="12"/>
  <c r="N21" i="12"/>
  <c r="N20" i="12"/>
  <c r="N19" i="12"/>
  <c r="M19" i="12"/>
  <c r="M24" i="12"/>
  <c r="M23" i="12"/>
  <c r="M22" i="12"/>
  <c r="M21" i="12"/>
  <c r="M20" i="12"/>
  <c r="L24" i="12"/>
  <c r="L23" i="12"/>
  <c r="L22" i="12"/>
  <c r="L21" i="12"/>
  <c r="L20" i="12"/>
  <c r="L19" i="12"/>
  <c r="K24" i="12"/>
  <c r="K23" i="12"/>
  <c r="K22" i="12"/>
  <c r="K21" i="12"/>
  <c r="K20" i="12"/>
  <c r="K19" i="12"/>
  <c r="J24" i="12"/>
  <c r="J23" i="12"/>
  <c r="J22" i="12"/>
  <c r="J21" i="12"/>
  <c r="J20" i="12"/>
  <c r="J19" i="12"/>
  <c r="I24" i="12"/>
  <c r="I23" i="12"/>
  <c r="I22" i="12"/>
  <c r="I21" i="12"/>
  <c r="I20" i="12"/>
  <c r="I19" i="12"/>
  <c r="H24" i="12"/>
  <c r="H23" i="12"/>
  <c r="H22" i="12"/>
  <c r="H21" i="12"/>
  <c r="H20" i="12"/>
  <c r="H19" i="12"/>
  <c r="G24" i="12"/>
  <c r="G23" i="12"/>
  <c r="G22" i="12"/>
  <c r="G21" i="12"/>
  <c r="G20" i="12"/>
  <c r="G19" i="12"/>
  <c r="G18" i="12"/>
  <c r="G17" i="12"/>
  <c r="N36" i="11"/>
  <c r="M36" i="11"/>
  <c r="L36" i="11"/>
  <c r="K36" i="11"/>
  <c r="J36" i="11"/>
  <c r="I36" i="11"/>
  <c r="H36" i="11"/>
  <c r="G36" i="11"/>
  <c r="N35" i="11"/>
  <c r="M35" i="11"/>
  <c r="L35" i="11"/>
  <c r="K35" i="11"/>
  <c r="J35" i="11"/>
  <c r="I35" i="11"/>
  <c r="H35" i="11"/>
  <c r="G35" i="11"/>
  <c r="N34" i="11"/>
  <c r="M34" i="11"/>
  <c r="L34" i="11"/>
  <c r="K34" i="11"/>
  <c r="J34" i="11"/>
  <c r="I34" i="11"/>
  <c r="H34" i="11"/>
  <c r="G34" i="11"/>
  <c r="N33" i="11"/>
  <c r="M33" i="11"/>
  <c r="L33" i="11"/>
  <c r="K33" i="11"/>
  <c r="J33" i="11"/>
  <c r="I33" i="11"/>
  <c r="H33" i="11"/>
  <c r="G33" i="11"/>
  <c r="N32" i="11"/>
  <c r="M32" i="11"/>
  <c r="L32" i="11"/>
  <c r="K32" i="11"/>
  <c r="J32" i="11"/>
  <c r="I32" i="11"/>
  <c r="H32" i="11"/>
  <c r="G32" i="11"/>
  <c r="N31" i="11"/>
  <c r="M31" i="11"/>
  <c r="L31" i="11"/>
  <c r="K31" i="11"/>
  <c r="J31" i="11"/>
  <c r="I31" i="11"/>
  <c r="H31" i="11"/>
  <c r="G31" i="11"/>
  <c r="N30" i="11"/>
  <c r="M30" i="11"/>
  <c r="L30" i="11"/>
  <c r="K30" i="11"/>
  <c r="J30" i="11"/>
  <c r="I30" i="11"/>
  <c r="H30" i="11"/>
  <c r="G30" i="11"/>
  <c r="N37" i="11"/>
  <c r="M37" i="11"/>
  <c r="L37" i="11"/>
  <c r="K37" i="11"/>
  <c r="J37" i="11"/>
  <c r="I37" i="11"/>
  <c r="B37" i="11"/>
  <c r="H37" i="11"/>
  <c r="G37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I29" i="11"/>
  <c r="I28" i="11"/>
  <c r="I27" i="11"/>
  <c r="I26" i="11"/>
  <c r="I25" i="11"/>
  <c r="I24" i="11"/>
  <c r="I23" i="11"/>
  <c r="H29" i="11"/>
  <c r="H28" i="11"/>
  <c r="H27" i="11"/>
  <c r="H26" i="11"/>
  <c r="H25" i="11"/>
  <c r="H24" i="11"/>
  <c r="H23" i="11"/>
  <c r="G29" i="11"/>
  <c r="G28" i="11"/>
  <c r="G27" i="11"/>
  <c r="G26" i="11"/>
  <c r="G25" i="11"/>
  <c r="G24" i="11"/>
  <c r="G23" i="11"/>
  <c r="G22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I22" i="11"/>
  <c r="I21" i="11"/>
  <c r="I20" i="11"/>
  <c r="I19" i="11"/>
  <c r="I18" i="11"/>
  <c r="I17" i="11"/>
  <c r="I16" i="11"/>
  <c r="H22" i="11"/>
  <c r="H21" i="11"/>
  <c r="H20" i="11"/>
  <c r="H19" i="11"/>
  <c r="H18" i="11"/>
  <c r="H17" i="11"/>
  <c r="H16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B27" i="16"/>
  <c r="B11" i="16"/>
  <c r="B10" i="16"/>
  <c r="B8" i="16"/>
  <c r="N7" i="16"/>
  <c r="N8" i="16"/>
  <c r="N9" i="16"/>
  <c r="N10" i="16"/>
  <c r="N11" i="16"/>
  <c r="N12" i="16"/>
  <c r="N13" i="16"/>
  <c r="N14" i="16"/>
  <c r="N3" i="16"/>
  <c r="N4" i="16"/>
  <c r="N5" i="16"/>
  <c r="N6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" i="16"/>
  <c r="N27" i="16"/>
  <c r="D16" i="3"/>
  <c r="B6" i="16"/>
  <c r="I7" i="17"/>
  <c r="I4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7" i="17"/>
  <c r="E9" i="3"/>
  <c r="N9" i="3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34" i="12"/>
  <c r="G35" i="12"/>
  <c r="F9" i="3"/>
  <c r="O9" i="3"/>
  <c r="P9" i="3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E10" i="3"/>
  <c r="N10" i="3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34" i="12"/>
  <c r="L35" i="12"/>
  <c r="F10" i="3"/>
  <c r="O10" i="3"/>
  <c r="P10" i="3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E11" i="3"/>
  <c r="N11" i="3"/>
  <c r="M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34" i="12"/>
  <c r="M35" i="12"/>
  <c r="F11" i="3"/>
  <c r="O11" i="3"/>
  <c r="P11" i="3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E12" i="3"/>
  <c r="N12" i="3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34" i="12"/>
  <c r="I35" i="12"/>
  <c r="F12" i="3"/>
  <c r="O12" i="3"/>
  <c r="P12" i="3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E13" i="3"/>
  <c r="N13" i="3"/>
  <c r="N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34" i="12"/>
  <c r="N35" i="12"/>
  <c r="F13" i="3"/>
  <c r="O13" i="3"/>
  <c r="P13" i="3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E14" i="3"/>
  <c r="N14" i="3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34" i="12"/>
  <c r="K35" i="12"/>
  <c r="F14" i="3"/>
  <c r="O14" i="3"/>
  <c r="P14" i="3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E15" i="3"/>
  <c r="N15" i="3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34" i="12"/>
  <c r="J35" i="12"/>
  <c r="F15" i="3"/>
  <c r="O15" i="3"/>
  <c r="P15" i="3"/>
  <c r="E16" i="3"/>
  <c r="N16" i="3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34" i="12"/>
  <c r="H35" i="12"/>
  <c r="F16" i="3"/>
  <c r="O16" i="3"/>
  <c r="P16" i="3"/>
  <c r="M2" i="16"/>
  <c r="M3" i="16"/>
  <c r="M4" i="16"/>
  <c r="M14" i="16"/>
  <c r="M5" i="16"/>
  <c r="M6" i="16"/>
  <c r="M7" i="16"/>
  <c r="M8" i="16"/>
  <c r="M9" i="16"/>
  <c r="M10" i="16"/>
  <c r="M11" i="16"/>
  <c r="M12" i="16"/>
  <c r="M13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D15" i="3"/>
  <c r="L2" i="16"/>
  <c r="L3" i="16"/>
  <c r="L4" i="16"/>
  <c r="L14" i="16"/>
  <c r="L5" i="16"/>
  <c r="L6" i="16"/>
  <c r="L7" i="16"/>
  <c r="L8" i="16"/>
  <c r="L9" i="16"/>
  <c r="L10" i="16"/>
  <c r="L11" i="16"/>
  <c r="L12" i="16"/>
  <c r="L13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D14" i="3"/>
  <c r="K2" i="16"/>
  <c r="K3" i="16"/>
  <c r="K4" i="16"/>
  <c r="K14" i="16"/>
  <c r="K5" i="16"/>
  <c r="K6" i="16"/>
  <c r="K7" i="16"/>
  <c r="K8" i="16"/>
  <c r="K9" i="16"/>
  <c r="K10" i="16"/>
  <c r="K11" i="16"/>
  <c r="K12" i="16"/>
  <c r="K13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D13" i="3"/>
  <c r="J2" i="16"/>
  <c r="J3" i="16"/>
  <c r="J4" i="16"/>
  <c r="J14" i="16"/>
  <c r="J5" i="16"/>
  <c r="J6" i="16"/>
  <c r="J7" i="16"/>
  <c r="J8" i="16"/>
  <c r="J9" i="16"/>
  <c r="J10" i="16"/>
  <c r="J11" i="16"/>
  <c r="J12" i="16"/>
  <c r="J13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D12" i="3"/>
  <c r="I2" i="16"/>
  <c r="I3" i="16"/>
  <c r="I4" i="16"/>
  <c r="I14" i="16"/>
  <c r="I5" i="16"/>
  <c r="I6" i="16"/>
  <c r="I7" i="16"/>
  <c r="I8" i="16"/>
  <c r="I9" i="16"/>
  <c r="I10" i="16"/>
  <c r="I11" i="16"/>
  <c r="I12" i="16"/>
  <c r="I13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D11" i="3"/>
  <c r="H2" i="16"/>
  <c r="H3" i="16"/>
  <c r="H4" i="16"/>
  <c r="H14" i="16"/>
  <c r="H5" i="16"/>
  <c r="H6" i="16"/>
  <c r="H7" i="16"/>
  <c r="H8" i="16"/>
  <c r="H9" i="16"/>
  <c r="H10" i="16"/>
  <c r="H11" i="16"/>
  <c r="H12" i="16"/>
  <c r="H13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D10" i="3"/>
  <c r="G2" i="16"/>
  <c r="G3" i="16"/>
  <c r="G4" i="16"/>
  <c r="G14" i="16"/>
  <c r="G5" i="16"/>
  <c r="G6" i="16"/>
  <c r="G7" i="16"/>
  <c r="G8" i="16"/>
  <c r="G9" i="16"/>
  <c r="G10" i="16"/>
  <c r="G11" i="16"/>
  <c r="G12" i="16"/>
  <c r="G13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D9" i="3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7" i="17"/>
  <c r="C9" i="3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7" i="17"/>
  <c r="C10" i="3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7" i="17"/>
  <c r="C11" i="3"/>
  <c r="I2" i="17"/>
  <c r="I3" i="17"/>
  <c r="I5" i="17"/>
  <c r="I6" i="17"/>
  <c r="C12" i="3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7" i="17"/>
  <c r="C13" i="3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7" i="17"/>
  <c r="C14" i="3"/>
  <c r="L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7" i="17"/>
  <c r="C15" i="3"/>
  <c r="M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7" i="17"/>
  <c r="C16" i="3"/>
  <c r="C17" i="3"/>
  <c r="D17" i="3"/>
  <c r="B30" i="3"/>
  <c r="B27" i="20"/>
  <c r="B24" i="19"/>
  <c r="B27" i="18"/>
  <c r="M23" i="17"/>
  <c r="M24" i="17"/>
  <c r="M25" i="17"/>
  <c r="M26" i="17"/>
  <c r="L23" i="17"/>
  <c r="L24" i="17"/>
  <c r="L25" i="17"/>
  <c r="L26" i="17"/>
  <c r="K23" i="17"/>
  <c r="K24" i="17"/>
  <c r="K25" i="17"/>
  <c r="K26" i="17"/>
  <c r="J23" i="17"/>
  <c r="J24" i="17"/>
  <c r="J25" i="17"/>
  <c r="J26" i="17"/>
  <c r="I23" i="17"/>
  <c r="I24" i="17"/>
  <c r="I25" i="17"/>
  <c r="I26" i="17"/>
  <c r="H23" i="17"/>
  <c r="H24" i="17"/>
  <c r="H25" i="17"/>
  <c r="H26" i="17"/>
  <c r="G23" i="17"/>
  <c r="G24" i="17"/>
  <c r="G25" i="17"/>
  <c r="G26" i="17"/>
  <c r="F23" i="17"/>
  <c r="F24" i="17"/>
  <c r="F25" i="17"/>
  <c r="F26" i="17"/>
  <c r="B27" i="17"/>
  <c r="J22" i="1"/>
  <c r="J21" i="1"/>
  <c r="B24" i="13"/>
  <c r="B35" i="12"/>
  <c r="B27" i="10"/>
  <c r="F2" i="8"/>
  <c r="F3" i="8"/>
  <c r="F4" i="8"/>
  <c r="F5" i="8"/>
  <c r="F6" i="8"/>
  <c r="F7" i="8"/>
  <c r="F8" i="8"/>
  <c r="F9" i="8"/>
  <c r="F10" i="8"/>
  <c r="F11" i="8"/>
  <c r="F12" i="8"/>
  <c r="F13" i="8"/>
  <c r="F14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B27" i="9"/>
  <c r="B14" i="8"/>
  <c r="F17" i="3"/>
  <c r="E17" i="3"/>
  <c r="B17" i="3"/>
  <c r="G5" i="6"/>
  <c r="G15" i="6"/>
  <c r="E14" i="6"/>
  <c r="G4" i="6"/>
  <c r="G7" i="6"/>
  <c r="B10" i="6"/>
  <c r="G10" i="6"/>
  <c r="G13" i="6"/>
  <c r="G22" i="6"/>
  <c r="F3" i="6"/>
  <c r="F6" i="6"/>
  <c r="F8" i="6"/>
  <c r="F11" i="6"/>
  <c r="F22" i="6"/>
  <c r="E2" i="6"/>
  <c r="E9" i="6"/>
  <c r="E12" i="6"/>
  <c r="E22" i="6"/>
  <c r="B22" i="6"/>
  <c r="H10" i="5"/>
  <c r="H9" i="5"/>
  <c r="G5" i="5"/>
  <c r="G22" i="5"/>
  <c r="H6" i="5"/>
  <c r="H8" i="5"/>
  <c r="H22" i="5"/>
  <c r="F3" i="5"/>
  <c r="F4" i="5"/>
  <c r="F7" i="5"/>
  <c r="F22" i="5"/>
  <c r="E2" i="5"/>
  <c r="E22" i="5"/>
  <c r="B22" i="5"/>
  <c r="K21" i="4"/>
  <c r="H21" i="4"/>
  <c r="I21" i="4"/>
  <c r="J21" i="4"/>
  <c r="G21" i="4"/>
  <c r="F21" i="4"/>
  <c r="C21" i="4"/>
  <c r="U15" i="3"/>
  <c r="Q9" i="3"/>
  <c r="R9" i="3"/>
  <c r="S9" i="3"/>
  <c r="T9" i="3"/>
  <c r="U9" i="3"/>
  <c r="V9" i="3"/>
  <c r="Q10" i="3"/>
  <c r="R10" i="3"/>
  <c r="S10" i="3"/>
  <c r="T10" i="3"/>
  <c r="U10" i="3"/>
  <c r="V10" i="3"/>
  <c r="Q11" i="3"/>
  <c r="R11" i="3"/>
  <c r="S11" i="3"/>
  <c r="T11" i="3"/>
  <c r="U11" i="3"/>
  <c r="V11" i="3"/>
  <c r="Q12" i="3"/>
  <c r="R12" i="3"/>
  <c r="S12" i="3"/>
  <c r="T12" i="3"/>
  <c r="U12" i="3"/>
  <c r="V12" i="3"/>
  <c r="Q13" i="3"/>
  <c r="R13" i="3"/>
  <c r="S13" i="3"/>
  <c r="T13" i="3"/>
  <c r="U13" i="3"/>
  <c r="V13" i="3"/>
  <c r="Q14" i="3"/>
  <c r="R14" i="3"/>
  <c r="S14" i="3"/>
  <c r="T14" i="3"/>
  <c r="U14" i="3"/>
  <c r="V14" i="3"/>
  <c r="Q15" i="3"/>
  <c r="R15" i="3"/>
  <c r="S15" i="3"/>
  <c r="T15" i="3"/>
  <c r="V15" i="3"/>
  <c r="Q16" i="3"/>
  <c r="R16" i="3"/>
  <c r="S16" i="3"/>
  <c r="T16" i="3"/>
  <c r="U16" i="3"/>
  <c r="V16" i="3"/>
  <c r="O8" i="3"/>
  <c r="P8" i="3"/>
  <c r="Q8" i="3"/>
  <c r="R8" i="3"/>
  <c r="S8" i="3"/>
  <c r="T8" i="3"/>
  <c r="U8" i="3"/>
  <c r="V8" i="3"/>
  <c r="N4" i="3"/>
  <c r="N8" i="3"/>
  <c r="V4" i="3"/>
  <c r="O4" i="3"/>
  <c r="P4" i="3"/>
  <c r="Q4" i="3"/>
  <c r="R4" i="3"/>
  <c r="S4" i="3"/>
  <c r="T4" i="3"/>
  <c r="U4" i="3"/>
  <c r="Q3" i="3"/>
  <c r="R3" i="3"/>
  <c r="S3" i="3"/>
  <c r="T3" i="3"/>
  <c r="U3" i="3"/>
  <c r="V3" i="3"/>
  <c r="O3" i="3"/>
  <c r="P3" i="3"/>
  <c r="N3" i="3"/>
  <c r="J20" i="1"/>
  <c r="J23" i="1"/>
  <c r="C21" i="1"/>
  <c r="J19" i="1"/>
  <c r="I24" i="1"/>
  <c r="J24" i="1"/>
  <c r="B9" i="1"/>
  <c r="B2" i="2"/>
  <c r="F27" i="1"/>
  <c r="B12" i="1"/>
  <c r="B5" i="1"/>
  <c r="B6" i="1"/>
  <c r="B3" i="2"/>
  <c r="B15" i="1"/>
</calcChain>
</file>

<file path=xl/sharedStrings.xml><?xml version="1.0" encoding="utf-8"?>
<sst xmlns="http://schemas.openxmlformats.org/spreadsheetml/2006/main" count="1149" uniqueCount="423">
  <si>
    <t>Item</t>
  </si>
  <si>
    <t>Amount</t>
  </si>
  <si>
    <t>Tuition</t>
  </si>
  <si>
    <t>Lab fees</t>
  </si>
  <si>
    <t>Cell phone</t>
  </si>
  <si>
    <t>Books</t>
  </si>
  <si>
    <t>Other income</t>
  </si>
  <si>
    <t>Total</t>
  </si>
  <si>
    <t>Transportation</t>
  </si>
  <si>
    <t>Other fees</t>
  </si>
  <si>
    <t>Hair cuts</t>
  </si>
  <si>
    <t>Entertainment</t>
  </si>
  <si>
    <t>Miscellaneous</t>
  </si>
  <si>
    <t>monthly income</t>
  </si>
  <si>
    <t>monthly expenses</t>
  </si>
  <si>
    <t>percentage of income spent</t>
  </si>
  <si>
    <t>net monthly income</t>
  </si>
  <si>
    <t>net monthly expenses</t>
  </si>
  <si>
    <t>balance</t>
  </si>
  <si>
    <t>* based on a 4 month semester</t>
  </si>
  <si>
    <t>my college budget</t>
  </si>
  <si>
    <t>income</t>
  </si>
  <si>
    <t>expenses</t>
  </si>
  <si>
    <t>Per Month</t>
  </si>
  <si>
    <t>Income</t>
  </si>
  <si>
    <t>Room &amp; Board</t>
  </si>
  <si>
    <t>Snacks - grocery</t>
  </si>
  <si>
    <t>Regent Grant</t>
  </si>
  <si>
    <t>Alowance</t>
  </si>
  <si>
    <t>Medical</t>
  </si>
  <si>
    <t>Toiletries</t>
  </si>
  <si>
    <t>Meals out</t>
  </si>
  <si>
    <t>Campus Fees</t>
  </si>
  <si>
    <t>Monthly Income</t>
  </si>
  <si>
    <t>Monthly Expenses</t>
  </si>
  <si>
    <t>Plan</t>
  </si>
  <si>
    <t>Actual</t>
  </si>
  <si>
    <t>Delta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</si>
  <si>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</si>
  <si>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</si>
  <si>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</si>
  <si>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</si>
  <si>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</si>
  <si>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</si>
  <si>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</si>
  <si>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</si>
  <si>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</si>
  <si>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Parental Contribution</t>
  </si>
  <si>
    <t>Date</t>
  </si>
  <si>
    <t>Category</t>
  </si>
  <si>
    <t>Expense Description</t>
  </si>
  <si>
    <t>Italian Dinner (pesto pasta)</t>
  </si>
  <si>
    <t>Dining</t>
  </si>
  <si>
    <t>Improvability</t>
  </si>
  <si>
    <t>Laundry (loading card)</t>
  </si>
  <si>
    <t>Snacks</t>
  </si>
  <si>
    <t>Foam Roller from Amazon</t>
  </si>
  <si>
    <t>Medical (?)</t>
  </si>
  <si>
    <t>Woodstock's Cinnamon Pizza</t>
  </si>
  <si>
    <t>200 index cards</t>
  </si>
  <si>
    <t>Orange Juice</t>
  </si>
  <si>
    <t>Amtrak Train Tickets</t>
  </si>
  <si>
    <t>Transport</t>
  </si>
  <si>
    <t>Starbucks</t>
  </si>
  <si>
    <t>Donation</t>
  </si>
  <si>
    <t>UCSB Turkey Trot</t>
  </si>
  <si>
    <t>Grocery</t>
  </si>
  <si>
    <t>Dinner Before Improv</t>
  </si>
  <si>
    <t>Finasteride (3 months)</t>
  </si>
  <si>
    <t>Ice cream w/ friends</t>
  </si>
  <si>
    <t>Starbucks Trip</t>
  </si>
  <si>
    <t>Lunch 12/01</t>
  </si>
  <si>
    <t>Late Night Snack</t>
  </si>
  <si>
    <t>Snack Supplies</t>
  </si>
  <si>
    <t>Laundry Card Reload</t>
  </si>
  <si>
    <t>Misc.</t>
  </si>
  <si>
    <t>Math 4B Textbook</t>
  </si>
  <si>
    <t>Textbooks</t>
  </si>
  <si>
    <t>Snack from Vending Machine</t>
  </si>
  <si>
    <t>Binders</t>
  </si>
  <si>
    <t>Snack from 7/11</t>
  </si>
  <si>
    <t>Fancy Dinner w/ Friends</t>
  </si>
  <si>
    <t>Gift Purchasing</t>
  </si>
  <si>
    <t>Safeway Run (baking stuff)</t>
  </si>
  <si>
    <t>Pizza w/Nic and ppl</t>
  </si>
  <si>
    <t>Gas for Minivan</t>
  </si>
  <si>
    <t>Dinner w/ Nic at Panera</t>
  </si>
  <si>
    <t>Pirates</t>
  </si>
  <si>
    <t>Dinner in SF</t>
  </si>
  <si>
    <t>Snacks (from Amazon)</t>
  </si>
  <si>
    <t>Ticket to Calabasas</t>
  </si>
  <si>
    <t>Travel</t>
  </si>
  <si>
    <t>Pesto Pizza @ Sorriso's</t>
  </si>
  <si>
    <t>Water</t>
  </si>
  <si>
    <t>Finasteride</t>
  </si>
  <si>
    <t>Blue Book</t>
  </si>
  <si>
    <t>Hebrew Keyboard Cover / Dryer Sheets</t>
  </si>
  <si>
    <t>Toothpaste</t>
  </si>
  <si>
    <t>Haircut</t>
  </si>
  <si>
    <t>semester expenses *</t>
  </si>
  <si>
    <t>Scholarship</t>
  </si>
  <si>
    <t>Tuition/Room/Bd/Books</t>
  </si>
  <si>
    <t>Planned Semester</t>
  </si>
  <si>
    <t>AUG</t>
  </si>
  <si>
    <t>SEP</t>
  </si>
  <si>
    <t>Nelson's ice cream</t>
  </si>
  <si>
    <t>Type</t>
  </si>
  <si>
    <t>Cash</t>
  </si>
  <si>
    <t>shampoo and conditioner</t>
  </si>
  <si>
    <t>Credit</t>
  </si>
  <si>
    <t>diet 7-up</t>
  </si>
  <si>
    <t>eye drops</t>
  </si>
  <si>
    <t>Target run tax</t>
  </si>
  <si>
    <t>Planner</t>
  </si>
  <si>
    <t>Pizza</t>
  </si>
  <si>
    <t>Laundry</t>
  </si>
  <si>
    <t>Student ID</t>
  </si>
  <si>
    <t xml:space="preserve">Sushi </t>
  </si>
  <si>
    <t>Philosophy Textbooks</t>
  </si>
  <si>
    <t>Foam Roller</t>
  </si>
  <si>
    <t>Locker Organizer</t>
  </si>
  <si>
    <t>Total Amazon order</t>
  </si>
  <si>
    <t>Mini fridge (split with roommate)</t>
  </si>
  <si>
    <t>Fridge groceries Target</t>
  </si>
  <si>
    <t>Breadsmith food</t>
  </si>
  <si>
    <t>Composition Notebook</t>
  </si>
  <si>
    <t>Philosophy Textbook</t>
  </si>
  <si>
    <t>Highlander tax</t>
  </si>
  <si>
    <t>Textbooks Amazon</t>
  </si>
  <si>
    <t>Bus Pas</t>
  </si>
  <si>
    <t>Ice pack</t>
  </si>
  <si>
    <t>Lead</t>
  </si>
  <si>
    <t>Target tax</t>
  </si>
  <si>
    <t>State fair ticket</t>
  </si>
  <si>
    <t>State fair foods</t>
  </si>
  <si>
    <t>Notes</t>
  </si>
  <si>
    <t>$6 cheese curds, $4 lemonade, $4 cinnamond almonds, $5 samosas, $7 fried cheesecake, $7 dole whip float</t>
  </si>
  <si>
    <t>Food truck lunch</t>
  </si>
  <si>
    <t>Gastrotruck-meatloaf sandwich</t>
  </si>
  <si>
    <t xml:space="preserve">Body pillow and cover </t>
  </si>
  <si>
    <t>Debit</t>
  </si>
  <si>
    <t>$9.99 each part</t>
  </si>
  <si>
    <t>Nail polish</t>
  </si>
  <si>
    <t>Target groceries</t>
  </si>
  <si>
    <t>tax-$0.05 for reusable bag use</t>
  </si>
  <si>
    <t>skinny cow chocolates $3.50, carrots and celery $3.99, hummus to go $4.49, milk $1.69, yogurt $3.84, cheese sticks $3.79</t>
  </si>
  <si>
    <t>Ice cream</t>
  </si>
  <si>
    <t>In the Loch</t>
  </si>
  <si>
    <t>Lilith birthday gifts</t>
  </si>
  <si>
    <t>$15 iTunes card, $5.95 Macalester nail file, $0.45 tax</t>
  </si>
  <si>
    <t>Cheese Shop Sandwich</t>
  </si>
  <si>
    <t>$1 student discount day-prosciutto ricotta fig jam special</t>
  </si>
  <si>
    <t>Macalester Sweatshirt</t>
  </si>
  <si>
    <t>Used 20% coupon in Highlander</t>
  </si>
  <si>
    <t>Macalester Mug</t>
  </si>
  <si>
    <t>25% off sale in the Highlander</t>
  </si>
  <si>
    <t>2 rolls and a maple walnut scone</t>
  </si>
  <si>
    <t>Avocado melt</t>
  </si>
  <si>
    <t>At the Grill</t>
  </si>
  <si>
    <t>Dominoes</t>
  </si>
  <si>
    <t>Indian food dinner</t>
  </si>
  <si>
    <t>Everest on Grand restaurant</t>
  </si>
  <si>
    <t xml:space="preserve">Vending machine food </t>
  </si>
  <si>
    <t>Before Philosophy class</t>
  </si>
  <si>
    <t>Apple 50gb storage</t>
  </si>
  <si>
    <t>Monthly</t>
  </si>
  <si>
    <t>Lego figures</t>
  </si>
  <si>
    <t>At Mall of America</t>
  </si>
  <si>
    <t>Chocolate Babka roll</t>
  </si>
  <si>
    <t>Breadsmith</t>
  </si>
  <si>
    <t>Lunch at the Grill</t>
  </si>
  <si>
    <t>Chicken finger melt sandwich and kale smoothie</t>
  </si>
  <si>
    <t>Washing sheets and new jeans too</t>
  </si>
  <si>
    <t>Chocolate milk</t>
  </si>
  <si>
    <t>At LC</t>
  </si>
  <si>
    <t>Halloween movie night</t>
  </si>
  <si>
    <t>Contribution for Sam for food</t>
  </si>
  <si>
    <t>Gatorade</t>
  </si>
  <si>
    <t>Postage</t>
  </si>
  <si>
    <t>After lift</t>
  </si>
  <si>
    <t>For Brooke's package</t>
  </si>
  <si>
    <t>Bread</t>
  </si>
  <si>
    <t>From Breadsmith for MJO potluck</t>
  </si>
  <si>
    <t xml:space="preserve">Vitality Bowl </t>
  </si>
  <si>
    <t>Jamba Juice--finished gift card and then extra</t>
  </si>
  <si>
    <t>Global Market Dinner</t>
  </si>
  <si>
    <t>Mexican food and brie</t>
  </si>
  <si>
    <t>Earrings</t>
  </si>
  <si>
    <t>At Global Market</t>
  </si>
  <si>
    <t>White shirt</t>
  </si>
  <si>
    <t>For Kagin</t>
  </si>
  <si>
    <t>Minibon</t>
  </si>
  <si>
    <t>For breakfast at Mall of America</t>
  </si>
  <si>
    <t>Sweet roma and feta salad</t>
  </si>
  <si>
    <t>For lunch at Mall of America</t>
  </si>
  <si>
    <t>At Claire's at Mall of America (buy one get one $5)</t>
  </si>
  <si>
    <t>Walgreens groceries</t>
  </si>
  <si>
    <t>Nail polish, red lipstick, nail polish remover, shaving cream, chapstick, King's Hawaiian rolls, mint gum (while there for flu shot)</t>
  </si>
  <si>
    <t>Dinner at the Grill</t>
  </si>
  <si>
    <t>After Philosophy</t>
  </si>
  <si>
    <t>Lunch at Shish</t>
  </si>
  <si>
    <t>With friends from floor during debate</t>
  </si>
  <si>
    <t>For lunch during Fall Break</t>
  </si>
  <si>
    <t>Vending Machine Snacks</t>
  </si>
  <si>
    <t>Before debate</t>
  </si>
  <si>
    <t>Sephora sparkle eye shadow</t>
  </si>
  <si>
    <t>Urban Outfitters Bralette</t>
  </si>
  <si>
    <t>Face mask</t>
  </si>
  <si>
    <t>From Mall of America to do with friends</t>
  </si>
  <si>
    <t>Dinner at Rainforest Café</t>
  </si>
  <si>
    <t>Fleece lined leggings</t>
  </si>
  <si>
    <t>From Walgreen's</t>
  </si>
  <si>
    <t>Pumpkin</t>
  </si>
  <si>
    <t>From Ace to carve with volleyball team</t>
  </si>
  <si>
    <t>Jelly bean gift</t>
  </si>
  <si>
    <t>For friends who didn't come</t>
  </si>
  <si>
    <t>Target shopping</t>
  </si>
  <si>
    <t>Used gift card for rest</t>
  </si>
  <si>
    <t>Starbucks card reload</t>
  </si>
  <si>
    <t>To buy drink</t>
  </si>
  <si>
    <t>Money to man who needed help</t>
  </si>
  <si>
    <t>Like pay it forward, he needed cash to get gas to get his grandkids home apparently and he gave me a $25 buffalo wild wings gift card in exchange which I have not tested yet</t>
  </si>
  <si>
    <t>Chicken finger sandwich</t>
  </si>
  <si>
    <t>From the Grill</t>
  </si>
  <si>
    <t>iTunes space</t>
  </si>
  <si>
    <t xml:space="preserve">Chipping in for MJO bonding </t>
  </si>
  <si>
    <t>Mac &amp; Cheese and Challah</t>
  </si>
  <si>
    <t>Goodwill holiday stuff</t>
  </si>
  <si>
    <t>Shopping with Anna</t>
  </si>
  <si>
    <t>Pad Thai dinner</t>
  </si>
  <si>
    <t>From Pad Thai restaurant with friends: sticky rice and pad thai</t>
  </si>
  <si>
    <t>Ice skating</t>
  </si>
  <si>
    <t>To rent skates (hosted by program board)</t>
  </si>
  <si>
    <t>Part of Starbucks breakfast</t>
  </si>
  <si>
    <t>Before card reload</t>
  </si>
  <si>
    <t>Urinetown tickets</t>
  </si>
  <si>
    <t>Senior night contribution</t>
  </si>
  <si>
    <t>$2.50 to India and $1 to Sofi for balloons and posters for the seniors</t>
  </si>
  <si>
    <t>Venmo</t>
  </si>
  <si>
    <t>On Election night</t>
  </si>
  <si>
    <t>Vietnamese Dinner</t>
  </si>
  <si>
    <t>Before Urinetown</t>
  </si>
  <si>
    <t>Lemonade</t>
  </si>
  <si>
    <t>Quixotic Café</t>
  </si>
  <si>
    <t>Chicken tender melt</t>
  </si>
  <si>
    <t>Cheese</t>
  </si>
  <si>
    <t>For hanging out with friends</t>
  </si>
  <si>
    <t>Buca di Beppo dinner</t>
  </si>
  <si>
    <t>Pre-Winter Ball with friends</t>
  </si>
  <si>
    <t>Nickelodeon Universe Ticket</t>
  </si>
  <si>
    <t>At Mall of America with Lex</t>
  </si>
  <si>
    <t>Ride photo</t>
  </si>
  <si>
    <t>From Log Ride with Lex</t>
  </si>
  <si>
    <t>Drinks at Mall of America</t>
  </si>
  <si>
    <t>Water from Amusement Park and tea from Barnes and Noble Café</t>
  </si>
  <si>
    <t>Panda Express dinner</t>
  </si>
  <si>
    <t>Mall of America</t>
  </si>
  <si>
    <t>Cranberry brie melt</t>
  </si>
  <si>
    <t>At the Cheese Shop</t>
  </si>
  <si>
    <t>Aloha pineapple smoothie</t>
  </si>
  <si>
    <t>At Jamba Juice</t>
  </si>
  <si>
    <t>Chicken caesar salad</t>
  </si>
  <si>
    <t>Dinner from the Grill</t>
  </si>
  <si>
    <t>Breadsmith bread</t>
  </si>
  <si>
    <t>For family</t>
  </si>
  <si>
    <t>Huevos wrap</t>
  </si>
  <si>
    <t>Breakfast at airport</t>
  </si>
  <si>
    <t>Chai tea latte</t>
  </si>
  <si>
    <t>Caribou coffee at airport</t>
  </si>
  <si>
    <t>Water and bagel</t>
  </si>
  <si>
    <t>At Dunn Bros at airport for plane trip</t>
  </si>
  <si>
    <t>At Willow Street at airport for lunch</t>
  </si>
  <si>
    <t>Amazon order</t>
  </si>
  <si>
    <t>Cyber Monday book, fash wash, granola</t>
  </si>
  <si>
    <t>Dunn bros hot chocolate</t>
  </si>
  <si>
    <t>Milky Way</t>
  </si>
  <si>
    <t>Post swim workout</t>
  </si>
  <si>
    <t>Gift at annual Mac Craft Sale</t>
  </si>
  <si>
    <t>Craft Sale Shopping</t>
  </si>
  <si>
    <t>Target Grocery Shopping</t>
  </si>
  <si>
    <t>Picked up paper towels and other room necessities as well as food</t>
  </si>
  <si>
    <t>Buffalo Wild Wings</t>
  </si>
  <si>
    <t>Evening food with friends</t>
  </si>
  <si>
    <t>Highlander sale presents</t>
  </si>
  <si>
    <t>Holiday presents for people from highlander</t>
  </si>
  <si>
    <t>Amazon presents</t>
  </si>
  <si>
    <t>Holiday presents for people (and Secret Santa) from Amazon sale</t>
  </si>
  <si>
    <t>Birthday food</t>
  </si>
  <si>
    <t>Food for birthday celebration</t>
  </si>
  <si>
    <t>Pad Thai takeout</t>
  </si>
  <si>
    <t>Thai food takeout for dinner during finals week</t>
  </si>
  <si>
    <t>Year Total</t>
  </si>
  <si>
    <t>Lunch vending machine</t>
  </si>
  <si>
    <t>LC lunch from vending machine during finals week</t>
  </si>
  <si>
    <t>(including sheets and blanket)</t>
  </si>
  <si>
    <t>For parents</t>
  </si>
  <si>
    <t>Airport lunch</t>
  </si>
  <si>
    <t>Lunch at the airport</t>
  </si>
  <si>
    <t>Airplane hummus</t>
  </si>
  <si>
    <t>On airplane home</t>
  </si>
  <si>
    <t>Presents in CA</t>
  </si>
  <si>
    <t>Chocolate Milk</t>
  </si>
  <si>
    <t>At Decathlon Club</t>
  </si>
  <si>
    <t>Lazy dog dinner</t>
  </si>
  <si>
    <t>With friends at home</t>
  </si>
  <si>
    <t>Milk tea</t>
  </si>
  <si>
    <t>Crepevine lunch with Radha</t>
  </si>
  <si>
    <t>After seeing Rogue One with Radha</t>
  </si>
  <si>
    <t>Rogue One Ticket</t>
  </si>
  <si>
    <t>With Radha at Century</t>
  </si>
  <si>
    <t>Sandwich lunch with Brooke</t>
  </si>
  <si>
    <t>Near Saint Mary's</t>
  </si>
  <si>
    <t>Chipotle lunch with Ciara and Jaylin</t>
  </si>
  <si>
    <t>By Homestead (with visit)</t>
  </si>
  <si>
    <t>Pesto pasta salad</t>
  </si>
  <si>
    <t>At Emporio at airport</t>
  </si>
  <si>
    <t>SFMOMA store souvenirs</t>
  </si>
  <si>
    <t>At airport (presents)</t>
  </si>
  <si>
    <t>Airport food</t>
  </si>
  <si>
    <t>Caprese sandwich and water</t>
  </si>
  <si>
    <t>Cab from airport</t>
  </si>
  <si>
    <t>Split with Mac students</t>
  </si>
  <si>
    <t>5 subject notebook</t>
  </si>
  <si>
    <t>For classes from Highlander</t>
  </si>
  <si>
    <t>Dunn bros hot cocoa</t>
  </si>
  <si>
    <t>When meeting with Ashton</t>
  </si>
  <si>
    <t>Domino's pizza</t>
  </si>
  <si>
    <t>For friend birthday</t>
  </si>
  <si>
    <t>New medema + groceries</t>
  </si>
  <si>
    <t>iTunes Space</t>
  </si>
  <si>
    <t>Candy Bar</t>
  </si>
  <si>
    <t>From vending machine</t>
  </si>
  <si>
    <t>From Grill On Monday after office hours</t>
  </si>
  <si>
    <t>Mac Ling Shirt</t>
  </si>
  <si>
    <t>Dinner with Lex at Carmelo's</t>
  </si>
  <si>
    <t>After Track Meet and before Kagin (Italian food)</t>
  </si>
  <si>
    <t>Tea with Michael at Sencha</t>
  </si>
  <si>
    <t>Target trip</t>
  </si>
  <si>
    <t>Also used gift card to get underwear, laundry, detergent, pads, and food groceries</t>
  </si>
  <si>
    <t>Mail</t>
  </si>
  <si>
    <t>Sending package</t>
  </si>
  <si>
    <t>Post-lift recovery drinks</t>
  </si>
  <si>
    <t>From LC Vending Machine</t>
  </si>
  <si>
    <t>MJO Shabbat Contribution</t>
  </si>
  <si>
    <t>Sencha tea with Charlotte</t>
  </si>
  <si>
    <t>Chai boba</t>
  </si>
  <si>
    <t>Whole Foods shopping</t>
  </si>
  <si>
    <t>Mint Gum</t>
  </si>
  <si>
    <t>Gas station</t>
  </si>
  <si>
    <t>Starbucks Card Reload</t>
  </si>
  <si>
    <t>Jamba Juice</t>
  </si>
  <si>
    <t>Mango-a-go-go post open gym</t>
  </si>
  <si>
    <t>Apple storage space</t>
  </si>
  <si>
    <t>Thai food</t>
  </si>
  <si>
    <t xml:space="preserve">After "ice skating" </t>
  </si>
  <si>
    <t>Chocolate</t>
  </si>
  <si>
    <t>Vending Machine</t>
  </si>
  <si>
    <t>Soda</t>
  </si>
  <si>
    <t>For family on Spring Break</t>
  </si>
  <si>
    <t>Uber</t>
  </si>
  <si>
    <t>To airport</t>
  </si>
  <si>
    <t>Sandwich at airport</t>
  </si>
  <si>
    <t>Lunch after lift</t>
  </si>
  <si>
    <t>Naked smoothie at airport</t>
  </si>
  <si>
    <t>Starbucks reload</t>
  </si>
  <si>
    <t>Dish n Dash lunch</t>
  </si>
  <si>
    <t>With Michelle</t>
  </si>
  <si>
    <t>With Ciara and Tom at Ten Ren</t>
  </si>
  <si>
    <t>With Michelle and George and Andrew at Ten Ren</t>
  </si>
  <si>
    <t>Aux points reload</t>
  </si>
  <si>
    <t>T-swirl crepe</t>
  </si>
  <si>
    <t>With Ciara and Jaylin</t>
  </si>
  <si>
    <t>Icicles Mango Roll Up</t>
  </si>
  <si>
    <t>With Michelle and Brij and Andrew</t>
  </si>
  <si>
    <t>Parfait</t>
  </si>
  <si>
    <t>Water/Souvenirs</t>
  </si>
  <si>
    <t>At airport</t>
  </si>
  <si>
    <t>Back to school</t>
  </si>
  <si>
    <t>Panera</t>
  </si>
  <si>
    <t>With Lex for fundraiser</t>
  </si>
  <si>
    <t>Cheese shop brunch</t>
  </si>
  <si>
    <t>With Michael</t>
  </si>
  <si>
    <t>Craft supplies</t>
  </si>
  <si>
    <t>With Charlotte at Wet Paint</t>
  </si>
  <si>
    <t>iCloud space</t>
  </si>
  <si>
    <t>Barnes and Noble shopping</t>
  </si>
  <si>
    <t>Target grocery shopping</t>
  </si>
  <si>
    <t>With Lex (shampoo, groceries, etc)</t>
  </si>
  <si>
    <t>Books for gifts, etc</t>
  </si>
  <si>
    <t>Brunch at St. Clair Broiler</t>
  </si>
  <si>
    <t>Hot chocolate</t>
  </si>
  <si>
    <t>At the Grill while snowing</t>
  </si>
  <si>
    <t>For my summer job at IDTech</t>
  </si>
  <si>
    <t>Jamba Juice Smoothie</t>
  </si>
  <si>
    <t>Mango a go-go smoothie when I had cramps</t>
  </si>
  <si>
    <t>Smoothie</t>
  </si>
  <si>
    <t>Snickers</t>
  </si>
  <si>
    <t>From the vending machine</t>
  </si>
  <si>
    <t>More chocolate</t>
  </si>
  <si>
    <t>Vending machine</t>
  </si>
  <si>
    <t>Dinner</t>
  </si>
  <si>
    <t>From the Grill before office hours</t>
  </si>
  <si>
    <t>Uber to U of M</t>
  </si>
  <si>
    <t>With Sofi and Emily to volleyball game</t>
  </si>
  <si>
    <t>CPR/AED course late drop fee</t>
  </si>
  <si>
    <t>CVS Shopping</t>
  </si>
  <si>
    <t>Shish brunch</t>
  </si>
  <si>
    <t>Conditioner and other</t>
  </si>
  <si>
    <t>Trail Mix</t>
  </si>
  <si>
    <t>Bagel</t>
  </si>
  <si>
    <t>Apple iCloud Space</t>
  </si>
  <si>
    <t>This is why student ID ones after the last reload have money removed (because the money has already been accounted for in the reload in the budge)</t>
  </si>
  <si>
    <t>Pizza Luce</t>
  </si>
  <si>
    <t>Chicken parmesan hoagie and sprite delivered during finals</t>
  </si>
  <si>
    <t>Finals studying snack</t>
  </si>
  <si>
    <t>Movie Tickets</t>
  </si>
  <si>
    <t>Seeing Guardians of the Galaxy 2</t>
  </si>
  <si>
    <t>Movie Snacks</t>
  </si>
  <si>
    <t>At Guardian's of the Galaxy 2 AMC Rosedale with Michael</t>
  </si>
  <si>
    <t>At Caribou studying for psych</t>
  </si>
  <si>
    <t>T-shirt</t>
  </si>
  <si>
    <t>In the airport--Minneapolis</t>
  </si>
  <si>
    <t>Chiropractor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</si>
</sst>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&quot;$&quot;* #,##0_);_(&quot;$&quot;* \(#,##0\);_(&quot;$&quot;* &quot;-&quot;??_);_(@_)"/>
    <numFmt numFmtId="168" formatCode="&quot;$&quot;#,##0"/>
    <numFmt numFmtId="169" formatCode="&quot;$&quot;#,##0.00"/>
    <numFmt numFmtId="170" formatCode="_([$$-409]* #,##0.00_);_([$$-409]* \(#,##0.00\);_([$$-409]* &quot;-&quot;??_);_(@_)"/>
    <numFmt numFmtId="171" formatCode="_-[$$-409]* #,##0.00_ ;_-[$$-409]* \-#,##0.00\ ;_-[$$-409]* &quot;-&quot;??_ ;_-@_ "/>
  </numFmts>
  <fonts count="28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2"/>
      <color theme="1"/>
      <name val="Century Gothic"/>
      <family val="2"/>
      <scheme val="minor"/>
    </font>
    <font>
      <b/>
      <sz val="12"/>
      <color theme="1"/>
      <name val="Century Gothic"/>
      <family val="1"/>
      <scheme val="major"/>
    </font>
    <font>
      <sz val="12"/>
      <color theme="1"/>
      <name val="Century Gothic"/>
      <family val="1"/>
      <scheme val="major"/>
    </font>
    <font>
      <sz val="18"/>
      <color theme="0" tint="-0.499984740745262"/>
      <name val="Century Gothic"/>
      <family val="1"/>
      <scheme val="major"/>
    </font>
    <font>
      <sz val="12"/>
      <color theme="0" tint="-0.499984740745262"/>
      <name val="Century Gothic"/>
      <family val="1"/>
      <scheme val="major"/>
    </font>
    <font>
      <sz val="22"/>
      <color theme="0"/>
      <name val="Century Gothic"/>
      <family val="1"/>
      <scheme val="major"/>
    </font>
    <font>
      <sz val="28"/>
      <color theme="0"/>
      <name val="Century Gothic"/>
      <family val="2"/>
      <scheme val="minor"/>
    </font>
    <font>
      <sz val="14"/>
      <color theme="0" tint="-0.499984740745262"/>
      <name val="Century Gothic"/>
      <family val="1"/>
      <scheme val="major"/>
    </font>
    <font>
      <sz val="10"/>
      <color theme="0"/>
      <name val="Century Gothic"/>
      <family val="2"/>
      <scheme val="minor"/>
    </font>
    <font>
      <i/>
      <sz val="9.5"/>
      <color rgb="FF595959"/>
      <name val="Segoe UI"/>
      <family val="2"/>
    </font>
    <font>
      <sz val="10.5"/>
      <color theme="0" tint="-0.14999847407452621"/>
      <name val="Century Gothic"/>
      <family val="1"/>
      <scheme val="major"/>
    </font>
    <font>
      <sz val="40"/>
      <color theme="0" tint="-0.249977111117893"/>
      <name val="Century Gothic"/>
      <family val="2"/>
      <scheme val="major"/>
    </font>
    <font>
      <sz val="11"/>
      <color theme="1"/>
      <name val="Century Gothic"/>
      <family val="2"/>
      <scheme val="minor"/>
    </font>
    <font>
      <sz val="10.5"/>
      <color theme="0" tint="-0.14999847407452621"/>
      <name val="Century Gothic"/>
      <family val="2"/>
      <scheme val="major"/>
    </font>
    <font>
      <sz val="10.5"/>
      <color theme="0" tint="-0.14999847407452621"/>
      <name val="Century Gothic"/>
      <family val="2"/>
      <scheme val="major"/>
    </font>
    <font>
      <b/>
      <sz val="11"/>
      <color theme="1"/>
      <name val="Century Gothic"/>
      <family val="2"/>
      <scheme val="minor"/>
    </font>
    <font>
      <sz val="10.5"/>
      <color theme="0" tint="-0.14999847407452621"/>
      <name val="Century Gothic"/>
      <family val="2"/>
      <scheme val="major"/>
    </font>
    <font>
      <sz val="10.5"/>
      <color theme="0" tint="-0.14999847407452621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u/>
      <sz val="11"/>
      <color theme="11"/>
      <name val="Century Gothic"/>
      <family val="2"/>
      <scheme val="minor"/>
    </font>
    <font>
      <sz val="11"/>
      <color rgb="FF000000"/>
      <name val="Century Gothic"/>
      <family val="2"/>
      <scheme val="minor"/>
    </font>
    <font>
      <b/>
      <sz val="20"/>
      <color theme="1"/>
      <name val="Century Gothic"/>
      <scheme val="minor"/>
    </font>
    <font>
      <u/>
      <sz val="14"/>
      <color rgb="FF000000"/>
      <name val="Century Gothic"/>
      <scheme val="minor"/>
    </font>
    <font>
      <u/>
      <sz val="14"/>
      <color theme="1"/>
      <name val="Century Gothic"/>
      <scheme val="minor"/>
    </font>
    <font>
      <b/>
      <sz val="20"/>
      <color rgb="FF000000"/>
      <name val="Century Gothic"/>
      <scheme val="minor"/>
    </font>
    <font>
      <sz val="8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302">
    <xf numFmtId="0" fontId="0" fillId="0" borderId="0"/>
    <xf numFmtId="166" fontId="1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3">
    <xf numFmtId="0" fontId="0" fillId="0" borderId="0" xfId="0"/>
    <xf numFmtId="0" fontId="2" fillId="2" borderId="0" xfId="0" applyFont="1" applyFill="1" applyAlignment="1">
      <alignment vertical="center"/>
    </xf>
    <xf numFmtId="167" fontId="2" fillId="2" borderId="0" xfId="0" applyNumberFormat="1" applyFont="1" applyFill="1" applyAlignment="1" applyProtection="1">
      <alignment vertical="center"/>
    </xf>
    <xf numFmtId="167" fontId="2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168" fontId="4" fillId="2" borderId="0" xfId="0" applyNumberFormat="1" applyFont="1" applyFill="1" applyAlignment="1">
      <alignment vertical="center"/>
    </xf>
    <xf numFmtId="0" fontId="4" fillId="2" borderId="0" xfId="0" applyFont="1" applyFill="1" applyAlignment="1" applyProtection="1">
      <alignment vertical="center"/>
    </xf>
    <xf numFmtId="167" fontId="4" fillId="2" borderId="0" xfId="0" applyNumberFormat="1" applyFont="1" applyFill="1" applyAlignment="1" applyProtection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167" fontId="3" fillId="2" borderId="0" xfId="0" applyNumberFormat="1" applyFont="1" applyFill="1" applyAlignment="1">
      <alignment vertical="center" wrapText="1"/>
    </xf>
    <xf numFmtId="0" fontId="6" fillId="2" borderId="0" xfId="0" applyFont="1" applyFill="1" applyAlignment="1">
      <alignment horizontal="left" vertical="center"/>
    </xf>
    <xf numFmtId="9" fontId="7" fillId="2" borderId="0" xfId="0" applyNumberFormat="1" applyFont="1" applyFill="1" applyAlignment="1">
      <alignment horizontal="left" vertical="center"/>
    </xf>
    <xf numFmtId="164" fontId="8" fillId="2" borderId="0" xfId="0" applyNumberFormat="1" applyFont="1" applyFill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 indent="1"/>
    </xf>
    <xf numFmtId="0" fontId="12" fillId="2" borderId="0" xfId="0" applyFont="1" applyFill="1" applyAlignment="1" applyProtection="1">
      <alignment vertical="center"/>
    </xf>
    <xf numFmtId="168" fontId="12" fillId="2" borderId="0" xfId="0" applyNumberFormat="1" applyFont="1" applyFill="1" applyAlignment="1" applyProtection="1">
      <alignment horizontal="right" vertical="center" indent="1"/>
    </xf>
    <xf numFmtId="168" fontId="12" fillId="2" borderId="0" xfId="1" applyNumberFormat="1" applyFont="1" applyFill="1" applyAlignment="1" applyProtection="1">
      <alignment horizontal="right" vertical="center" indent="1"/>
    </xf>
    <xf numFmtId="164" fontId="0" fillId="0" borderId="0" xfId="0" applyNumberFormat="1"/>
    <xf numFmtId="168" fontId="16" fillId="2" borderId="0" xfId="0" applyNumberFormat="1" applyFont="1" applyFill="1" applyAlignment="1" applyProtection="1">
      <alignment vertical="center"/>
    </xf>
    <xf numFmtId="0" fontId="15" fillId="2" borderId="0" xfId="0" applyFont="1" applyFill="1" applyAlignment="1">
      <alignment horizontal="left" vertical="center" indent="1"/>
    </xf>
    <xf numFmtId="0" fontId="18" fillId="2" borderId="0" xfId="0" applyFont="1" applyFill="1" applyAlignment="1">
      <alignment vertical="center"/>
    </xf>
    <xf numFmtId="168" fontId="18" fillId="2" borderId="0" xfId="0" applyNumberFormat="1" applyFont="1" applyFill="1" applyAlignment="1" applyProtection="1">
      <alignment horizontal="right" vertical="center" indent="1"/>
    </xf>
    <xf numFmtId="0" fontId="18" fillId="2" borderId="0" xfId="0" applyFont="1" applyFill="1" applyAlignment="1" applyProtection="1">
      <alignment vertical="center"/>
    </xf>
    <xf numFmtId="168" fontId="18" fillId="2" borderId="0" xfId="1" applyNumberFormat="1" applyFont="1" applyFill="1" applyAlignment="1" applyProtection="1">
      <alignment horizontal="right" vertical="center" indent="1"/>
    </xf>
    <xf numFmtId="168" fontId="18" fillId="2" borderId="0" xfId="0" applyNumberFormat="1" applyFont="1" applyFill="1" applyAlignment="1" applyProtection="1">
      <alignment vertical="center"/>
    </xf>
    <xf numFmtId="0" fontId="19" fillId="2" borderId="0" xfId="0" applyFont="1" applyFill="1" applyAlignment="1">
      <alignment vertical="center" wrapText="1"/>
    </xf>
    <xf numFmtId="168" fontId="18" fillId="2" borderId="0" xfId="0" applyNumberFormat="1" applyFont="1" applyFill="1" applyAlignment="1">
      <alignment horizontal="right" vertical="center" wrapText="1" indent="1"/>
    </xf>
    <xf numFmtId="168" fontId="18" fillId="2" borderId="0" xfId="0" applyNumberFormat="1" applyFont="1" applyFill="1" applyAlignment="1">
      <alignment vertical="center" wrapText="1"/>
    </xf>
    <xf numFmtId="167" fontId="0" fillId="0" borderId="0" xfId="1" applyNumberFormat="1" applyFont="1"/>
    <xf numFmtId="0" fontId="17" fillId="0" borderId="0" xfId="0" applyFont="1"/>
    <xf numFmtId="0" fontId="0" fillId="0" borderId="0" xfId="0" applyFont="1"/>
    <xf numFmtId="167" fontId="0" fillId="0" borderId="0" xfId="0" applyNumberFormat="1"/>
    <xf numFmtId="14" fontId="0" fillId="0" borderId="0" xfId="0" applyNumberFormat="1"/>
    <xf numFmtId="165" fontId="0" fillId="0" borderId="0" xfId="0" applyNumberFormat="1"/>
    <xf numFmtId="169" fontId="0" fillId="0" borderId="0" xfId="0" applyNumberFormat="1"/>
    <xf numFmtId="166" fontId="0" fillId="0" borderId="0" xfId="0" applyNumberFormat="1"/>
    <xf numFmtId="164" fontId="22" fillId="0" borderId="0" xfId="0" applyNumberFormat="1" applyFont="1"/>
    <xf numFmtId="0" fontId="23" fillId="0" borderId="0" xfId="0" applyFont="1"/>
    <xf numFmtId="170" fontId="0" fillId="0" borderId="0" xfId="0" applyNumberFormat="1"/>
    <xf numFmtId="170" fontId="23" fillId="0" borderId="0" xfId="0" applyNumberFormat="1" applyFont="1"/>
    <xf numFmtId="165" fontId="23" fillId="0" borderId="0" xfId="0" applyNumberFormat="1" applyFont="1"/>
    <xf numFmtId="0" fontId="24" fillId="0" borderId="0" xfId="0" applyFont="1"/>
    <xf numFmtId="0" fontId="25" fillId="0" borderId="0" xfId="0" applyFont="1"/>
    <xf numFmtId="166" fontId="0" fillId="0" borderId="0" xfId="1" applyFont="1"/>
    <xf numFmtId="166" fontId="0" fillId="0" borderId="0" xfId="1" applyFont="1" applyFill="1"/>
    <xf numFmtId="0" fontId="26" fillId="0" borderId="0" xfId="0" applyFont="1"/>
    <xf numFmtId="170" fontId="26" fillId="0" borderId="0" xfId="0" applyNumberFormat="1" applyFont="1"/>
    <xf numFmtId="166" fontId="24" fillId="0" borderId="0" xfId="1" applyFont="1"/>
    <xf numFmtId="166" fontId="23" fillId="0" borderId="0" xfId="1" applyFont="1"/>
    <xf numFmtId="171" fontId="0" fillId="0" borderId="0" xfId="0" applyNumberFormat="1"/>
    <xf numFmtId="171" fontId="0" fillId="0" borderId="0" xfId="1" applyNumberFormat="1" applyFont="1"/>
    <xf numFmtId="0" fontId="13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9" fontId="8" fillId="2" borderId="0" xfId="0" applyNumberFormat="1" applyFont="1" applyFill="1" applyAlignment="1">
      <alignment horizontal="left" vertical="center"/>
    </xf>
  </cellXfs>
  <cellStyles count="302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numFmt numFmtId="168" formatCode="&quot;$&quot;#,##0"/>
      <fill>
        <patternFill patternType="solid">
          <fgColor indexed="64"/>
          <bgColor theme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numFmt numFmtId="168" formatCode="&quot;$&quot;#,##0"/>
      <fill>
        <patternFill>
          <fgColor indexed="64"/>
          <bgColor theme="1"/>
        </patternFill>
      </fill>
      <alignment vertical="center" textRotation="0" wrapTex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numFmt numFmtId="168" formatCode="&quot;$&quot;#,##0"/>
      <fill>
        <patternFill patternType="solid">
          <fgColor indexed="64"/>
          <bgColor theme="1"/>
        </patternFill>
      </fill>
      <alignment horizontal="righ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numFmt numFmtId="168" formatCode="&quot;$&quot;#,##0"/>
      <fill>
        <patternFill>
          <fgColor indexed="64"/>
          <bgColor theme="1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 tint="-0.14999847407452621"/>
        <name val="Century Gothic"/>
        <scheme val="minor"/>
      </font>
      <fill>
        <patternFill patternType="solid">
          <fgColor indexed="64"/>
          <bgColor theme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fill>
        <patternFill>
          <fgColor indexed="64"/>
          <bgColor theme="1"/>
        </patternFill>
      </fill>
      <alignment vertical="center" textRotation="0" wrapText="0" justifyLastLine="0" shrinkToFit="0" readingOrder="0"/>
      <protection locked="1" hidden="0"/>
    </dxf>
    <dxf>
      <font>
        <b/>
        <strike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fill>
        <patternFill>
          <fgColor indexed="64"/>
          <bgColor theme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fill>
        <patternFill>
          <fgColor indexed="64"/>
          <bgColor theme="1"/>
        </patternFill>
      </fill>
      <alignment vertical="center" textRotation="0" wrapTex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fill>
        <patternFill>
          <fgColor indexed="64"/>
          <bgColor theme="1"/>
        </patternFill>
      </fill>
      <alignment vertical="center"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numFmt numFmtId="168" formatCode="&quot;$&quot;#,##0"/>
      <fill>
        <patternFill patternType="solid">
          <fgColor indexed="64"/>
          <bgColor theme="1"/>
        </patternFill>
      </fill>
      <alignment horizontal="righ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numFmt numFmtId="168" formatCode="&quot;$&quot;#,##0"/>
      <fill>
        <patternFill patternType="solid">
          <fgColor indexed="64"/>
          <bgColor theme="1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fill>
        <patternFill patternType="solid">
          <fgColor indexed="64"/>
          <bgColor theme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fill>
        <patternFill>
          <fgColor indexed="64"/>
          <bgColor theme="1"/>
        </patternFill>
      </fill>
      <alignment vertical="center" textRotation="0" justifyLastLine="0" shrinkToFit="0" readingOrder="0"/>
    </dxf>
    <dxf>
      <font>
        <b val="0"/>
        <strike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fill>
        <patternFill>
          <fgColor indexed="64"/>
          <bgColor theme="1"/>
        </patternFill>
      </fill>
      <alignment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fill>
        <patternFill>
          <fgColor indexed="64"/>
          <bgColor theme="1"/>
        </patternFill>
      </fill>
      <alignment vertical="center" textRotation="0" wrapTex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fill>
        <patternFill>
          <fgColor indexed="64"/>
          <bgColor theme="1"/>
        </patternFill>
      </fill>
      <alignment vertical="center"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numFmt numFmtId="168" formatCode="&quot;$&quot;#,##0"/>
      <fill>
        <patternFill patternType="solid">
          <fgColor indexed="64"/>
          <bgColor theme="1"/>
        </patternFill>
      </fill>
      <alignment horizontal="righ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numFmt numFmtId="168" formatCode="&quot;$&quot;#,##0"/>
      <fill>
        <patternFill patternType="solid">
          <fgColor indexed="64"/>
          <bgColor theme="1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fill>
        <patternFill patternType="solid">
          <fgColor indexed="64"/>
          <bgColor theme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fill>
        <patternFill>
          <fgColor indexed="64"/>
          <bgColor theme="1"/>
        </patternFill>
      </fill>
    </dxf>
    <dxf>
      <font>
        <b val="0"/>
        <strike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fill>
        <patternFill>
          <fgColor indexed="64"/>
          <bgColor theme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fill>
        <patternFill>
          <fgColor indexed="64"/>
          <bgColor theme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fill>
        <patternFill>
          <fgColor indexed="64"/>
          <bgColor theme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 style="thin">
          <color theme="1" tint="0.14993743705557422"/>
        </top>
        <bottom style="thin">
          <color theme="1" tint="0.14996795556505021"/>
        </bottom>
        <vertical/>
        <horizontal style="thin">
          <color theme="1" tint="0.14993743705557422"/>
        </horizontal>
      </border>
    </dxf>
    <dxf>
      <border diagonalUp="0" diagonalDown="0">
        <left/>
        <right/>
        <top style="thin">
          <color theme="1" tint="0.24994659260841701"/>
        </top>
        <bottom style="thin">
          <color theme="1" tint="0.24994659260841701"/>
        </bottom>
        <vertical/>
        <horizontal style="thin">
          <color theme="1" tint="0.24994659260841701"/>
        </horizontal>
      </border>
    </dxf>
    <dxf>
      <border diagonalUp="0" diagonalDown="0">
        <left/>
        <right/>
        <top style="thin">
          <color theme="0" tint="-0.499984740745262"/>
        </top>
        <bottom/>
        <vertical/>
        <horizontal/>
      </border>
    </dxf>
    <dxf>
      <border diagonalUp="0" diagonalDown="0">
        <left/>
        <right/>
        <top/>
        <bottom style="thin">
          <color theme="0" tint="-0.499984740745262"/>
        </bottom>
        <vertical/>
        <horizontal/>
      </border>
    </dxf>
    <dxf>
      <font>
        <strike val="0"/>
        <u val="none"/>
        <color theme="0"/>
      </font>
      <fill>
        <patternFill>
          <bgColor theme="1"/>
        </patternFill>
      </fill>
    </dxf>
  </dxfs>
  <tableStyles count="1" defaultTableStyle="TableStyleMedium2" defaultPivotStyle="PivotStyleLight16">
    <tableStyle name="Table Style 1" pivot="0" count="5">
      <tableStyleElement type="wholeTable" dxfId="27"/>
      <tableStyleElement type="headerRow" dxfId="26"/>
      <tableStyleElement type="totalRow" dxfId="25"/>
      <tableStyleElement type="firstRowStripe" dxfId="24"/>
      <tableStyleElement type="secondRowStripe" dxfId="2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Data</c:v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100000">
                  <a:schemeClr val="accent4"/>
                </a:gs>
              </a:gsLst>
              <a:lin ang="5400000" scaled="0"/>
            </a:gradFill>
            <a:scene3d>
              <a:camera prst="orthographicFront"/>
              <a:lightRig rig="threePt" dir="t">
                <a:rot lat="0" lon="0" rev="8700000"/>
              </a:lightRig>
            </a:scene3d>
            <a:sp3d>
              <a:bevelT w="190500" h="38100"/>
            </a:sp3d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1">
                      <a:lumMod val="60000"/>
                      <a:lumOff val="4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</c:dPt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chartdata!$A$2:$A$3</c:f>
              <c:strCache>
                <c:ptCount val="2"/>
                <c:pt idx="0">
                  <c:v>income</c:v>
                </c:pt>
                <c:pt idx="1">
                  <c:v>expenses</c:v>
                </c:pt>
              </c:strCache>
            </c:strRef>
          </c:cat>
          <c:val>
            <c:numRef>
              <c:f>chartdata!$B$2:$B$3</c:f>
              <c:numCache>
                <c:formatCode>"$"#,##0_);[Red]\("$"#,##0\)</c:formatCode>
                <c:ptCount val="2"/>
                <c:pt idx="0">
                  <c:v>5916.0</c:v>
                </c:pt>
                <c:pt idx="1">
                  <c:v>5915.75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axId val="2126727832"/>
        <c:axId val="2126730888"/>
      </c:barChart>
      <c:catAx>
        <c:axId val="2126727832"/>
        <c:scaling>
          <c:orientation val="minMax"/>
        </c:scaling>
        <c:delete val="0"/>
        <c:axPos val="b"/>
        <c:numFmt formatCode="&quot;$&quot;#,##0_);[Red]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6730888"/>
        <c:crosses val="autoZero"/>
        <c:auto val="1"/>
        <c:lblAlgn val="ctr"/>
        <c:lblOffset val="100"/>
        <c:noMultiLvlLbl val="0"/>
      </c:catAx>
      <c:valAx>
        <c:axId val="2126730888"/>
        <c:scaling>
          <c:orientation val="minMax"/>
          <c:min val="0.0"/>
        </c:scaling>
        <c:delete val="0"/>
        <c:axPos val="l"/>
        <c:numFmt formatCode="&quot;$&quot;#,##0_);[Red]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6727832"/>
        <c:crosses val="autoZero"/>
        <c:crossBetween val="between"/>
        <c:majorUnit val="500.0"/>
        <c:minorUnit val="100.0"/>
      </c:valAx>
      <c:spPr>
        <a:solidFill>
          <a:schemeClr val="tx1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483659</xdr:colOff>
      <xdr:row>4</xdr:row>
      <xdr:rowOff>143933</xdr:rowOff>
    </xdr:from>
    <xdr:to>
      <xdr:col>9</xdr:col>
      <xdr:colOff>994834</xdr:colOff>
      <xdr:row>15</xdr:row>
      <xdr:rowOff>83609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MonthlyIncome" displayName="MonthlyIncome" ref="B18:C21" totalsRowCount="1" headerRowDxfId="22" dataDxfId="21" totalsRowDxfId="20">
  <autoFilter ref="B18:C20"/>
  <tableColumns count="2">
    <tableColumn id="1" name="Item" totalsRowLabel="Total" dataDxfId="19" totalsRowDxfId="18" dataCellStyle="Normal"/>
    <tableColumn id="2" name="Amount" totalsRowFunction="sum" dataDxfId="17" totalsRowDxfId="16" dataCellStyle="Normal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5" name="MonthlyExpenses" displayName="MonthlyExpenses" ref="E18:F27" totalsRowCount="1" headerRowDxfId="15" dataDxfId="14" totalsRowDxfId="13">
  <autoFilter ref="E18:F26"/>
  <tableColumns count="2">
    <tableColumn id="1" name="Item" totalsRowLabel="Total" dataDxfId="12" totalsRowDxfId="11"/>
    <tableColumn id="2" name="Amount" totalsRowFunction="sum" dataDxfId="10" totalsRowDxfId="9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6" name="SemesterExpenses" displayName="SemesterExpenses" ref="H18:J24" totalsRowCount="1" headerRowDxfId="8" dataDxfId="7" totalsRowDxfId="6">
  <autoFilter ref="H18:J23"/>
  <tableColumns count="3">
    <tableColumn id="1" name="Item" totalsRowLabel="Total" dataDxfId="5" totalsRowDxfId="4"/>
    <tableColumn id="2" name="Amount" totalsRowFunction="sum" dataDxfId="3" totalsRowDxfId="2" dataCellStyle="Currency"/>
    <tableColumn id="3" name="Per Month" totalsRowFunction="sum" dataDxfId="1" totalsRowDxfId="0">
      <calculatedColumnFormula>SemesterExpenses[[#This Row],[Amount]]/4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30"/>
  <sheetViews>
    <sheetView showGridLines="0" zoomScale="80" zoomScaleNormal="80" zoomScalePageLayoutView="80" workbookViewId="0">
      <selection activeCell="H37" sqref="H37"/>
    </sheetView>
  </sheetViews>
  <sheetFormatPr baseColWidth="10" defaultColWidth="8.7109375" defaultRowHeight="14" x14ac:dyDescent="0"/>
  <cols>
    <col min="1" max="1" width="5" style="5" customWidth="1"/>
    <col min="2" max="2" width="20.5703125" style="5" customWidth="1"/>
    <col min="3" max="3" width="11.5703125" style="5" customWidth="1"/>
    <col min="4" max="4" width="4.5703125" style="5" customWidth="1"/>
    <col min="5" max="5" width="20.5703125" style="5" customWidth="1"/>
    <col min="6" max="6" width="11.5703125" style="5" customWidth="1"/>
    <col min="7" max="7" width="4.5703125" style="5" customWidth="1"/>
    <col min="8" max="8" width="20.5703125" style="5" customWidth="1"/>
    <col min="9" max="9" width="11.5703125" style="5" customWidth="1"/>
    <col min="10" max="10" width="14.140625" style="5" bestFit="1" customWidth="1"/>
    <col min="11" max="11" width="5" style="5" customWidth="1"/>
    <col min="12" max="16384" width="8.7109375" style="5"/>
  </cols>
  <sheetData>
    <row r="1" spans="1:16">
      <c r="A1" s="5" t="s">
        <v>24</v>
      </c>
    </row>
    <row r="2" spans="1:16" ht="39.75" customHeight="1">
      <c r="A2" s="4"/>
      <c r="B2" s="57" t="s">
        <v>20</v>
      </c>
      <c r="C2" s="57"/>
      <c r="D2" s="57"/>
      <c r="E2" s="57"/>
      <c r="F2" s="57"/>
      <c r="G2" s="57"/>
      <c r="H2" s="57"/>
      <c r="I2" s="57"/>
      <c r="P2" s="4"/>
    </row>
    <row r="3" spans="1:16" ht="33.75" customHeight="1">
      <c r="A3" s="4"/>
      <c r="B3" s="57"/>
      <c r="C3" s="57"/>
      <c r="D3" s="57"/>
      <c r="E3" s="57"/>
      <c r="F3" s="57"/>
      <c r="G3" s="57"/>
      <c r="H3" s="57"/>
      <c r="I3" s="57"/>
      <c r="P3" s="4"/>
    </row>
    <row r="4" spans="1:16" ht="24" customHeight="1">
      <c r="A4" s="14"/>
      <c r="B4" s="17" t="s">
        <v>15</v>
      </c>
      <c r="C4" s="17"/>
      <c r="E4" s="6"/>
      <c r="F4" s="6"/>
      <c r="H4" s="6"/>
      <c r="I4" s="6"/>
    </row>
    <row r="5" spans="1:16" ht="37.5" customHeight="1">
      <c r="A5" s="15"/>
      <c r="B5" s="62">
        <f>NetMonthlyExpenses/NetMonthlyIncome</f>
        <v>0.99995774171737661</v>
      </c>
      <c r="C5" s="62"/>
      <c r="D5" s="1"/>
      <c r="E5" s="7"/>
      <c r="F5" s="7"/>
      <c r="G5" s="1"/>
      <c r="H5" s="7"/>
      <c r="I5" s="7"/>
    </row>
    <row r="6" spans="1:16" ht="22.5" customHeight="1">
      <c r="A6" s="15"/>
      <c r="B6" s="59">
        <f>NetMonthlyExpenses</f>
        <v>5915.75</v>
      </c>
      <c r="C6" s="60"/>
      <c r="D6" s="1"/>
      <c r="E6" s="7"/>
      <c r="F6" s="7"/>
      <c r="G6" s="1"/>
      <c r="H6" s="7"/>
      <c r="I6" s="7"/>
    </row>
    <row r="7" spans="1:16" ht="16">
      <c r="A7" s="7"/>
      <c r="B7" s="7"/>
      <c r="C7" s="8"/>
      <c r="D7" s="1"/>
      <c r="E7" s="9"/>
      <c r="F7" s="10"/>
      <c r="G7" s="2"/>
      <c r="H7" s="9"/>
      <c r="I7" s="10"/>
    </row>
    <row r="8" spans="1:16" ht="18">
      <c r="A8" s="7"/>
      <c r="B8" s="61" t="s">
        <v>16</v>
      </c>
      <c r="C8" s="61"/>
      <c r="D8" s="1"/>
      <c r="E8" s="9"/>
      <c r="F8" s="10"/>
      <c r="G8" s="2"/>
      <c r="H8" s="9"/>
      <c r="I8" s="10"/>
    </row>
    <row r="9" spans="1:16" ht="35">
      <c r="A9" s="7"/>
      <c r="B9" s="16">
        <f>MonthlyIncome[[#Totals],[Amount]]</f>
        <v>5916</v>
      </c>
      <c r="C9" s="8"/>
      <c r="D9" s="1"/>
      <c r="E9" s="9"/>
      <c r="F9" s="10"/>
      <c r="G9" s="2"/>
      <c r="H9" s="9"/>
      <c r="I9" s="10"/>
    </row>
    <row r="10" spans="1:16" ht="16">
      <c r="A10" s="7"/>
      <c r="B10" s="7"/>
      <c r="C10" s="8"/>
      <c r="D10" s="1"/>
      <c r="E10" s="9"/>
      <c r="F10" s="10"/>
      <c r="G10" s="2"/>
      <c r="H10" s="9"/>
      <c r="I10" s="10"/>
    </row>
    <row r="11" spans="1:16" ht="18">
      <c r="A11" s="11"/>
      <c r="B11" s="61" t="s">
        <v>17</v>
      </c>
      <c r="C11" s="61"/>
      <c r="D11" s="1"/>
      <c r="E11" s="9"/>
      <c r="F11" s="10"/>
      <c r="G11" s="2"/>
      <c r="H11" s="9"/>
      <c r="I11" s="10"/>
    </row>
    <row r="12" spans="1:16" ht="35">
      <c r="B12" s="16">
        <f>MonthlyExpenses[[#Totals],[Amount]]+SemesterExpenses[[#Totals],[Per Month]]</f>
        <v>5915.75</v>
      </c>
      <c r="E12" s="9"/>
      <c r="F12" s="10"/>
      <c r="G12" s="2"/>
      <c r="H12" s="9"/>
      <c r="I12" s="10"/>
    </row>
    <row r="13" spans="1:16" ht="16">
      <c r="E13" s="9"/>
      <c r="F13" s="10"/>
      <c r="G13" s="2"/>
      <c r="H13" s="12"/>
      <c r="I13" s="13"/>
    </row>
    <row r="14" spans="1:16" ht="18">
      <c r="B14" s="61" t="s">
        <v>18</v>
      </c>
      <c r="C14" s="61"/>
      <c r="E14" s="9"/>
      <c r="F14" s="10"/>
      <c r="G14" s="2"/>
    </row>
    <row r="15" spans="1:16" ht="35">
      <c r="B15" s="16">
        <f>B9-B12</f>
        <v>0.25</v>
      </c>
      <c r="E15" s="9"/>
      <c r="F15" s="10"/>
      <c r="G15" s="2"/>
    </row>
    <row r="16" spans="1:16" ht="30.75" customHeight="1">
      <c r="E16" s="9"/>
      <c r="F16" s="10"/>
      <c r="G16" s="2"/>
    </row>
    <row r="17" spans="1:10" ht="30" customHeight="1">
      <c r="A17" s="6"/>
      <c r="B17" s="61" t="s">
        <v>13</v>
      </c>
      <c r="C17" s="61"/>
      <c r="E17" s="61" t="s">
        <v>14</v>
      </c>
      <c r="F17" s="61"/>
      <c r="H17" s="61" t="s">
        <v>99</v>
      </c>
      <c r="I17" s="61"/>
    </row>
    <row r="18" spans="1:10" ht="16" customHeight="1">
      <c r="A18" s="7"/>
      <c r="B18" s="18" t="s">
        <v>0</v>
      </c>
      <c r="C18" s="19" t="s">
        <v>1</v>
      </c>
      <c r="D18" s="1"/>
      <c r="E18" s="18" t="s">
        <v>0</v>
      </c>
      <c r="F18" s="19" t="s">
        <v>1</v>
      </c>
      <c r="G18" s="1"/>
      <c r="H18" s="18" t="s">
        <v>0</v>
      </c>
      <c r="I18" s="19" t="s">
        <v>1</v>
      </c>
      <c r="J18" s="25" t="s">
        <v>23</v>
      </c>
    </row>
    <row r="19" spans="1:10" ht="16" customHeight="1">
      <c r="A19" s="7"/>
      <c r="B19" s="18" t="s">
        <v>101</v>
      </c>
      <c r="C19" s="21">
        <v>5616</v>
      </c>
      <c r="D19" s="1"/>
      <c r="E19" s="20" t="s">
        <v>26</v>
      </c>
      <c r="F19" s="21">
        <v>40</v>
      </c>
      <c r="G19" s="2"/>
      <c r="H19" s="20" t="s">
        <v>2</v>
      </c>
      <c r="I19" s="22">
        <v>25209</v>
      </c>
      <c r="J19" s="24">
        <f>SemesterExpenses[[#This Row],[Amount]]/4</f>
        <v>6302.25</v>
      </c>
    </row>
    <row r="20" spans="1:10" ht="16" customHeight="1">
      <c r="A20" s="7"/>
      <c r="B20" s="18" t="s">
        <v>28</v>
      </c>
      <c r="C20" s="21">
        <v>300</v>
      </c>
      <c r="D20" s="1"/>
      <c r="E20" s="20" t="s">
        <v>8</v>
      </c>
      <c r="F20" s="21">
        <v>25</v>
      </c>
      <c r="G20" s="2"/>
      <c r="H20" s="28" t="s">
        <v>25</v>
      </c>
      <c r="I20" s="29">
        <v>5633</v>
      </c>
      <c r="J20" s="30">
        <f>SemesterExpenses[[#This Row],[Amount]]/4</f>
        <v>1408.25</v>
      </c>
    </row>
    <row r="21" spans="1:10" ht="16" customHeight="1">
      <c r="A21" s="7"/>
      <c r="B21" s="18" t="s">
        <v>7</v>
      </c>
      <c r="C21" s="21">
        <f>SUBTOTAL(109,MonthlyIncome[Amount])</f>
        <v>5916</v>
      </c>
      <c r="D21" s="1"/>
      <c r="E21" s="20" t="s">
        <v>10</v>
      </c>
      <c r="F21" s="21">
        <v>25</v>
      </c>
      <c r="G21" s="2"/>
      <c r="H21" s="20" t="s">
        <v>100</v>
      </c>
      <c r="I21" s="29">
        <v>-9000</v>
      </c>
      <c r="J21" s="30">
        <f>SemesterExpenses[[#This Row],[Amount]]/4</f>
        <v>-2250</v>
      </c>
    </row>
    <row r="22" spans="1:10" ht="16" customHeight="1">
      <c r="A22" s="7"/>
      <c r="D22" s="1"/>
      <c r="E22" s="20" t="s">
        <v>11</v>
      </c>
      <c r="F22" s="21">
        <v>70</v>
      </c>
      <c r="G22" s="2"/>
      <c r="H22" s="20" t="s">
        <v>5</v>
      </c>
      <c r="I22" s="29">
        <v>500</v>
      </c>
      <c r="J22" s="30">
        <f>SemesterExpenses[[#This Row],[Amount]]/4</f>
        <v>125</v>
      </c>
    </row>
    <row r="23" spans="1:10" ht="16" customHeight="1">
      <c r="A23" s="11"/>
      <c r="D23" s="1"/>
      <c r="E23" s="20" t="s">
        <v>12</v>
      </c>
      <c r="F23" s="21">
        <v>20</v>
      </c>
      <c r="G23" s="2"/>
      <c r="H23" s="28" t="s">
        <v>32</v>
      </c>
      <c r="I23" s="29">
        <v>121</v>
      </c>
      <c r="J23" s="30">
        <f>SemesterExpenses[[#This Row],[Amount]]/4</f>
        <v>30.25</v>
      </c>
    </row>
    <row r="24" spans="1:10" ht="16" customHeight="1">
      <c r="E24" s="26" t="s">
        <v>29</v>
      </c>
      <c r="F24" s="27">
        <v>30</v>
      </c>
      <c r="G24" s="2"/>
      <c r="H24" s="31" t="s">
        <v>7</v>
      </c>
      <c r="I24" s="32">
        <f>SUBTOTAL(109,SemesterExpenses[Amount])</f>
        <v>22463</v>
      </c>
      <c r="J24" s="33">
        <f>SUBTOTAL(109,SemesterExpenses[Per Month])</f>
        <v>5615.75</v>
      </c>
    </row>
    <row r="25" spans="1:10" ht="16" customHeight="1">
      <c r="E25" s="26" t="s">
        <v>30</v>
      </c>
      <c r="F25" s="27">
        <v>20</v>
      </c>
      <c r="G25" s="2"/>
      <c r="H25" s="58" t="s">
        <v>19</v>
      </c>
      <c r="I25" s="58"/>
    </row>
    <row r="26" spans="1:10" ht="16" customHeight="1">
      <c r="E26" s="26" t="s">
        <v>31</v>
      </c>
      <c r="F26" s="27">
        <v>70</v>
      </c>
      <c r="G26" s="2"/>
    </row>
    <row r="27" spans="1:10" ht="16" customHeight="1">
      <c r="E27" s="18" t="s">
        <v>7</v>
      </c>
      <c r="F27" s="21">
        <f>SUBTOTAL(109,MonthlyExpenses[Amount])</f>
        <v>300</v>
      </c>
      <c r="G27" s="2"/>
    </row>
    <row r="28" spans="1:10" ht="16" customHeight="1">
      <c r="G28" s="2"/>
      <c r="H28" s="58"/>
      <c r="I28" s="58"/>
    </row>
    <row r="29" spans="1:10" ht="16" customHeight="1">
      <c r="G29" s="2"/>
    </row>
    <row r="30" spans="1:10" ht="16" customHeight="1">
      <c r="G30" s="3"/>
    </row>
  </sheetData>
  <mergeCells count="11">
    <mergeCell ref="B2:I3"/>
    <mergeCell ref="H28:I28"/>
    <mergeCell ref="H25:I25"/>
    <mergeCell ref="B6:C6"/>
    <mergeCell ref="B17:C17"/>
    <mergeCell ref="E17:F17"/>
    <mergeCell ref="H17:I17"/>
    <mergeCell ref="B14:C14"/>
    <mergeCell ref="B11:C11"/>
    <mergeCell ref="B8:C8"/>
    <mergeCell ref="B5:C5"/>
  </mergeCells>
  <conditionalFormatting sqref="B6:C6">
    <cfRule type="dataBar" priority="1">
      <dataBar showValue="0">
        <cfvo type="num" val="0"/>
        <cfvo type="num" val="NetMonthlyIncome"/>
        <color theme="6"/>
      </dataBar>
      <extLst>
        <ext xmlns:x14="http://schemas.microsoft.com/office/spreadsheetml/2009/9/main" uri="{B025F937-C7B1-47D3-B67F-A62EFF666E3E}">
          <x14:id>{89178D20-997E-41DD-BF2E-3A392DB5D2D0}</x14:id>
        </ext>
      </extLst>
    </cfRule>
  </conditionalFormatting>
  <printOptions horizontalCentered="1" verticalCentered="1"/>
  <pageMargins left="0.2" right="0.2" top="0.25" bottom="0.25" header="0" footer="0"/>
  <pageSetup orientation="portrait" horizontalDpi="4294967292" verticalDpi="4294967292"/>
  <drawing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178D20-997E-41DD-BF2E-3A392DB5D2D0}">
            <x14:dataBar minLength="0" maxLength="100">
              <x14:cfvo type="num">
                <xm:f>0</xm:f>
              </x14:cfvo>
              <x14:cfvo type="num">
                <xm:f>NetMonthlyIncome</xm:f>
              </x14:cfvo>
              <x14:negativeFillColor rgb="FFFF0000"/>
              <x14:axisColor rgb="FF000000"/>
            </x14:dataBar>
          </x14:cfRule>
          <xm:sqref>B6:C6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E34" sqref="E34"/>
    </sheetView>
  </sheetViews>
  <sheetFormatPr baseColWidth="10" defaultRowHeight="14" x14ac:dyDescent="0"/>
  <cols>
    <col min="1" max="1" width="20.5703125" customWidth="1"/>
    <col min="2" max="2" width="13.7109375" customWidth="1"/>
    <col min="3" max="5" width="11.42578125" customWidth="1"/>
    <col min="7" max="7" width="13.28515625" customWidth="1"/>
    <col min="8" max="8" width="14.42578125" customWidth="1"/>
    <col min="9" max="9" width="15.140625" customWidth="1"/>
    <col min="11" max="11" width="14" customWidth="1"/>
    <col min="14" max="14" width="15" customWidth="1"/>
  </cols>
  <sheetData>
    <row r="1" spans="1:14" ht="18">
      <c r="A1" s="47" t="s">
        <v>50</v>
      </c>
      <c r="B1" s="47" t="s">
        <v>1</v>
      </c>
      <c r="C1" s="47" t="s">
        <v>49</v>
      </c>
      <c r="D1" s="47" t="s">
        <v>106</v>
      </c>
      <c r="E1" s="47" t="s">
        <v>135</v>
      </c>
      <c r="G1" s="47" t="s">
        <v>66</v>
      </c>
      <c r="H1" s="47" t="s">
        <v>52</v>
      </c>
      <c r="I1" s="47" t="s">
        <v>11</v>
      </c>
      <c r="J1" s="47" t="s">
        <v>30</v>
      </c>
      <c r="K1" s="47" t="s">
        <v>29</v>
      </c>
      <c r="L1" s="47" t="s">
        <v>91</v>
      </c>
      <c r="M1" s="47" t="s">
        <v>98</v>
      </c>
      <c r="N1" s="47" t="s">
        <v>12</v>
      </c>
    </row>
    <row r="2" spans="1:14">
      <c r="A2" t="s">
        <v>224</v>
      </c>
      <c r="B2" s="55">
        <v>0.99</v>
      </c>
      <c r="C2" t="s">
        <v>12</v>
      </c>
      <c r="D2" t="s">
        <v>109</v>
      </c>
      <c r="G2" s="44">
        <f>IF($C2=G$1,$B2,0)</f>
        <v>0</v>
      </c>
      <c r="H2" s="44">
        <f t="shared" ref="H2:N2" si="0">IF($C2=H$1,$B2,0)</f>
        <v>0</v>
      </c>
      <c r="I2" s="44">
        <f t="shared" si="0"/>
        <v>0</v>
      </c>
      <c r="J2" s="44">
        <f t="shared" si="0"/>
        <v>0</v>
      </c>
      <c r="K2" s="44">
        <f t="shared" si="0"/>
        <v>0</v>
      </c>
      <c r="L2" s="44">
        <f t="shared" si="0"/>
        <v>0</v>
      </c>
      <c r="M2" s="44">
        <f t="shared" si="0"/>
        <v>0</v>
      </c>
      <c r="N2" s="44">
        <f t="shared" si="0"/>
        <v>0.99</v>
      </c>
    </row>
    <row r="3" spans="1:14">
      <c r="A3" t="s">
        <v>226</v>
      </c>
      <c r="B3" s="55">
        <v>5</v>
      </c>
      <c r="C3" t="s">
        <v>11</v>
      </c>
      <c r="D3" t="s">
        <v>107</v>
      </c>
      <c r="E3" t="s">
        <v>225</v>
      </c>
      <c r="G3" s="44">
        <f t="shared" ref="G3:N34" si="1">IF($C3=G$1,$B3,0)</f>
        <v>0</v>
      </c>
      <c r="H3" s="44">
        <f t="shared" si="1"/>
        <v>0</v>
      </c>
      <c r="I3" s="44">
        <f t="shared" si="1"/>
        <v>5</v>
      </c>
      <c r="J3" s="44">
        <f t="shared" si="1"/>
        <v>0</v>
      </c>
      <c r="K3" s="44">
        <f t="shared" si="1"/>
        <v>0</v>
      </c>
      <c r="L3" s="44">
        <f t="shared" si="1"/>
        <v>0</v>
      </c>
      <c r="M3" s="44">
        <f t="shared" si="1"/>
        <v>0</v>
      </c>
      <c r="N3" s="44">
        <f t="shared" si="1"/>
        <v>0</v>
      </c>
    </row>
    <row r="4" spans="1:14">
      <c r="A4" t="s">
        <v>227</v>
      </c>
      <c r="B4" s="55">
        <v>5.5</v>
      </c>
      <c r="C4" t="s">
        <v>11</v>
      </c>
      <c r="D4" t="s">
        <v>107</v>
      </c>
      <c r="E4" t="s">
        <v>228</v>
      </c>
      <c r="G4" s="44">
        <f t="shared" si="1"/>
        <v>0</v>
      </c>
      <c r="H4" s="44">
        <f t="shared" si="1"/>
        <v>0</v>
      </c>
      <c r="I4" s="44">
        <f t="shared" si="1"/>
        <v>5.5</v>
      </c>
      <c r="J4" s="44">
        <f t="shared" si="1"/>
        <v>0</v>
      </c>
      <c r="K4" s="44">
        <f t="shared" si="1"/>
        <v>0</v>
      </c>
      <c r="L4" s="44">
        <f t="shared" si="1"/>
        <v>0</v>
      </c>
      <c r="M4" s="44">
        <f t="shared" si="1"/>
        <v>0</v>
      </c>
      <c r="N4" s="44">
        <f t="shared" si="1"/>
        <v>0</v>
      </c>
    </row>
    <row r="5" spans="1:14">
      <c r="A5" t="s">
        <v>143</v>
      </c>
      <c r="B5" s="55">
        <v>23.18</v>
      </c>
      <c r="C5" t="s">
        <v>66</v>
      </c>
      <c r="D5" t="s">
        <v>109</v>
      </c>
      <c r="E5" t="s">
        <v>228</v>
      </c>
      <c r="G5" s="44">
        <f t="shared" si="1"/>
        <v>23.18</v>
      </c>
      <c r="H5" s="44">
        <f t="shared" si="1"/>
        <v>0</v>
      </c>
      <c r="I5" s="44">
        <f t="shared" si="1"/>
        <v>0</v>
      </c>
      <c r="J5" s="44">
        <f t="shared" si="1"/>
        <v>0</v>
      </c>
      <c r="K5" s="44">
        <f t="shared" si="1"/>
        <v>0</v>
      </c>
      <c r="L5" s="44">
        <f t="shared" si="1"/>
        <v>0</v>
      </c>
      <c r="M5" s="44">
        <f t="shared" si="1"/>
        <v>0</v>
      </c>
      <c r="N5" s="44">
        <f t="shared" si="1"/>
        <v>0</v>
      </c>
    </row>
    <row r="6" spans="1:14">
      <c r="A6" t="s">
        <v>229</v>
      </c>
      <c r="B6" s="55">
        <v>10</v>
      </c>
      <c r="C6" t="s">
        <v>52</v>
      </c>
      <c r="D6" t="s">
        <v>107</v>
      </c>
      <c r="E6" t="s">
        <v>230</v>
      </c>
      <c r="G6" s="44">
        <f t="shared" si="1"/>
        <v>0</v>
      </c>
      <c r="H6" s="44">
        <f t="shared" si="1"/>
        <v>10</v>
      </c>
      <c r="I6" s="44">
        <f t="shared" si="1"/>
        <v>0</v>
      </c>
      <c r="J6" s="44">
        <f t="shared" si="1"/>
        <v>0</v>
      </c>
      <c r="K6" s="44">
        <f t="shared" si="1"/>
        <v>0</v>
      </c>
      <c r="L6" s="44">
        <f t="shared" si="1"/>
        <v>0</v>
      </c>
      <c r="M6" s="44">
        <f t="shared" si="1"/>
        <v>0</v>
      </c>
      <c r="N6" s="44">
        <f t="shared" si="1"/>
        <v>0</v>
      </c>
    </row>
    <row r="7" spans="1:14">
      <c r="A7" t="s">
        <v>231</v>
      </c>
      <c r="B7" s="55">
        <v>5</v>
      </c>
      <c r="C7" t="s">
        <v>11</v>
      </c>
      <c r="D7" t="s">
        <v>107</v>
      </c>
      <c r="E7" t="s">
        <v>232</v>
      </c>
      <c r="G7" s="44">
        <f t="shared" si="1"/>
        <v>0</v>
      </c>
      <c r="H7" s="44">
        <f t="shared" si="1"/>
        <v>0</v>
      </c>
      <c r="I7" s="44">
        <f t="shared" si="1"/>
        <v>5</v>
      </c>
      <c r="J7" s="44">
        <f t="shared" si="1"/>
        <v>0</v>
      </c>
      <c r="K7" s="44">
        <f t="shared" si="1"/>
        <v>0</v>
      </c>
      <c r="L7" s="44">
        <f t="shared" si="1"/>
        <v>0</v>
      </c>
      <c r="M7" s="44">
        <f t="shared" si="1"/>
        <v>0</v>
      </c>
      <c r="N7" s="44">
        <f t="shared" si="1"/>
        <v>0</v>
      </c>
    </row>
    <row r="8" spans="1:14">
      <c r="A8" t="s">
        <v>218</v>
      </c>
      <c r="B8" s="55">
        <v>25</v>
      </c>
      <c r="C8" t="s">
        <v>52</v>
      </c>
      <c r="D8" t="s">
        <v>109</v>
      </c>
      <c r="G8" s="44">
        <f t="shared" si="1"/>
        <v>0</v>
      </c>
      <c r="H8" s="44">
        <f t="shared" si="1"/>
        <v>25</v>
      </c>
      <c r="I8" s="44">
        <f t="shared" si="1"/>
        <v>0</v>
      </c>
      <c r="J8" s="44">
        <f t="shared" si="1"/>
        <v>0</v>
      </c>
      <c r="K8" s="44">
        <f t="shared" si="1"/>
        <v>0</v>
      </c>
      <c r="L8" s="44">
        <f t="shared" si="1"/>
        <v>0</v>
      </c>
      <c r="M8" s="44">
        <f t="shared" si="1"/>
        <v>0</v>
      </c>
      <c r="N8" s="44">
        <f t="shared" si="1"/>
        <v>0</v>
      </c>
    </row>
    <row r="9" spans="1:14">
      <c r="A9" t="s">
        <v>233</v>
      </c>
      <c r="B9" s="55">
        <v>0.36</v>
      </c>
      <c r="C9" t="s">
        <v>52</v>
      </c>
      <c r="D9" t="s">
        <v>107</v>
      </c>
      <c r="E9" t="s">
        <v>234</v>
      </c>
      <c r="G9" s="44">
        <f t="shared" si="1"/>
        <v>0</v>
      </c>
      <c r="H9" s="44">
        <f t="shared" si="1"/>
        <v>0.36</v>
      </c>
      <c r="I9" s="44">
        <f t="shared" si="1"/>
        <v>0</v>
      </c>
      <c r="J9" s="44">
        <f t="shared" si="1"/>
        <v>0</v>
      </c>
      <c r="K9" s="44">
        <f t="shared" si="1"/>
        <v>0</v>
      </c>
      <c r="L9" s="44">
        <f t="shared" si="1"/>
        <v>0</v>
      </c>
      <c r="M9" s="44">
        <f t="shared" si="1"/>
        <v>0</v>
      </c>
      <c r="N9" s="44">
        <f t="shared" si="1"/>
        <v>0</v>
      </c>
    </row>
    <row r="10" spans="1:14">
      <c r="A10" t="s">
        <v>235</v>
      </c>
      <c r="B10" s="55">
        <v>5</v>
      </c>
      <c r="C10" t="s">
        <v>11</v>
      </c>
      <c r="D10" t="s">
        <v>109</v>
      </c>
      <c r="G10" s="44">
        <f t="shared" si="1"/>
        <v>0</v>
      </c>
      <c r="H10" s="44">
        <f t="shared" si="1"/>
        <v>0</v>
      </c>
      <c r="I10" s="44">
        <f t="shared" si="1"/>
        <v>5</v>
      </c>
      <c r="J10" s="44">
        <f t="shared" si="1"/>
        <v>0</v>
      </c>
      <c r="K10" s="44">
        <f t="shared" si="1"/>
        <v>0</v>
      </c>
      <c r="L10" s="44">
        <f t="shared" si="1"/>
        <v>0</v>
      </c>
      <c r="M10" s="44">
        <f t="shared" si="1"/>
        <v>0</v>
      </c>
      <c r="N10" s="44">
        <f t="shared" si="1"/>
        <v>0</v>
      </c>
    </row>
    <row r="11" spans="1:14">
      <c r="A11" t="s">
        <v>236</v>
      </c>
      <c r="B11" s="55">
        <v>3.5</v>
      </c>
      <c r="C11" t="s">
        <v>12</v>
      </c>
      <c r="D11" t="s">
        <v>107</v>
      </c>
      <c r="E11" t="s">
        <v>237</v>
      </c>
      <c r="G11" s="44">
        <f t="shared" si="1"/>
        <v>0</v>
      </c>
      <c r="H11" s="44">
        <f t="shared" si="1"/>
        <v>0</v>
      </c>
      <c r="I11" s="44">
        <f t="shared" si="1"/>
        <v>0</v>
      </c>
      <c r="J11" s="44">
        <f t="shared" si="1"/>
        <v>0</v>
      </c>
      <c r="K11" s="44">
        <f t="shared" si="1"/>
        <v>0</v>
      </c>
      <c r="L11" s="44">
        <f t="shared" si="1"/>
        <v>0</v>
      </c>
      <c r="M11" s="44">
        <f t="shared" si="1"/>
        <v>0</v>
      </c>
      <c r="N11" s="44">
        <f t="shared" si="1"/>
        <v>3.5</v>
      </c>
    </row>
    <row r="12" spans="1:14">
      <c r="A12" t="s">
        <v>115</v>
      </c>
      <c r="B12" s="55">
        <v>4.25</v>
      </c>
      <c r="C12" t="s">
        <v>12</v>
      </c>
      <c r="D12" t="s">
        <v>116</v>
      </c>
      <c r="G12" s="44">
        <f t="shared" si="1"/>
        <v>0</v>
      </c>
      <c r="H12" s="44">
        <f t="shared" si="1"/>
        <v>0</v>
      </c>
      <c r="I12" s="44">
        <f t="shared" si="1"/>
        <v>0</v>
      </c>
      <c r="J12" s="44">
        <f t="shared" si="1"/>
        <v>0</v>
      </c>
      <c r="K12" s="44">
        <f t="shared" si="1"/>
        <v>0</v>
      </c>
      <c r="L12" s="44">
        <f t="shared" si="1"/>
        <v>0</v>
      </c>
      <c r="M12" s="44">
        <f t="shared" si="1"/>
        <v>0</v>
      </c>
      <c r="N12" s="44">
        <f t="shared" si="1"/>
        <v>4.25</v>
      </c>
    </row>
    <row r="13" spans="1:14">
      <c r="A13" t="s">
        <v>114</v>
      </c>
      <c r="B13" s="55">
        <v>3</v>
      </c>
      <c r="C13" t="s">
        <v>52</v>
      </c>
      <c r="D13" t="s">
        <v>238</v>
      </c>
      <c r="E13" t="s">
        <v>239</v>
      </c>
      <c r="G13" s="44">
        <f t="shared" si="1"/>
        <v>0</v>
      </c>
      <c r="H13" s="44">
        <f t="shared" si="1"/>
        <v>3</v>
      </c>
      <c r="I13" s="44">
        <f t="shared" si="1"/>
        <v>0</v>
      </c>
      <c r="J13" s="44">
        <f t="shared" si="1"/>
        <v>0</v>
      </c>
      <c r="K13" s="44">
        <f t="shared" si="1"/>
        <v>0</v>
      </c>
      <c r="L13" s="44">
        <f t="shared" si="1"/>
        <v>0</v>
      </c>
      <c r="M13" s="44">
        <f t="shared" si="1"/>
        <v>0</v>
      </c>
      <c r="N13" s="44">
        <f t="shared" si="1"/>
        <v>0</v>
      </c>
    </row>
    <row r="14" spans="1:14">
      <c r="A14" t="s">
        <v>240</v>
      </c>
      <c r="B14" s="55">
        <v>12</v>
      </c>
      <c r="C14" t="s">
        <v>52</v>
      </c>
      <c r="D14" t="s">
        <v>238</v>
      </c>
      <c r="E14" t="s">
        <v>241</v>
      </c>
      <c r="G14" s="44">
        <f t="shared" si="1"/>
        <v>0</v>
      </c>
      <c r="H14" s="44">
        <f t="shared" si="1"/>
        <v>12</v>
      </c>
      <c r="I14" s="44">
        <f t="shared" si="1"/>
        <v>0</v>
      </c>
      <c r="J14" s="44">
        <f t="shared" si="1"/>
        <v>0</v>
      </c>
      <c r="K14" s="44">
        <f t="shared" si="1"/>
        <v>0</v>
      </c>
      <c r="L14" s="44">
        <f t="shared" si="1"/>
        <v>0</v>
      </c>
      <c r="M14" s="44">
        <f t="shared" si="1"/>
        <v>0</v>
      </c>
      <c r="N14" s="44">
        <f t="shared" si="1"/>
        <v>0</v>
      </c>
    </row>
    <row r="15" spans="1:14">
      <c r="A15" t="s">
        <v>242</v>
      </c>
      <c r="B15" s="55">
        <v>4.3</v>
      </c>
      <c r="C15" t="s">
        <v>52</v>
      </c>
      <c r="D15" t="s">
        <v>109</v>
      </c>
      <c r="E15" t="s">
        <v>243</v>
      </c>
      <c r="G15" s="44">
        <f t="shared" si="1"/>
        <v>0</v>
      </c>
      <c r="H15" s="44">
        <f t="shared" si="1"/>
        <v>4.3</v>
      </c>
      <c r="I15" s="44">
        <f t="shared" si="1"/>
        <v>0</v>
      </c>
      <c r="J15" s="44">
        <f t="shared" si="1"/>
        <v>0</v>
      </c>
      <c r="K15" s="44">
        <f t="shared" si="1"/>
        <v>0</v>
      </c>
      <c r="L15" s="44">
        <f t="shared" si="1"/>
        <v>0</v>
      </c>
      <c r="M15" s="44">
        <f t="shared" si="1"/>
        <v>0</v>
      </c>
      <c r="N15" s="44">
        <f t="shared" si="1"/>
        <v>0</v>
      </c>
    </row>
    <row r="16" spans="1:14">
      <c r="A16" t="s">
        <v>244</v>
      </c>
      <c r="B16" s="55">
        <v>5.85</v>
      </c>
      <c r="C16" t="s">
        <v>52</v>
      </c>
      <c r="D16" t="s">
        <v>116</v>
      </c>
      <c r="E16" t="s">
        <v>223</v>
      </c>
      <c r="G16" s="44">
        <f t="shared" si="1"/>
        <v>0</v>
      </c>
      <c r="H16" s="44">
        <f t="shared" si="1"/>
        <v>5.85</v>
      </c>
      <c r="I16" s="44">
        <f t="shared" si="1"/>
        <v>0</v>
      </c>
      <c r="J16" s="44">
        <f t="shared" si="1"/>
        <v>0</v>
      </c>
      <c r="K16" s="44">
        <f t="shared" si="1"/>
        <v>0</v>
      </c>
      <c r="L16" s="44">
        <f t="shared" si="1"/>
        <v>0</v>
      </c>
      <c r="M16" s="44">
        <f t="shared" si="1"/>
        <v>0</v>
      </c>
      <c r="N16" s="44">
        <f t="shared" si="1"/>
        <v>0</v>
      </c>
    </row>
    <row r="17" spans="1:14">
      <c r="A17" t="s">
        <v>245</v>
      </c>
      <c r="B17" s="55">
        <v>10</v>
      </c>
      <c r="C17" t="s">
        <v>11</v>
      </c>
      <c r="D17" t="s">
        <v>238</v>
      </c>
      <c r="E17" t="s">
        <v>246</v>
      </c>
      <c r="G17" s="44">
        <f>IF($C17=G$1,$B17,0)</f>
        <v>0</v>
      </c>
      <c r="H17" s="44">
        <f t="shared" si="1"/>
        <v>0</v>
      </c>
      <c r="I17" s="44">
        <f t="shared" si="1"/>
        <v>10</v>
      </c>
      <c r="J17" s="44">
        <f t="shared" si="1"/>
        <v>0</v>
      </c>
      <c r="K17" s="44">
        <f t="shared" si="1"/>
        <v>0</v>
      </c>
      <c r="L17" s="44">
        <f t="shared" si="1"/>
        <v>0</v>
      </c>
      <c r="M17" s="44">
        <f t="shared" si="1"/>
        <v>0</v>
      </c>
      <c r="N17" s="44">
        <f t="shared" si="1"/>
        <v>0</v>
      </c>
    </row>
    <row r="18" spans="1:14">
      <c r="A18" t="s">
        <v>247</v>
      </c>
      <c r="B18" s="55">
        <v>16</v>
      </c>
      <c r="C18" t="s">
        <v>52</v>
      </c>
      <c r="D18" t="s">
        <v>238</v>
      </c>
      <c r="E18" t="s">
        <v>248</v>
      </c>
      <c r="G18" s="44">
        <f>IF($C18=G$1,$B18,0)</f>
        <v>0</v>
      </c>
      <c r="H18" s="44">
        <f t="shared" si="1"/>
        <v>16</v>
      </c>
      <c r="I18" s="44">
        <f t="shared" si="1"/>
        <v>0</v>
      </c>
      <c r="J18" s="44">
        <f t="shared" si="1"/>
        <v>0</v>
      </c>
      <c r="K18" s="44">
        <f t="shared" si="1"/>
        <v>0</v>
      </c>
      <c r="L18" s="44">
        <f t="shared" si="1"/>
        <v>0</v>
      </c>
      <c r="M18" s="44">
        <f t="shared" si="1"/>
        <v>0</v>
      </c>
      <c r="N18" s="44">
        <f t="shared" si="1"/>
        <v>0</v>
      </c>
    </row>
    <row r="19" spans="1:14">
      <c r="A19" t="s">
        <v>249</v>
      </c>
      <c r="B19" s="55">
        <v>36</v>
      </c>
      <c r="C19" t="s">
        <v>11</v>
      </c>
      <c r="D19" t="s">
        <v>107</v>
      </c>
      <c r="E19" t="s">
        <v>250</v>
      </c>
      <c r="G19" s="44">
        <f t="shared" ref="G19:G33" si="2">IF($C19=G$1,$B19,0)</f>
        <v>0</v>
      </c>
      <c r="H19" s="44">
        <f t="shared" si="1"/>
        <v>0</v>
      </c>
      <c r="I19" s="44">
        <f t="shared" si="1"/>
        <v>36</v>
      </c>
      <c r="J19" s="44">
        <f t="shared" si="1"/>
        <v>0</v>
      </c>
      <c r="K19" s="44">
        <f t="shared" si="1"/>
        <v>0</v>
      </c>
      <c r="L19" s="44">
        <f t="shared" si="1"/>
        <v>0</v>
      </c>
      <c r="M19" s="44">
        <f t="shared" si="1"/>
        <v>0</v>
      </c>
      <c r="N19" s="44">
        <f t="shared" si="1"/>
        <v>0</v>
      </c>
    </row>
    <row r="20" spans="1:14">
      <c r="A20" t="s">
        <v>251</v>
      </c>
      <c r="B20" s="55">
        <v>10</v>
      </c>
      <c r="C20" t="s">
        <v>11</v>
      </c>
      <c r="D20" t="s">
        <v>107</v>
      </c>
      <c r="E20" t="s">
        <v>252</v>
      </c>
      <c r="G20" s="44">
        <f t="shared" si="2"/>
        <v>0</v>
      </c>
      <c r="H20" s="44">
        <f t="shared" si="1"/>
        <v>0</v>
      </c>
      <c r="I20" s="44">
        <f t="shared" si="1"/>
        <v>10</v>
      </c>
      <c r="J20" s="44">
        <f t="shared" si="1"/>
        <v>0</v>
      </c>
      <c r="K20" s="44">
        <f t="shared" si="1"/>
        <v>0</v>
      </c>
      <c r="L20" s="44">
        <f t="shared" si="1"/>
        <v>0</v>
      </c>
      <c r="M20" s="44">
        <f t="shared" si="1"/>
        <v>0</v>
      </c>
      <c r="N20" s="44">
        <f t="shared" si="1"/>
        <v>0</v>
      </c>
    </row>
    <row r="21" spans="1:14">
      <c r="A21" t="s">
        <v>253</v>
      </c>
      <c r="B21" s="55">
        <v>4.5999999999999996</v>
      </c>
      <c r="C21" t="s">
        <v>52</v>
      </c>
      <c r="D21" t="s">
        <v>109</v>
      </c>
      <c r="E21" t="s">
        <v>254</v>
      </c>
      <c r="G21" s="44">
        <f t="shared" si="2"/>
        <v>0</v>
      </c>
      <c r="H21" s="44">
        <f t="shared" si="1"/>
        <v>4.5999999999999996</v>
      </c>
      <c r="I21" s="44">
        <f t="shared" si="1"/>
        <v>0</v>
      </c>
      <c r="J21" s="44">
        <f t="shared" si="1"/>
        <v>0</v>
      </c>
      <c r="K21" s="44">
        <f t="shared" si="1"/>
        <v>0</v>
      </c>
      <c r="L21" s="44">
        <f t="shared" si="1"/>
        <v>0</v>
      </c>
      <c r="M21" s="44">
        <f t="shared" si="1"/>
        <v>0</v>
      </c>
      <c r="N21" s="44">
        <f t="shared" si="1"/>
        <v>0</v>
      </c>
    </row>
    <row r="22" spans="1:14">
      <c r="A22" t="s">
        <v>255</v>
      </c>
      <c r="B22" s="55">
        <v>7</v>
      </c>
      <c r="C22" t="s">
        <v>52</v>
      </c>
      <c r="D22" t="s">
        <v>109</v>
      </c>
      <c r="E22" t="s">
        <v>256</v>
      </c>
      <c r="G22" s="44">
        <f t="shared" si="2"/>
        <v>0</v>
      </c>
      <c r="H22" s="44">
        <f t="shared" si="1"/>
        <v>7</v>
      </c>
      <c r="I22" s="44">
        <f t="shared" si="1"/>
        <v>0</v>
      </c>
      <c r="J22" s="44">
        <f t="shared" si="1"/>
        <v>0</v>
      </c>
      <c r="K22" s="44">
        <f t="shared" si="1"/>
        <v>0</v>
      </c>
      <c r="L22" s="44">
        <f t="shared" si="1"/>
        <v>0</v>
      </c>
      <c r="M22" s="44">
        <f t="shared" si="1"/>
        <v>0</v>
      </c>
      <c r="N22" s="44">
        <f t="shared" si="1"/>
        <v>0</v>
      </c>
    </row>
    <row r="23" spans="1:14">
      <c r="A23" t="s">
        <v>115</v>
      </c>
      <c r="B23" s="55">
        <v>4.25</v>
      </c>
      <c r="C23" t="s">
        <v>12</v>
      </c>
      <c r="D23" t="s">
        <v>116</v>
      </c>
      <c r="G23" s="44">
        <f t="shared" si="2"/>
        <v>0</v>
      </c>
      <c r="H23" s="44">
        <f t="shared" si="1"/>
        <v>0</v>
      </c>
      <c r="I23" s="44">
        <f t="shared" si="1"/>
        <v>0</v>
      </c>
      <c r="J23" s="44">
        <f t="shared" si="1"/>
        <v>0</v>
      </c>
      <c r="K23" s="44">
        <f t="shared" si="1"/>
        <v>0</v>
      </c>
      <c r="L23" s="44">
        <f t="shared" si="1"/>
        <v>0</v>
      </c>
      <c r="M23" s="44">
        <f t="shared" si="1"/>
        <v>0</v>
      </c>
      <c r="N23" s="44">
        <f t="shared" si="1"/>
        <v>4.25</v>
      </c>
    </row>
    <row r="24" spans="1:14">
      <c r="A24" t="s">
        <v>257</v>
      </c>
      <c r="B24" s="55">
        <v>8.61</v>
      </c>
      <c r="C24" t="s">
        <v>52</v>
      </c>
      <c r="D24" t="s">
        <v>109</v>
      </c>
      <c r="E24" t="s">
        <v>258</v>
      </c>
      <c r="G24" s="44">
        <f t="shared" si="2"/>
        <v>0</v>
      </c>
      <c r="H24" s="44">
        <f t="shared" si="1"/>
        <v>8.61</v>
      </c>
      <c r="I24" s="44">
        <f t="shared" si="1"/>
        <v>0</v>
      </c>
      <c r="J24" s="44">
        <f t="shared" si="1"/>
        <v>0</v>
      </c>
      <c r="K24" s="44">
        <f t="shared" si="1"/>
        <v>0</v>
      </c>
      <c r="L24" s="44">
        <f t="shared" si="1"/>
        <v>0</v>
      </c>
      <c r="M24" s="44">
        <f t="shared" si="1"/>
        <v>0</v>
      </c>
      <c r="N24" s="44">
        <f t="shared" si="1"/>
        <v>0</v>
      </c>
    </row>
    <row r="25" spans="1:14">
      <c r="A25" t="s">
        <v>259</v>
      </c>
      <c r="B25" s="55">
        <v>4.62</v>
      </c>
      <c r="C25" t="s">
        <v>52</v>
      </c>
      <c r="D25" t="s">
        <v>109</v>
      </c>
      <c r="E25" t="s">
        <v>260</v>
      </c>
      <c r="G25" s="44">
        <f t="shared" si="2"/>
        <v>0</v>
      </c>
      <c r="H25" s="44">
        <f t="shared" si="1"/>
        <v>4.62</v>
      </c>
      <c r="I25" s="44">
        <f t="shared" si="1"/>
        <v>0</v>
      </c>
      <c r="J25" s="44">
        <f t="shared" si="1"/>
        <v>0</v>
      </c>
      <c r="K25" s="44">
        <f t="shared" si="1"/>
        <v>0</v>
      </c>
      <c r="L25" s="44">
        <f t="shared" si="1"/>
        <v>0</v>
      </c>
      <c r="M25" s="44">
        <f t="shared" si="1"/>
        <v>0</v>
      </c>
      <c r="N25" s="44">
        <f t="shared" si="1"/>
        <v>0</v>
      </c>
    </row>
    <row r="26" spans="1:14">
      <c r="A26" t="s">
        <v>261</v>
      </c>
      <c r="B26" s="55">
        <v>6.5</v>
      </c>
      <c r="C26" t="s">
        <v>52</v>
      </c>
      <c r="D26" t="s">
        <v>116</v>
      </c>
      <c r="E26" t="s">
        <v>262</v>
      </c>
      <c r="G26" s="44">
        <f t="shared" si="2"/>
        <v>0</v>
      </c>
      <c r="H26" s="44">
        <f t="shared" si="1"/>
        <v>6.5</v>
      </c>
      <c r="I26" s="44">
        <f t="shared" si="1"/>
        <v>0</v>
      </c>
      <c r="J26" s="44">
        <f t="shared" si="1"/>
        <v>0</v>
      </c>
      <c r="K26" s="44">
        <f t="shared" si="1"/>
        <v>0</v>
      </c>
      <c r="L26" s="44">
        <f t="shared" si="1"/>
        <v>0</v>
      </c>
      <c r="M26" s="44">
        <f t="shared" si="1"/>
        <v>0</v>
      </c>
      <c r="N26" s="44">
        <f t="shared" si="1"/>
        <v>0</v>
      </c>
    </row>
    <row r="27" spans="1:14">
      <c r="A27" t="s">
        <v>263</v>
      </c>
      <c r="B27" s="55">
        <v>7.95</v>
      </c>
      <c r="C27" t="s">
        <v>11</v>
      </c>
      <c r="D27" t="s">
        <v>109</v>
      </c>
      <c r="E27" t="s">
        <v>264</v>
      </c>
      <c r="G27" s="44">
        <f t="shared" si="2"/>
        <v>0</v>
      </c>
      <c r="H27" s="44">
        <f t="shared" si="1"/>
        <v>0</v>
      </c>
      <c r="I27" s="44">
        <f t="shared" si="1"/>
        <v>7.95</v>
      </c>
      <c r="J27" s="44">
        <f t="shared" si="1"/>
        <v>0</v>
      </c>
      <c r="K27" s="44">
        <f t="shared" si="1"/>
        <v>0</v>
      </c>
      <c r="L27" s="44">
        <f t="shared" si="1"/>
        <v>0</v>
      </c>
      <c r="M27" s="44">
        <f t="shared" si="1"/>
        <v>0</v>
      </c>
      <c r="N27" s="44">
        <f t="shared" si="1"/>
        <v>0</v>
      </c>
    </row>
    <row r="28" spans="1:14">
      <c r="A28" t="s">
        <v>265</v>
      </c>
      <c r="B28" s="55">
        <v>8.58</v>
      </c>
      <c r="C28" t="s">
        <v>52</v>
      </c>
      <c r="D28" t="s">
        <v>109</v>
      </c>
      <c r="E28" t="s">
        <v>266</v>
      </c>
      <c r="G28" s="44">
        <f t="shared" si="2"/>
        <v>0</v>
      </c>
      <c r="H28" s="44">
        <f t="shared" si="1"/>
        <v>8.58</v>
      </c>
      <c r="I28" s="44">
        <f t="shared" si="1"/>
        <v>0</v>
      </c>
      <c r="J28" s="44">
        <f t="shared" si="1"/>
        <v>0</v>
      </c>
      <c r="K28" s="44">
        <f t="shared" si="1"/>
        <v>0</v>
      </c>
      <c r="L28" s="44">
        <f t="shared" si="1"/>
        <v>0</v>
      </c>
      <c r="M28" s="44">
        <f t="shared" si="1"/>
        <v>0</v>
      </c>
      <c r="N28" s="44">
        <f t="shared" si="1"/>
        <v>0</v>
      </c>
    </row>
    <row r="29" spans="1:14">
      <c r="A29" t="s">
        <v>267</v>
      </c>
      <c r="B29" s="55">
        <v>4.59</v>
      </c>
      <c r="C29" t="s">
        <v>52</v>
      </c>
      <c r="D29" t="s">
        <v>109</v>
      </c>
      <c r="E29" t="s">
        <v>268</v>
      </c>
      <c r="G29" s="44">
        <f t="shared" si="2"/>
        <v>0</v>
      </c>
      <c r="H29" s="44">
        <f t="shared" si="1"/>
        <v>4.59</v>
      </c>
      <c r="I29" s="44">
        <f t="shared" si="1"/>
        <v>0</v>
      </c>
      <c r="J29" s="44">
        <f t="shared" si="1"/>
        <v>0</v>
      </c>
      <c r="K29" s="44">
        <f t="shared" si="1"/>
        <v>0</v>
      </c>
      <c r="L29" s="44">
        <f t="shared" si="1"/>
        <v>0</v>
      </c>
      <c r="M29" s="44">
        <f t="shared" si="1"/>
        <v>0</v>
      </c>
      <c r="N29" s="44">
        <f t="shared" si="1"/>
        <v>0</v>
      </c>
    </row>
    <row r="30" spans="1:14">
      <c r="A30" t="s">
        <v>269</v>
      </c>
      <c r="B30" s="55">
        <v>5.66</v>
      </c>
      <c r="C30" t="s">
        <v>52</v>
      </c>
      <c r="D30" t="s">
        <v>109</v>
      </c>
      <c r="E30" t="s">
        <v>270</v>
      </c>
      <c r="G30" s="44">
        <f t="shared" si="2"/>
        <v>0</v>
      </c>
      <c r="H30" s="44">
        <f t="shared" si="1"/>
        <v>5.66</v>
      </c>
      <c r="I30" s="44">
        <f t="shared" si="1"/>
        <v>0</v>
      </c>
      <c r="J30" s="44">
        <f t="shared" si="1"/>
        <v>0</v>
      </c>
      <c r="K30" s="44">
        <f t="shared" si="1"/>
        <v>0</v>
      </c>
      <c r="L30" s="44">
        <f t="shared" si="1"/>
        <v>0</v>
      </c>
      <c r="M30" s="44">
        <f t="shared" si="1"/>
        <v>0</v>
      </c>
      <c r="N30" s="44">
        <f t="shared" si="1"/>
        <v>0</v>
      </c>
    </row>
    <row r="31" spans="1:14">
      <c r="A31" t="s">
        <v>114</v>
      </c>
      <c r="B31" s="55">
        <v>11.45</v>
      </c>
      <c r="C31" t="s">
        <v>52</v>
      </c>
      <c r="D31" t="s">
        <v>109</v>
      </c>
      <c r="E31" t="s">
        <v>271</v>
      </c>
      <c r="G31" s="44">
        <f t="shared" si="2"/>
        <v>0</v>
      </c>
      <c r="H31" s="44">
        <f t="shared" si="1"/>
        <v>11.45</v>
      </c>
      <c r="I31" s="44">
        <f t="shared" si="1"/>
        <v>0</v>
      </c>
      <c r="J31" s="44">
        <f t="shared" si="1"/>
        <v>0</v>
      </c>
      <c r="K31" s="44">
        <f t="shared" si="1"/>
        <v>0</v>
      </c>
      <c r="L31" s="44">
        <f t="shared" si="1"/>
        <v>0</v>
      </c>
      <c r="M31" s="44">
        <f t="shared" si="1"/>
        <v>0</v>
      </c>
      <c r="N31" s="44">
        <f t="shared" si="1"/>
        <v>0</v>
      </c>
    </row>
    <row r="32" spans="1:14">
      <c r="A32" t="s">
        <v>272</v>
      </c>
      <c r="B32" s="55">
        <f xml:space="preserve"> 31.85 + 8.66</f>
        <v>40.510000000000005</v>
      </c>
      <c r="C32" t="s">
        <v>12</v>
      </c>
      <c r="D32" t="s">
        <v>109</v>
      </c>
      <c r="E32" t="s">
        <v>273</v>
      </c>
      <c r="G32" s="44">
        <f t="shared" si="2"/>
        <v>0</v>
      </c>
      <c r="H32" s="44">
        <f t="shared" si="1"/>
        <v>0</v>
      </c>
      <c r="I32" s="44">
        <f t="shared" si="1"/>
        <v>0</v>
      </c>
      <c r="J32" s="44">
        <f t="shared" si="1"/>
        <v>0</v>
      </c>
      <c r="K32" s="44">
        <f t="shared" si="1"/>
        <v>0</v>
      </c>
      <c r="L32" s="44">
        <f t="shared" si="1"/>
        <v>0</v>
      </c>
      <c r="M32" s="44">
        <f t="shared" si="1"/>
        <v>0</v>
      </c>
      <c r="N32" s="44">
        <f t="shared" si="1"/>
        <v>40.510000000000005</v>
      </c>
    </row>
    <row r="33" spans="1:14">
      <c r="A33" t="s">
        <v>224</v>
      </c>
      <c r="B33" s="55">
        <v>0.99</v>
      </c>
      <c r="C33" t="s">
        <v>12</v>
      </c>
      <c r="D33" t="s">
        <v>109</v>
      </c>
      <c r="G33" s="44">
        <f t="shared" si="2"/>
        <v>0</v>
      </c>
      <c r="H33" s="44">
        <f t="shared" si="1"/>
        <v>0</v>
      </c>
      <c r="I33" s="44">
        <f t="shared" si="1"/>
        <v>0</v>
      </c>
      <c r="J33" s="44">
        <f t="shared" si="1"/>
        <v>0</v>
      </c>
      <c r="K33" s="44">
        <f t="shared" si="1"/>
        <v>0</v>
      </c>
      <c r="L33" s="44">
        <f t="shared" si="1"/>
        <v>0</v>
      </c>
      <c r="M33" s="44">
        <f t="shared" si="1"/>
        <v>0</v>
      </c>
      <c r="N33" s="44">
        <f t="shared" si="1"/>
        <v>0.99</v>
      </c>
    </row>
    <row r="34" spans="1:14">
      <c r="A34" t="s">
        <v>274</v>
      </c>
      <c r="B34" s="55">
        <v>1.75</v>
      </c>
      <c r="C34" t="s">
        <v>52</v>
      </c>
      <c r="D34" t="s">
        <v>107</v>
      </c>
      <c r="G34" s="44">
        <f t="shared" si="1"/>
        <v>0</v>
      </c>
      <c r="H34" s="44">
        <f t="shared" si="1"/>
        <v>1.75</v>
      </c>
      <c r="I34" s="44">
        <f t="shared" si="1"/>
        <v>0</v>
      </c>
      <c r="J34" s="44">
        <f t="shared" si="1"/>
        <v>0</v>
      </c>
      <c r="K34" s="44">
        <f t="shared" si="1"/>
        <v>0</v>
      </c>
      <c r="L34" s="44">
        <f t="shared" si="1"/>
        <v>0</v>
      </c>
      <c r="M34" s="44">
        <f t="shared" si="1"/>
        <v>0</v>
      </c>
      <c r="N34" s="44">
        <f t="shared" si="1"/>
        <v>0</v>
      </c>
    </row>
    <row r="35" spans="1:14" ht="25">
      <c r="A35" s="43" t="s">
        <v>7</v>
      </c>
      <c r="B35" s="45">
        <f>SUM(B2:B34)</f>
        <v>301.99</v>
      </c>
      <c r="G35" s="45">
        <f>SUM(G2:G34)</f>
        <v>23.18</v>
      </c>
      <c r="H35" s="45">
        <f t="shared" ref="H35:N35" si="3">SUM(H2:H34)</f>
        <v>139.86999999999998</v>
      </c>
      <c r="I35" s="45">
        <f t="shared" si="3"/>
        <v>84.45</v>
      </c>
      <c r="J35" s="45">
        <f t="shared" si="3"/>
        <v>0</v>
      </c>
      <c r="K35" s="45">
        <f t="shared" si="3"/>
        <v>0</v>
      </c>
      <c r="L35" s="45">
        <f t="shared" si="3"/>
        <v>0</v>
      </c>
      <c r="M35" s="45">
        <f t="shared" si="3"/>
        <v>0</v>
      </c>
      <c r="N35" s="45">
        <f t="shared" si="3"/>
        <v>54.490000000000009</v>
      </c>
    </row>
  </sheetData>
  <phoneticPr fontId="2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G2" sqref="G2"/>
    </sheetView>
  </sheetViews>
  <sheetFormatPr baseColWidth="10" defaultRowHeight="14" x14ac:dyDescent="0"/>
  <cols>
    <col min="1" max="1" width="20.5703125" customWidth="1"/>
    <col min="2" max="2" width="15.7109375" customWidth="1"/>
    <col min="3" max="5" width="11.85546875" customWidth="1"/>
    <col min="7" max="7" width="14.140625" customWidth="1"/>
    <col min="8" max="8" width="13.140625" customWidth="1"/>
    <col min="9" max="9" width="14.85546875" customWidth="1"/>
    <col min="14" max="14" width="14.85546875" customWidth="1"/>
  </cols>
  <sheetData>
    <row r="1" spans="1:14" ht="18">
      <c r="A1" s="47" t="s">
        <v>50</v>
      </c>
      <c r="B1" s="47" t="s">
        <v>1</v>
      </c>
      <c r="C1" s="47" t="s">
        <v>49</v>
      </c>
      <c r="D1" s="47" t="s">
        <v>106</v>
      </c>
      <c r="E1" s="47" t="s">
        <v>135</v>
      </c>
      <c r="G1" s="47" t="s">
        <v>66</v>
      </c>
      <c r="H1" s="47" t="s">
        <v>52</v>
      </c>
      <c r="I1" s="47" t="s">
        <v>11</v>
      </c>
      <c r="J1" s="47" t="s">
        <v>30</v>
      </c>
      <c r="K1" s="47" t="s">
        <v>29</v>
      </c>
      <c r="L1" s="47" t="s">
        <v>91</v>
      </c>
      <c r="M1" s="47" t="s">
        <v>98</v>
      </c>
      <c r="N1" s="47" t="s">
        <v>12</v>
      </c>
    </row>
    <row r="2" spans="1:14">
      <c r="A2" t="s">
        <v>275</v>
      </c>
      <c r="B2" s="49">
        <v>1.25</v>
      </c>
      <c r="C2" t="s">
        <v>66</v>
      </c>
      <c r="D2" t="s">
        <v>116</v>
      </c>
      <c r="E2" t="s">
        <v>276</v>
      </c>
      <c r="G2" s="44">
        <f t="shared" ref="G2:G19" si="0">IF($C2=G$1,$B2,0)</f>
        <v>1.25</v>
      </c>
      <c r="H2" s="44">
        <f t="shared" ref="H2:N2" si="1">IF($C2=H$1,$B2,0)</f>
        <v>0</v>
      </c>
      <c r="I2" s="44">
        <f t="shared" si="1"/>
        <v>0</v>
      </c>
      <c r="J2" s="44">
        <f t="shared" si="1"/>
        <v>0</v>
      </c>
      <c r="K2" s="44">
        <f t="shared" si="1"/>
        <v>0</v>
      </c>
      <c r="L2" s="44">
        <f t="shared" si="1"/>
        <v>0</v>
      </c>
      <c r="M2" s="44">
        <f t="shared" si="1"/>
        <v>0</v>
      </c>
      <c r="N2" s="44">
        <f t="shared" si="1"/>
        <v>0</v>
      </c>
    </row>
    <row r="3" spans="1:14">
      <c r="A3" t="s">
        <v>278</v>
      </c>
      <c r="B3" s="49">
        <v>9</v>
      </c>
      <c r="C3" t="s">
        <v>11</v>
      </c>
      <c r="D3" t="s">
        <v>107</v>
      </c>
      <c r="E3" t="s">
        <v>277</v>
      </c>
      <c r="G3" s="44">
        <f t="shared" si="0"/>
        <v>0</v>
      </c>
      <c r="H3" s="44">
        <f t="shared" ref="H3:N12" si="2">IF($C3=H$1,$B3,0)</f>
        <v>0</v>
      </c>
      <c r="I3" s="44">
        <f t="shared" si="2"/>
        <v>9</v>
      </c>
      <c r="J3" s="44">
        <f t="shared" si="2"/>
        <v>0</v>
      </c>
      <c r="K3" s="44">
        <f t="shared" si="2"/>
        <v>0</v>
      </c>
      <c r="L3" s="44">
        <f t="shared" si="2"/>
        <v>0</v>
      </c>
      <c r="M3" s="44">
        <f t="shared" si="2"/>
        <v>0</v>
      </c>
      <c r="N3" s="44">
        <f t="shared" si="2"/>
        <v>0</v>
      </c>
    </row>
    <row r="4" spans="1:14">
      <c r="A4" t="s">
        <v>279</v>
      </c>
      <c r="B4" s="49">
        <v>83.05</v>
      </c>
      <c r="C4" t="s">
        <v>66</v>
      </c>
      <c r="D4" t="s">
        <v>109</v>
      </c>
      <c r="E4" t="s">
        <v>280</v>
      </c>
      <c r="G4" s="44">
        <f t="shared" si="0"/>
        <v>83.05</v>
      </c>
      <c r="H4" s="44">
        <f t="shared" si="2"/>
        <v>0</v>
      </c>
      <c r="I4" s="44">
        <f t="shared" si="2"/>
        <v>0</v>
      </c>
      <c r="J4" s="44">
        <f t="shared" si="2"/>
        <v>0</v>
      </c>
      <c r="K4" s="44">
        <f t="shared" si="2"/>
        <v>0</v>
      </c>
      <c r="L4" s="44">
        <f t="shared" si="2"/>
        <v>0</v>
      </c>
      <c r="M4" s="44">
        <f t="shared" si="2"/>
        <v>0</v>
      </c>
      <c r="N4" s="44">
        <f t="shared" si="2"/>
        <v>0</v>
      </c>
    </row>
    <row r="5" spans="1:14">
      <c r="A5" t="s">
        <v>281</v>
      </c>
      <c r="B5" s="49">
        <v>7</v>
      </c>
      <c r="C5" t="s">
        <v>52</v>
      </c>
      <c r="D5" t="s">
        <v>238</v>
      </c>
      <c r="E5" t="s">
        <v>282</v>
      </c>
      <c r="G5" s="44">
        <f t="shared" si="0"/>
        <v>0</v>
      </c>
      <c r="H5" s="44">
        <f t="shared" si="2"/>
        <v>7</v>
      </c>
      <c r="I5" s="44">
        <f t="shared" si="2"/>
        <v>0</v>
      </c>
      <c r="J5" s="44">
        <f t="shared" si="2"/>
        <v>0</v>
      </c>
      <c r="K5" s="44">
        <f t="shared" si="2"/>
        <v>0</v>
      </c>
      <c r="L5" s="44">
        <f t="shared" si="2"/>
        <v>0</v>
      </c>
      <c r="M5" s="44">
        <f t="shared" si="2"/>
        <v>0</v>
      </c>
      <c r="N5" s="44">
        <f t="shared" si="2"/>
        <v>0</v>
      </c>
    </row>
    <row r="6" spans="1:14">
      <c r="A6" t="s">
        <v>115</v>
      </c>
      <c r="B6" s="49">
        <v>4.25</v>
      </c>
      <c r="C6" t="s">
        <v>12</v>
      </c>
      <c r="D6" t="s">
        <v>116</v>
      </c>
      <c r="G6" s="44">
        <f t="shared" si="0"/>
        <v>0</v>
      </c>
      <c r="H6" s="44">
        <f t="shared" si="2"/>
        <v>0</v>
      </c>
      <c r="I6" s="44">
        <f t="shared" si="2"/>
        <v>0</v>
      </c>
      <c r="J6" s="44">
        <f t="shared" si="2"/>
        <v>0</v>
      </c>
      <c r="K6" s="44">
        <f t="shared" si="2"/>
        <v>0</v>
      </c>
      <c r="L6" s="44">
        <f t="shared" si="2"/>
        <v>0</v>
      </c>
      <c r="M6" s="44">
        <f t="shared" si="2"/>
        <v>0</v>
      </c>
      <c r="N6" s="44">
        <f t="shared" si="2"/>
        <v>4.25</v>
      </c>
    </row>
    <row r="7" spans="1:14">
      <c r="A7" t="s">
        <v>283</v>
      </c>
      <c r="B7" s="49">
        <v>19.88</v>
      </c>
      <c r="C7" t="s">
        <v>11</v>
      </c>
      <c r="D7" t="s">
        <v>109</v>
      </c>
      <c r="E7" t="s">
        <v>284</v>
      </c>
      <c r="G7" s="44">
        <f t="shared" si="0"/>
        <v>0</v>
      </c>
      <c r="H7" s="44">
        <f t="shared" si="2"/>
        <v>0</v>
      </c>
      <c r="I7" s="44">
        <f t="shared" si="2"/>
        <v>19.88</v>
      </c>
      <c r="J7" s="44">
        <f t="shared" si="2"/>
        <v>0</v>
      </c>
      <c r="K7" s="44">
        <f t="shared" si="2"/>
        <v>0</v>
      </c>
      <c r="L7" s="44">
        <f t="shared" si="2"/>
        <v>0</v>
      </c>
      <c r="M7" s="44">
        <f t="shared" si="2"/>
        <v>0</v>
      </c>
      <c r="N7" s="44">
        <f t="shared" si="2"/>
        <v>0</v>
      </c>
    </row>
    <row r="8" spans="1:14">
      <c r="A8" t="s">
        <v>285</v>
      </c>
      <c r="B8" s="49">
        <v>55</v>
      </c>
      <c r="C8" t="s">
        <v>11</v>
      </c>
      <c r="D8" t="s">
        <v>109</v>
      </c>
      <c r="E8" t="s">
        <v>286</v>
      </c>
      <c r="G8" s="44">
        <f t="shared" si="0"/>
        <v>0</v>
      </c>
      <c r="H8" s="44">
        <f t="shared" si="2"/>
        <v>0</v>
      </c>
      <c r="I8" s="44">
        <f t="shared" si="2"/>
        <v>55</v>
      </c>
      <c r="J8" s="44">
        <f t="shared" si="2"/>
        <v>0</v>
      </c>
      <c r="K8" s="44">
        <f t="shared" si="2"/>
        <v>0</v>
      </c>
      <c r="L8" s="44">
        <f t="shared" si="2"/>
        <v>0</v>
      </c>
      <c r="M8" s="44">
        <f t="shared" si="2"/>
        <v>0</v>
      </c>
      <c r="N8" s="44">
        <f t="shared" si="2"/>
        <v>0</v>
      </c>
    </row>
    <row r="9" spans="1:14">
      <c r="A9" t="s">
        <v>287</v>
      </c>
      <c r="B9" s="49">
        <v>3</v>
      </c>
      <c r="C9" t="s">
        <v>11</v>
      </c>
      <c r="D9" t="s">
        <v>238</v>
      </c>
      <c r="E9" t="s">
        <v>288</v>
      </c>
      <c r="G9" s="44">
        <f t="shared" si="0"/>
        <v>0</v>
      </c>
      <c r="H9" s="44">
        <f t="shared" si="2"/>
        <v>0</v>
      </c>
      <c r="I9" s="44">
        <f t="shared" si="2"/>
        <v>3</v>
      </c>
      <c r="J9" s="44">
        <f t="shared" si="2"/>
        <v>0</v>
      </c>
      <c r="K9" s="44">
        <f t="shared" si="2"/>
        <v>0</v>
      </c>
      <c r="L9" s="44">
        <f t="shared" si="2"/>
        <v>0</v>
      </c>
      <c r="M9" s="44">
        <f t="shared" si="2"/>
        <v>0</v>
      </c>
      <c r="N9" s="44">
        <f t="shared" si="2"/>
        <v>0</v>
      </c>
    </row>
    <row r="10" spans="1:14">
      <c r="A10" t="s">
        <v>289</v>
      </c>
      <c r="B10" s="49">
        <f>67.97-16-9.5-9.5-12</f>
        <v>20.97</v>
      </c>
      <c r="C10" t="s">
        <v>52</v>
      </c>
      <c r="D10" t="s">
        <v>238</v>
      </c>
      <c r="E10" t="s">
        <v>290</v>
      </c>
      <c r="G10" s="44">
        <f t="shared" si="0"/>
        <v>0</v>
      </c>
      <c r="H10" s="44">
        <f t="shared" si="2"/>
        <v>20.97</v>
      </c>
      <c r="I10" s="44">
        <f t="shared" si="2"/>
        <v>0</v>
      </c>
      <c r="J10" s="44">
        <f t="shared" si="2"/>
        <v>0</v>
      </c>
      <c r="K10" s="44">
        <f t="shared" si="2"/>
        <v>0</v>
      </c>
      <c r="L10" s="44">
        <f t="shared" si="2"/>
        <v>0</v>
      </c>
      <c r="M10" s="44">
        <f t="shared" si="2"/>
        <v>0</v>
      </c>
      <c r="N10" s="44">
        <f t="shared" si="2"/>
        <v>0</v>
      </c>
    </row>
    <row r="11" spans="1:14">
      <c r="A11" t="s">
        <v>292</v>
      </c>
      <c r="B11" s="49">
        <v>5.25</v>
      </c>
      <c r="C11" t="s">
        <v>66</v>
      </c>
      <c r="D11" t="s">
        <v>116</v>
      </c>
      <c r="E11" t="s">
        <v>293</v>
      </c>
      <c r="G11" s="44">
        <f t="shared" si="0"/>
        <v>5.25</v>
      </c>
      <c r="H11" s="44">
        <f t="shared" si="2"/>
        <v>0</v>
      </c>
      <c r="I11" s="44">
        <f t="shared" si="2"/>
        <v>0</v>
      </c>
      <c r="J11" s="44">
        <f t="shared" si="2"/>
        <v>0</v>
      </c>
      <c r="K11" s="44">
        <f t="shared" si="2"/>
        <v>0</v>
      </c>
      <c r="L11" s="44">
        <f t="shared" si="2"/>
        <v>0</v>
      </c>
      <c r="M11" s="44">
        <f t="shared" si="2"/>
        <v>0</v>
      </c>
      <c r="N11" s="44">
        <f t="shared" si="2"/>
        <v>0</v>
      </c>
    </row>
    <row r="12" spans="1:14">
      <c r="A12" t="s">
        <v>115</v>
      </c>
      <c r="B12" s="49">
        <v>7</v>
      </c>
      <c r="C12" t="s">
        <v>12</v>
      </c>
      <c r="D12" t="s">
        <v>116</v>
      </c>
      <c r="E12" t="s">
        <v>294</v>
      </c>
      <c r="G12" s="44">
        <f t="shared" si="0"/>
        <v>0</v>
      </c>
      <c r="H12" s="44">
        <f t="shared" si="2"/>
        <v>0</v>
      </c>
      <c r="I12" s="44">
        <f t="shared" si="2"/>
        <v>0</v>
      </c>
      <c r="J12" s="44">
        <f t="shared" si="2"/>
        <v>0</v>
      </c>
      <c r="K12" s="44">
        <f t="shared" si="2"/>
        <v>0</v>
      </c>
      <c r="L12" s="44">
        <f t="shared" si="2"/>
        <v>0</v>
      </c>
      <c r="M12" s="44">
        <f t="shared" si="2"/>
        <v>0</v>
      </c>
      <c r="N12" s="44">
        <f t="shared" si="2"/>
        <v>7</v>
      </c>
    </row>
    <row r="13" spans="1:14">
      <c r="A13" t="s">
        <v>169</v>
      </c>
      <c r="B13" s="49">
        <v>7.4</v>
      </c>
      <c r="C13" t="s">
        <v>66</v>
      </c>
      <c r="D13" t="s">
        <v>109</v>
      </c>
      <c r="E13" t="s">
        <v>295</v>
      </c>
      <c r="G13" s="44">
        <f t="shared" si="0"/>
        <v>7.4</v>
      </c>
      <c r="H13" s="44">
        <f t="shared" ref="H13:N19" si="3">IF($C13=H$1,$B13,0)</f>
        <v>0</v>
      </c>
      <c r="I13" s="44">
        <f t="shared" si="3"/>
        <v>0</v>
      </c>
      <c r="J13" s="44">
        <f t="shared" si="3"/>
        <v>0</v>
      </c>
      <c r="K13" s="44">
        <f t="shared" si="3"/>
        <v>0</v>
      </c>
      <c r="L13" s="44">
        <f t="shared" si="3"/>
        <v>0</v>
      </c>
      <c r="M13" s="44">
        <f t="shared" si="3"/>
        <v>0</v>
      </c>
      <c r="N13" s="44">
        <f t="shared" si="3"/>
        <v>0</v>
      </c>
    </row>
    <row r="14" spans="1:14">
      <c r="A14" t="s">
        <v>296</v>
      </c>
      <c r="B14" s="49">
        <v>15.5</v>
      </c>
      <c r="C14" t="s">
        <v>52</v>
      </c>
      <c r="D14" t="s">
        <v>109</v>
      </c>
      <c r="E14" t="s">
        <v>297</v>
      </c>
      <c r="G14" s="44">
        <f t="shared" si="0"/>
        <v>0</v>
      </c>
      <c r="H14" s="44">
        <f t="shared" si="3"/>
        <v>15.5</v>
      </c>
      <c r="I14" s="44">
        <f t="shared" si="3"/>
        <v>0</v>
      </c>
      <c r="J14" s="44">
        <f t="shared" si="3"/>
        <v>0</v>
      </c>
      <c r="K14" s="44">
        <f t="shared" si="3"/>
        <v>0</v>
      </c>
      <c r="L14" s="44">
        <f t="shared" si="3"/>
        <v>0</v>
      </c>
      <c r="M14" s="44">
        <f t="shared" si="3"/>
        <v>0</v>
      </c>
      <c r="N14" s="44">
        <f t="shared" si="3"/>
        <v>0</v>
      </c>
    </row>
    <row r="15" spans="1:14">
      <c r="A15" t="s">
        <v>298</v>
      </c>
      <c r="B15" s="49">
        <v>6</v>
      </c>
      <c r="C15" t="s">
        <v>52</v>
      </c>
      <c r="D15" t="s">
        <v>109</v>
      </c>
      <c r="E15" t="s">
        <v>299</v>
      </c>
      <c r="G15" s="44">
        <f t="shared" si="0"/>
        <v>0</v>
      </c>
      <c r="H15" s="44">
        <f t="shared" si="3"/>
        <v>6</v>
      </c>
      <c r="I15" s="44">
        <f t="shared" si="3"/>
        <v>0</v>
      </c>
      <c r="J15" s="44">
        <f t="shared" si="3"/>
        <v>0</v>
      </c>
      <c r="K15" s="44">
        <f t="shared" si="3"/>
        <v>0</v>
      </c>
      <c r="L15" s="44">
        <f t="shared" si="3"/>
        <v>0</v>
      </c>
      <c r="M15" s="44">
        <f t="shared" si="3"/>
        <v>0</v>
      </c>
      <c r="N15" s="44">
        <f t="shared" si="3"/>
        <v>0</v>
      </c>
    </row>
    <row r="16" spans="1:14">
      <c r="A16" t="s">
        <v>300</v>
      </c>
      <c r="B16" s="49">
        <v>47.72</v>
      </c>
      <c r="C16" t="s">
        <v>12</v>
      </c>
      <c r="D16" t="s">
        <v>140</v>
      </c>
      <c r="G16" s="44">
        <f t="shared" si="0"/>
        <v>0</v>
      </c>
      <c r="H16" s="44">
        <f t="shared" si="3"/>
        <v>0</v>
      </c>
      <c r="I16" s="44">
        <f t="shared" si="3"/>
        <v>0</v>
      </c>
      <c r="J16" s="44">
        <f t="shared" si="3"/>
        <v>0</v>
      </c>
      <c r="K16" s="44">
        <f t="shared" si="3"/>
        <v>0</v>
      </c>
      <c r="L16" s="44">
        <f t="shared" si="3"/>
        <v>0</v>
      </c>
      <c r="M16" s="44">
        <f t="shared" si="3"/>
        <v>0</v>
      </c>
      <c r="N16" s="44">
        <f t="shared" si="3"/>
        <v>47.72</v>
      </c>
    </row>
    <row r="17" spans="1:14">
      <c r="A17" t="s">
        <v>301</v>
      </c>
      <c r="B17" s="49">
        <v>3.45</v>
      </c>
      <c r="C17" t="s">
        <v>66</v>
      </c>
      <c r="D17" t="s">
        <v>107</v>
      </c>
      <c r="E17" t="s">
        <v>302</v>
      </c>
      <c r="G17" s="44">
        <f t="shared" si="0"/>
        <v>3.45</v>
      </c>
      <c r="H17" s="44">
        <f t="shared" si="3"/>
        <v>0</v>
      </c>
      <c r="I17" s="44">
        <f t="shared" si="3"/>
        <v>0</v>
      </c>
      <c r="J17" s="44">
        <f t="shared" si="3"/>
        <v>0</v>
      </c>
      <c r="K17" s="44">
        <f t="shared" si="3"/>
        <v>0</v>
      </c>
      <c r="L17" s="44">
        <f t="shared" si="3"/>
        <v>0</v>
      </c>
      <c r="M17" s="44">
        <f t="shared" si="3"/>
        <v>0</v>
      </c>
      <c r="N17" s="44">
        <f t="shared" si="3"/>
        <v>0</v>
      </c>
    </row>
    <row r="18" spans="1:14">
      <c r="A18" t="s">
        <v>303</v>
      </c>
      <c r="B18" s="49">
        <v>13.3</v>
      </c>
      <c r="C18" t="s">
        <v>52</v>
      </c>
      <c r="D18" t="s">
        <v>238</v>
      </c>
      <c r="E18" t="s">
        <v>304</v>
      </c>
      <c r="G18" s="44">
        <f t="shared" si="0"/>
        <v>0</v>
      </c>
      <c r="H18" s="44">
        <f t="shared" si="3"/>
        <v>13.3</v>
      </c>
      <c r="I18" s="44">
        <f t="shared" si="3"/>
        <v>0</v>
      </c>
      <c r="J18" s="44">
        <f t="shared" si="3"/>
        <v>0</v>
      </c>
      <c r="K18" s="44">
        <f t="shared" si="3"/>
        <v>0</v>
      </c>
      <c r="L18" s="44">
        <f t="shared" si="3"/>
        <v>0</v>
      </c>
      <c r="M18" s="44">
        <f t="shared" si="3"/>
        <v>0</v>
      </c>
      <c r="N18" s="44">
        <f t="shared" si="3"/>
        <v>0</v>
      </c>
    </row>
    <row r="19" spans="1:14">
      <c r="A19" t="s">
        <v>305</v>
      </c>
      <c r="B19" s="49">
        <v>3.53</v>
      </c>
      <c r="C19" t="s">
        <v>52</v>
      </c>
      <c r="D19" t="s">
        <v>107</v>
      </c>
      <c r="E19" t="s">
        <v>304</v>
      </c>
      <c r="G19" s="44">
        <f t="shared" si="0"/>
        <v>0</v>
      </c>
      <c r="H19" s="44">
        <f t="shared" si="3"/>
        <v>3.53</v>
      </c>
      <c r="I19" s="44">
        <f t="shared" si="3"/>
        <v>0</v>
      </c>
      <c r="J19" s="44">
        <f t="shared" si="3"/>
        <v>0</v>
      </c>
      <c r="K19" s="44">
        <f t="shared" si="3"/>
        <v>0</v>
      </c>
      <c r="L19" s="44">
        <f t="shared" si="3"/>
        <v>0</v>
      </c>
      <c r="M19" s="44">
        <f t="shared" si="3"/>
        <v>0</v>
      </c>
      <c r="N19" s="44">
        <f t="shared" si="3"/>
        <v>0</v>
      </c>
    </row>
    <row r="20" spans="1:14">
      <c r="G20" s="44">
        <f>IF('January Detailed'!$C2=G$1,'January Detailed'!$B2,0)</f>
        <v>0</v>
      </c>
      <c r="H20" s="44">
        <f>IF('January Detailed'!$C2=H$1,'January Detailed'!$B2,0)</f>
        <v>17.579999999999998</v>
      </c>
      <c r="I20" s="44">
        <f>IF('January Detailed'!$C2=I$1,'January Detailed'!$B2,0)</f>
        <v>0</v>
      </c>
      <c r="J20" s="44">
        <f>IF('January Detailed'!$C2=J$1,'January Detailed'!$B2,0)</f>
        <v>0</v>
      </c>
      <c r="K20" s="44">
        <f>IF('January Detailed'!$C2=K$1,'January Detailed'!$B2,0)</f>
        <v>0</v>
      </c>
      <c r="L20" s="44">
        <f>IF('January Detailed'!$C2=L$1,'January Detailed'!$B2,0)</f>
        <v>0</v>
      </c>
      <c r="M20" s="44">
        <f>IF('January Detailed'!$C2=M$1,'January Detailed'!$B2,0)</f>
        <v>0</v>
      </c>
      <c r="N20" s="44">
        <f>IF('January Detailed'!$C2=N$1,'January Detailed'!$B2,0)</f>
        <v>0</v>
      </c>
    </row>
    <row r="21" spans="1:14">
      <c r="G21" s="44">
        <f>IF($C21=G$1,'January Detailed'!$B3,0)</f>
        <v>0</v>
      </c>
      <c r="H21" s="44">
        <f>IF($C21=H$1,'January Detailed'!$B3,0)</f>
        <v>0</v>
      </c>
      <c r="I21" s="44">
        <f>IF($C21=I$1,'January Detailed'!$B3,0)</f>
        <v>0</v>
      </c>
      <c r="J21" s="44">
        <f>IF($C21=J$1,'January Detailed'!$B3,0)</f>
        <v>0</v>
      </c>
      <c r="K21" s="44">
        <f>IF($C21=K$1,'January Detailed'!$B3,0)</f>
        <v>0</v>
      </c>
      <c r="L21" s="44">
        <f>IF($C21=L$1,'January Detailed'!$B3,0)</f>
        <v>0</v>
      </c>
      <c r="M21" s="44">
        <f>IF($C21=M$1,'January Detailed'!$B3,0)</f>
        <v>0</v>
      </c>
      <c r="N21" s="44">
        <f>IF($C21=N$1,'January Detailed'!$B3,0)</f>
        <v>0</v>
      </c>
    </row>
    <row r="22" spans="1:14">
      <c r="B22" s="49"/>
      <c r="G22" s="44">
        <f t="shared" ref="G22:N23" si="4">IF($C22=G$1,$B22,0)</f>
        <v>0</v>
      </c>
      <c r="H22" s="44">
        <f t="shared" si="4"/>
        <v>0</v>
      </c>
      <c r="I22" s="44">
        <f t="shared" si="4"/>
        <v>0</v>
      </c>
      <c r="J22" s="44">
        <f t="shared" si="4"/>
        <v>0</v>
      </c>
      <c r="K22" s="44">
        <f t="shared" si="4"/>
        <v>0</v>
      </c>
      <c r="L22" s="44">
        <f t="shared" si="4"/>
        <v>0</v>
      </c>
      <c r="M22" s="44">
        <f t="shared" si="4"/>
        <v>0</v>
      </c>
      <c r="N22" s="44">
        <f t="shared" si="4"/>
        <v>0</v>
      </c>
    </row>
    <row r="23" spans="1:14">
      <c r="B23" s="49"/>
      <c r="G23" s="44">
        <f t="shared" si="4"/>
        <v>0</v>
      </c>
      <c r="H23" s="44">
        <f t="shared" si="4"/>
        <v>0</v>
      </c>
      <c r="I23" s="44">
        <f t="shared" si="4"/>
        <v>0</v>
      </c>
      <c r="J23" s="44">
        <f t="shared" si="4"/>
        <v>0</v>
      </c>
      <c r="K23" s="44">
        <f t="shared" si="4"/>
        <v>0</v>
      </c>
      <c r="L23" s="44">
        <f t="shared" si="4"/>
        <v>0</v>
      </c>
      <c r="M23" s="44">
        <f t="shared" si="4"/>
        <v>0</v>
      </c>
      <c r="N23" s="44">
        <f t="shared" si="4"/>
        <v>0</v>
      </c>
    </row>
    <row r="24" spans="1:14" ht="25">
      <c r="A24" s="51" t="s">
        <v>7</v>
      </c>
      <c r="B24" s="52">
        <f>SUM(B2:B19)</f>
        <v>312.54999999999995</v>
      </c>
      <c r="G24" s="45">
        <f t="shared" ref="G24:N24" si="5">SUM(G2:G19)</f>
        <v>100.4</v>
      </c>
      <c r="H24" s="45">
        <f t="shared" si="5"/>
        <v>66.3</v>
      </c>
      <c r="I24" s="45">
        <f t="shared" si="5"/>
        <v>86.88</v>
      </c>
      <c r="J24" s="45">
        <f t="shared" si="5"/>
        <v>0</v>
      </c>
      <c r="K24" s="45">
        <f t="shared" si="5"/>
        <v>0</v>
      </c>
      <c r="L24" s="45">
        <f t="shared" si="5"/>
        <v>0</v>
      </c>
      <c r="M24" s="45">
        <f t="shared" si="5"/>
        <v>0</v>
      </c>
      <c r="N24" s="45">
        <f t="shared" si="5"/>
        <v>58.97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E18" sqref="E18"/>
    </sheetView>
  </sheetViews>
  <sheetFormatPr baseColWidth="10" defaultRowHeight="14" x14ac:dyDescent="0"/>
  <cols>
    <col min="1" max="1" width="23" customWidth="1"/>
    <col min="2" max="2" width="14.28515625" customWidth="1"/>
    <col min="6" max="6" width="8.5703125" customWidth="1"/>
    <col min="7" max="7" width="12.28515625" customWidth="1"/>
    <col min="8" max="8" width="13" customWidth="1"/>
    <col min="9" max="9" width="16.140625" customWidth="1"/>
    <col min="12" max="12" width="15.140625" customWidth="1"/>
    <col min="14" max="14" width="15.28515625" customWidth="1"/>
  </cols>
  <sheetData>
    <row r="1" spans="1:14" ht="18">
      <c r="A1" s="47" t="s">
        <v>50</v>
      </c>
      <c r="B1" s="47" t="s">
        <v>1</v>
      </c>
      <c r="C1" s="47" t="s">
        <v>49</v>
      </c>
      <c r="D1" s="47" t="s">
        <v>106</v>
      </c>
      <c r="E1" s="47" t="s">
        <v>135</v>
      </c>
      <c r="F1" s="48"/>
      <c r="G1" s="47" t="s">
        <v>66</v>
      </c>
      <c r="H1" s="47" t="s">
        <v>52</v>
      </c>
      <c r="I1" s="47" t="s">
        <v>11</v>
      </c>
      <c r="J1" s="47" t="s">
        <v>30</v>
      </c>
      <c r="K1" s="47" t="s">
        <v>29</v>
      </c>
      <c r="L1" s="47" t="s">
        <v>91</v>
      </c>
      <c r="M1" s="47" t="s">
        <v>98</v>
      </c>
      <c r="N1" s="47" t="s">
        <v>12</v>
      </c>
    </row>
    <row r="2" spans="1:14">
      <c r="A2" t="s">
        <v>306</v>
      </c>
      <c r="B2" s="56">
        <v>17.579999999999998</v>
      </c>
      <c r="C2" t="s">
        <v>52</v>
      </c>
      <c r="D2" t="s">
        <v>140</v>
      </c>
      <c r="E2" t="s">
        <v>307</v>
      </c>
      <c r="G2" s="44">
        <f>IF($C2=G$1,$B2,0)</f>
        <v>0</v>
      </c>
      <c r="H2" s="44">
        <f t="shared" ref="H2:N17" si="0">IF($C2=H$1,$B2,0)</f>
        <v>17.579999999999998</v>
      </c>
      <c r="I2" s="44">
        <f t="shared" si="0"/>
        <v>0</v>
      </c>
      <c r="J2" s="44">
        <f t="shared" si="0"/>
        <v>0</v>
      </c>
      <c r="K2" s="44">
        <f t="shared" si="0"/>
        <v>0</v>
      </c>
      <c r="L2" s="44">
        <f t="shared" si="0"/>
        <v>0</v>
      </c>
      <c r="M2" s="44">
        <f t="shared" si="0"/>
        <v>0</v>
      </c>
      <c r="N2" s="44">
        <f t="shared" si="0"/>
        <v>0</v>
      </c>
    </row>
    <row r="3" spans="1:14">
      <c r="A3" t="s">
        <v>308</v>
      </c>
      <c r="B3" s="49">
        <v>12</v>
      </c>
      <c r="C3" t="s">
        <v>11</v>
      </c>
      <c r="D3" t="s">
        <v>107</v>
      </c>
      <c r="E3" t="s">
        <v>309</v>
      </c>
      <c r="G3" s="44">
        <f t="shared" ref="G3:N26" si="1">IF($C3=G$1,$B3,0)</f>
        <v>0</v>
      </c>
      <c r="H3" s="44">
        <f t="shared" si="0"/>
        <v>0</v>
      </c>
      <c r="I3" s="44">
        <f t="shared" si="0"/>
        <v>12</v>
      </c>
      <c r="J3" s="44">
        <f t="shared" si="0"/>
        <v>0</v>
      </c>
      <c r="K3" s="44">
        <f t="shared" si="0"/>
        <v>0</v>
      </c>
      <c r="L3" s="44">
        <f t="shared" si="0"/>
        <v>0</v>
      </c>
      <c r="M3" s="44">
        <f t="shared" si="0"/>
        <v>0</v>
      </c>
      <c r="N3" s="44">
        <f t="shared" si="0"/>
        <v>0</v>
      </c>
    </row>
    <row r="4" spans="1:14">
      <c r="A4" t="s">
        <v>310</v>
      </c>
      <c r="B4" s="55">
        <v>9.4499999999999993</v>
      </c>
      <c r="C4" t="s">
        <v>52</v>
      </c>
      <c r="D4" t="s">
        <v>107</v>
      </c>
      <c r="E4" t="s">
        <v>311</v>
      </c>
      <c r="G4" s="44">
        <f t="shared" si="1"/>
        <v>0</v>
      </c>
      <c r="H4" s="44">
        <f t="shared" si="0"/>
        <v>9.4499999999999993</v>
      </c>
      <c r="I4" s="44">
        <f t="shared" si="0"/>
        <v>0</v>
      </c>
      <c r="J4" s="44">
        <f t="shared" si="0"/>
        <v>0</v>
      </c>
      <c r="K4" s="44">
        <f t="shared" si="0"/>
        <v>0</v>
      </c>
      <c r="L4" s="44">
        <f t="shared" si="0"/>
        <v>0</v>
      </c>
      <c r="M4" s="44">
        <f t="shared" si="0"/>
        <v>0</v>
      </c>
      <c r="N4" s="44">
        <f t="shared" si="0"/>
        <v>0</v>
      </c>
    </row>
    <row r="5" spans="1:14">
      <c r="A5" t="s">
        <v>312</v>
      </c>
      <c r="B5" s="55">
        <v>10.35</v>
      </c>
      <c r="C5" t="s">
        <v>52</v>
      </c>
      <c r="D5" t="s">
        <v>107</v>
      </c>
      <c r="E5" t="s">
        <v>313</v>
      </c>
      <c r="G5" s="44">
        <f t="shared" si="1"/>
        <v>0</v>
      </c>
      <c r="H5" s="44">
        <f t="shared" si="0"/>
        <v>10.35</v>
      </c>
      <c r="I5" s="44">
        <f t="shared" si="0"/>
        <v>0</v>
      </c>
      <c r="J5" s="44">
        <f t="shared" si="0"/>
        <v>0</v>
      </c>
      <c r="K5" s="44">
        <f t="shared" si="0"/>
        <v>0</v>
      </c>
      <c r="L5" s="44">
        <f t="shared" si="0"/>
        <v>0</v>
      </c>
      <c r="M5" s="44">
        <f t="shared" si="0"/>
        <v>0</v>
      </c>
      <c r="N5" s="44">
        <f t="shared" si="0"/>
        <v>0</v>
      </c>
    </row>
    <row r="6" spans="1:14">
      <c r="A6" t="s">
        <v>314</v>
      </c>
      <c r="B6" s="55">
        <v>7.34</v>
      </c>
      <c r="C6" t="s">
        <v>52</v>
      </c>
      <c r="D6" t="s">
        <v>109</v>
      </c>
      <c r="E6" t="s">
        <v>315</v>
      </c>
      <c r="G6" s="44">
        <f t="shared" si="1"/>
        <v>0</v>
      </c>
      <c r="H6" s="44">
        <f t="shared" si="0"/>
        <v>7.34</v>
      </c>
      <c r="I6" s="44">
        <f t="shared" si="0"/>
        <v>0</v>
      </c>
      <c r="J6" s="44">
        <f t="shared" si="0"/>
        <v>0</v>
      </c>
      <c r="K6" s="44">
        <f t="shared" si="0"/>
        <v>0</v>
      </c>
      <c r="L6" s="44">
        <f t="shared" si="0"/>
        <v>0</v>
      </c>
      <c r="M6" s="44">
        <f t="shared" si="0"/>
        <v>0</v>
      </c>
      <c r="N6" s="44">
        <f t="shared" si="0"/>
        <v>0</v>
      </c>
    </row>
    <row r="7" spans="1:14">
      <c r="A7" t="s">
        <v>316</v>
      </c>
      <c r="B7" s="55">
        <v>11.81</v>
      </c>
      <c r="C7" t="s">
        <v>11</v>
      </c>
      <c r="D7" t="s">
        <v>109</v>
      </c>
      <c r="E7" t="s">
        <v>317</v>
      </c>
      <c r="G7" s="44">
        <f t="shared" si="1"/>
        <v>0</v>
      </c>
      <c r="H7" s="44">
        <f t="shared" si="0"/>
        <v>0</v>
      </c>
      <c r="I7" s="44">
        <f t="shared" si="0"/>
        <v>11.81</v>
      </c>
      <c r="J7" s="44">
        <f t="shared" si="0"/>
        <v>0</v>
      </c>
      <c r="K7" s="44">
        <f t="shared" si="0"/>
        <v>0</v>
      </c>
      <c r="L7" s="44">
        <f t="shared" si="0"/>
        <v>0</v>
      </c>
      <c r="M7" s="44">
        <f t="shared" si="0"/>
        <v>0</v>
      </c>
      <c r="N7" s="44">
        <f t="shared" si="0"/>
        <v>0</v>
      </c>
    </row>
    <row r="8" spans="1:14">
      <c r="A8" t="s">
        <v>319</v>
      </c>
      <c r="B8" s="55">
        <v>16.61</v>
      </c>
      <c r="C8" t="s">
        <v>52</v>
      </c>
      <c r="D8" t="s">
        <v>109</v>
      </c>
      <c r="E8" t="s">
        <v>318</v>
      </c>
      <c r="G8" s="44">
        <f t="shared" si="1"/>
        <v>0</v>
      </c>
      <c r="H8" s="44">
        <f t="shared" si="0"/>
        <v>16.61</v>
      </c>
      <c r="I8" s="44">
        <f t="shared" si="0"/>
        <v>0</v>
      </c>
      <c r="J8" s="44">
        <f t="shared" si="0"/>
        <v>0</v>
      </c>
      <c r="K8" s="44">
        <f t="shared" si="0"/>
        <v>0</v>
      </c>
      <c r="L8" s="44">
        <f t="shared" si="0"/>
        <v>0</v>
      </c>
      <c r="M8" s="44">
        <f t="shared" si="0"/>
        <v>0</v>
      </c>
      <c r="N8" s="44">
        <f t="shared" si="0"/>
        <v>0</v>
      </c>
    </row>
    <row r="9" spans="1:14">
      <c r="A9" s="55" t="s">
        <v>320</v>
      </c>
      <c r="B9" s="55">
        <v>10</v>
      </c>
      <c r="C9" t="s">
        <v>91</v>
      </c>
      <c r="D9" t="s">
        <v>107</v>
      </c>
      <c r="E9" t="s">
        <v>321</v>
      </c>
      <c r="G9" s="44">
        <f t="shared" si="1"/>
        <v>0</v>
      </c>
      <c r="H9" s="44">
        <f t="shared" si="0"/>
        <v>0</v>
      </c>
      <c r="I9" s="44">
        <f t="shared" si="0"/>
        <v>0</v>
      </c>
      <c r="J9" s="44">
        <f t="shared" si="0"/>
        <v>0</v>
      </c>
      <c r="K9" s="44">
        <f t="shared" si="0"/>
        <v>0</v>
      </c>
      <c r="L9" s="44">
        <f t="shared" si="0"/>
        <v>10</v>
      </c>
      <c r="M9" s="44">
        <f t="shared" si="0"/>
        <v>0</v>
      </c>
      <c r="N9" s="44">
        <f t="shared" si="0"/>
        <v>0</v>
      </c>
    </row>
    <row r="10" spans="1:14">
      <c r="A10" t="s">
        <v>322</v>
      </c>
      <c r="B10" s="55">
        <v>10.75</v>
      </c>
      <c r="C10" t="s">
        <v>12</v>
      </c>
      <c r="D10" t="s">
        <v>109</v>
      </c>
      <c r="E10" t="s">
        <v>323</v>
      </c>
      <c r="G10" s="44">
        <f t="shared" si="1"/>
        <v>0</v>
      </c>
      <c r="H10" s="44">
        <f t="shared" si="0"/>
        <v>0</v>
      </c>
      <c r="I10" s="44">
        <f t="shared" si="0"/>
        <v>0</v>
      </c>
      <c r="J10" s="44">
        <f t="shared" si="0"/>
        <v>0</v>
      </c>
      <c r="K10" s="44">
        <f t="shared" si="0"/>
        <v>0</v>
      </c>
      <c r="L10" s="44">
        <f t="shared" si="0"/>
        <v>0</v>
      </c>
      <c r="M10" s="44">
        <f t="shared" si="0"/>
        <v>0</v>
      </c>
      <c r="N10" s="44">
        <f t="shared" si="0"/>
        <v>10.75</v>
      </c>
    </row>
    <row r="11" spans="1:14">
      <c r="A11" t="s">
        <v>324</v>
      </c>
      <c r="B11" s="55">
        <v>2.15</v>
      </c>
      <c r="C11" t="s">
        <v>52</v>
      </c>
      <c r="D11" t="s">
        <v>109</v>
      </c>
      <c r="E11" t="s">
        <v>325</v>
      </c>
      <c r="G11" s="44">
        <f t="shared" si="1"/>
        <v>0</v>
      </c>
      <c r="H11" s="44">
        <f t="shared" si="0"/>
        <v>2.15</v>
      </c>
      <c r="I11" s="44">
        <f t="shared" si="0"/>
        <v>0</v>
      </c>
      <c r="J11" s="44">
        <f t="shared" si="0"/>
        <v>0</v>
      </c>
      <c r="K11" s="44">
        <f t="shared" si="0"/>
        <v>0</v>
      </c>
      <c r="L11" s="44">
        <f t="shared" si="0"/>
        <v>0</v>
      </c>
      <c r="M11" s="44">
        <f t="shared" si="0"/>
        <v>0</v>
      </c>
      <c r="N11" s="44">
        <f t="shared" si="0"/>
        <v>0</v>
      </c>
    </row>
    <row r="12" spans="1:14">
      <c r="A12" t="s">
        <v>326</v>
      </c>
      <c r="B12" s="55">
        <v>22</v>
      </c>
      <c r="C12" t="s">
        <v>52</v>
      </c>
      <c r="D12" t="s">
        <v>107</v>
      </c>
      <c r="E12" t="s">
        <v>327</v>
      </c>
      <c r="G12" s="44">
        <f t="shared" si="1"/>
        <v>0</v>
      </c>
      <c r="H12" s="44">
        <f t="shared" si="0"/>
        <v>22</v>
      </c>
      <c r="I12" s="44">
        <f t="shared" si="0"/>
        <v>0</v>
      </c>
      <c r="J12" s="44">
        <f t="shared" si="0"/>
        <v>0</v>
      </c>
      <c r="K12" s="44">
        <f t="shared" si="0"/>
        <v>0</v>
      </c>
      <c r="L12" s="44">
        <f t="shared" si="0"/>
        <v>0</v>
      </c>
      <c r="M12" s="44">
        <f t="shared" si="0"/>
        <v>0</v>
      </c>
      <c r="N12" s="44">
        <f t="shared" si="0"/>
        <v>0</v>
      </c>
    </row>
    <row r="13" spans="1:14">
      <c r="A13" t="s">
        <v>216</v>
      </c>
      <c r="B13" s="55">
        <v>46.82</v>
      </c>
      <c r="C13" t="s">
        <v>66</v>
      </c>
      <c r="D13" t="s">
        <v>109</v>
      </c>
      <c r="E13" t="s">
        <v>328</v>
      </c>
      <c r="G13" s="44">
        <f t="shared" si="1"/>
        <v>46.82</v>
      </c>
      <c r="H13" s="44">
        <f t="shared" si="0"/>
        <v>0</v>
      </c>
      <c r="I13" s="44">
        <f t="shared" si="0"/>
        <v>0</v>
      </c>
      <c r="J13" s="44">
        <f t="shared" si="0"/>
        <v>0</v>
      </c>
      <c r="K13" s="44">
        <f t="shared" si="0"/>
        <v>0</v>
      </c>
      <c r="L13" s="44">
        <f t="shared" si="0"/>
        <v>0</v>
      </c>
      <c r="M13" s="44">
        <f t="shared" si="0"/>
        <v>0</v>
      </c>
      <c r="N13" s="44">
        <f t="shared" si="0"/>
        <v>0</v>
      </c>
    </row>
    <row r="14" spans="1:14">
      <c r="A14" t="s">
        <v>329</v>
      </c>
      <c r="B14" s="55">
        <v>0.99</v>
      </c>
      <c r="C14" t="s">
        <v>12</v>
      </c>
      <c r="D14" t="s">
        <v>109</v>
      </c>
      <c r="G14" s="44">
        <f t="shared" si="1"/>
        <v>0</v>
      </c>
      <c r="H14" s="44">
        <f t="shared" si="0"/>
        <v>0</v>
      </c>
      <c r="I14" s="44">
        <f t="shared" si="0"/>
        <v>0</v>
      </c>
      <c r="J14" s="44">
        <f t="shared" si="0"/>
        <v>0</v>
      </c>
      <c r="K14" s="44">
        <f t="shared" si="0"/>
        <v>0</v>
      </c>
      <c r="L14" s="44">
        <f t="shared" si="0"/>
        <v>0</v>
      </c>
      <c r="M14" s="44">
        <f t="shared" si="0"/>
        <v>0</v>
      </c>
      <c r="N14" s="44">
        <f t="shared" si="0"/>
        <v>0.99</v>
      </c>
    </row>
    <row r="15" spans="1:14">
      <c r="A15" t="s">
        <v>115</v>
      </c>
      <c r="B15" s="55">
        <v>5.5</v>
      </c>
      <c r="C15" t="s">
        <v>12</v>
      </c>
      <c r="D15" t="s">
        <v>116</v>
      </c>
      <c r="G15" s="44">
        <f t="shared" si="1"/>
        <v>0</v>
      </c>
      <c r="H15" s="44">
        <f t="shared" si="0"/>
        <v>0</v>
      </c>
      <c r="I15" s="44">
        <f t="shared" si="0"/>
        <v>0</v>
      </c>
      <c r="J15" s="44">
        <f t="shared" si="0"/>
        <v>0</v>
      </c>
      <c r="K15" s="44">
        <f t="shared" si="0"/>
        <v>0</v>
      </c>
      <c r="L15" s="44">
        <f t="shared" si="0"/>
        <v>0</v>
      </c>
      <c r="M15" s="44">
        <f t="shared" si="0"/>
        <v>0</v>
      </c>
      <c r="N15" s="44">
        <f t="shared" si="0"/>
        <v>5.5</v>
      </c>
    </row>
    <row r="16" spans="1:14">
      <c r="A16" t="s">
        <v>330</v>
      </c>
      <c r="B16" s="55">
        <v>2</v>
      </c>
      <c r="C16" t="s">
        <v>66</v>
      </c>
      <c r="D16" t="s">
        <v>116</v>
      </c>
      <c r="E16" t="s">
        <v>331</v>
      </c>
      <c r="G16" s="44">
        <f t="shared" si="1"/>
        <v>2</v>
      </c>
      <c r="H16" s="44">
        <f t="shared" si="0"/>
        <v>0</v>
      </c>
      <c r="I16" s="44">
        <f t="shared" si="0"/>
        <v>0</v>
      </c>
      <c r="J16" s="44">
        <f t="shared" si="0"/>
        <v>0</v>
      </c>
      <c r="K16" s="44">
        <f t="shared" si="0"/>
        <v>0</v>
      </c>
      <c r="L16" s="44">
        <f t="shared" si="0"/>
        <v>0</v>
      </c>
      <c r="M16" s="44">
        <f t="shared" si="0"/>
        <v>0</v>
      </c>
      <c r="N16" s="44">
        <f t="shared" si="0"/>
        <v>0</v>
      </c>
    </row>
    <row r="17" spans="1:14">
      <c r="A17" t="s">
        <v>244</v>
      </c>
      <c r="B17" s="55">
        <v>5.75</v>
      </c>
      <c r="C17" t="s">
        <v>52</v>
      </c>
      <c r="D17" t="s">
        <v>116</v>
      </c>
      <c r="E17" t="s">
        <v>332</v>
      </c>
      <c r="G17" s="44">
        <f t="shared" si="1"/>
        <v>0</v>
      </c>
      <c r="H17" s="44">
        <f t="shared" si="0"/>
        <v>5.75</v>
      </c>
      <c r="I17" s="44">
        <f t="shared" si="0"/>
        <v>0</v>
      </c>
      <c r="J17" s="44">
        <f t="shared" si="0"/>
        <v>0</v>
      </c>
      <c r="K17" s="44">
        <f t="shared" si="0"/>
        <v>0</v>
      </c>
      <c r="L17" s="44">
        <f t="shared" si="0"/>
        <v>0</v>
      </c>
      <c r="M17" s="44">
        <f t="shared" si="0"/>
        <v>0</v>
      </c>
      <c r="N17" s="44">
        <f t="shared" si="0"/>
        <v>0</v>
      </c>
    </row>
    <row r="18" spans="1:14">
      <c r="B18" s="55"/>
      <c r="G18" s="44">
        <f t="shared" si="1"/>
        <v>0</v>
      </c>
      <c r="H18" s="44">
        <f t="shared" si="1"/>
        <v>0</v>
      </c>
      <c r="I18" s="44">
        <f t="shared" si="1"/>
        <v>0</v>
      </c>
      <c r="J18" s="44">
        <f t="shared" si="1"/>
        <v>0</v>
      </c>
      <c r="K18" s="44">
        <f t="shared" si="1"/>
        <v>0</v>
      </c>
      <c r="L18" s="44">
        <f t="shared" si="1"/>
        <v>0</v>
      </c>
      <c r="M18" s="44">
        <f t="shared" si="1"/>
        <v>0</v>
      </c>
      <c r="N18" s="44">
        <f t="shared" si="1"/>
        <v>0</v>
      </c>
    </row>
    <row r="19" spans="1:14">
      <c r="B19" s="55"/>
      <c r="G19" s="44">
        <f t="shared" si="1"/>
        <v>0</v>
      </c>
      <c r="H19" s="44">
        <f t="shared" si="1"/>
        <v>0</v>
      </c>
      <c r="I19" s="44">
        <f t="shared" si="1"/>
        <v>0</v>
      </c>
      <c r="J19" s="44">
        <f t="shared" si="1"/>
        <v>0</v>
      </c>
      <c r="K19" s="44">
        <f t="shared" si="1"/>
        <v>0</v>
      </c>
      <c r="L19" s="44">
        <f t="shared" si="1"/>
        <v>0</v>
      </c>
      <c r="M19" s="44">
        <f t="shared" si="1"/>
        <v>0</v>
      </c>
      <c r="N19" s="44">
        <f t="shared" si="1"/>
        <v>0</v>
      </c>
    </row>
    <row r="20" spans="1:14">
      <c r="B20" s="55"/>
      <c r="G20" s="44">
        <f t="shared" si="1"/>
        <v>0</v>
      </c>
      <c r="H20" s="44">
        <f t="shared" si="1"/>
        <v>0</v>
      </c>
      <c r="I20" s="44">
        <f t="shared" si="1"/>
        <v>0</v>
      </c>
      <c r="J20" s="44">
        <f t="shared" si="1"/>
        <v>0</v>
      </c>
      <c r="K20" s="44">
        <f t="shared" si="1"/>
        <v>0</v>
      </c>
      <c r="L20" s="44">
        <f t="shared" si="1"/>
        <v>0</v>
      </c>
      <c r="M20" s="44">
        <f t="shared" si="1"/>
        <v>0</v>
      </c>
      <c r="N20" s="44">
        <f t="shared" si="1"/>
        <v>0</v>
      </c>
    </row>
    <row r="21" spans="1:14">
      <c r="B21" s="55"/>
      <c r="G21" s="44">
        <f t="shared" si="1"/>
        <v>0</v>
      </c>
      <c r="H21" s="44">
        <f t="shared" si="1"/>
        <v>0</v>
      </c>
      <c r="I21" s="44">
        <f t="shared" si="1"/>
        <v>0</v>
      </c>
      <c r="J21" s="44">
        <f t="shared" si="1"/>
        <v>0</v>
      </c>
      <c r="K21" s="44">
        <f t="shared" si="1"/>
        <v>0</v>
      </c>
      <c r="L21" s="44">
        <f t="shared" si="1"/>
        <v>0</v>
      </c>
      <c r="M21" s="44">
        <f t="shared" si="1"/>
        <v>0</v>
      </c>
      <c r="N21" s="44">
        <f t="shared" si="1"/>
        <v>0</v>
      </c>
    </row>
    <row r="22" spans="1:14">
      <c r="B22" s="55"/>
      <c r="G22" s="44">
        <f t="shared" si="1"/>
        <v>0</v>
      </c>
      <c r="H22" s="44">
        <f t="shared" si="1"/>
        <v>0</v>
      </c>
      <c r="I22" s="44">
        <f t="shared" si="1"/>
        <v>0</v>
      </c>
      <c r="J22" s="44">
        <f t="shared" si="1"/>
        <v>0</v>
      </c>
      <c r="K22" s="44">
        <f t="shared" si="1"/>
        <v>0</v>
      </c>
      <c r="L22" s="44">
        <f t="shared" si="1"/>
        <v>0</v>
      </c>
      <c r="M22" s="44">
        <f t="shared" si="1"/>
        <v>0</v>
      </c>
      <c r="N22" s="44">
        <f t="shared" si="1"/>
        <v>0</v>
      </c>
    </row>
    <row r="23" spans="1:14">
      <c r="B23" s="55"/>
      <c r="G23" s="44">
        <f t="shared" si="1"/>
        <v>0</v>
      </c>
      <c r="H23" s="44">
        <f t="shared" si="1"/>
        <v>0</v>
      </c>
      <c r="I23" s="44">
        <f t="shared" si="1"/>
        <v>0</v>
      </c>
      <c r="J23" s="44">
        <f t="shared" si="1"/>
        <v>0</v>
      </c>
      <c r="K23" s="44">
        <f t="shared" si="1"/>
        <v>0</v>
      </c>
      <c r="L23" s="44">
        <f t="shared" si="1"/>
        <v>0</v>
      </c>
      <c r="M23" s="44">
        <f t="shared" si="1"/>
        <v>0</v>
      </c>
      <c r="N23" s="44">
        <f t="shared" si="1"/>
        <v>0</v>
      </c>
    </row>
    <row r="24" spans="1:14">
      <c r="B24" s="55"/>
      <c r="G24" s="44">
        <f t="shared" si="1"/>
        <v>0</v>
      </c>
      <c r="H24" s="44">
        <f t="shared" si="1"/>
        <v>0</v>
      </c>
      <c r="I24" s="44">
        <f t="shared" si="1"/>
        <v>0</v>
      </c>
      <c r="J24" s="44">
        <f t="shared" si="1"/>
        <v>0</v>
      </c>
      <c r="K24" s="44">
        <f t="shared" si="1"/>
        <v>0</v>
      </c>
      <c r="L24" s="44">
        <f t="shared" si="1"/>
        <v>0</v>
      </c>
      <c r="M24" s="44">
        <f t="shared" si="1"/>
        <v>0</v>
      </c>
      <c r="N24" s="44">
        <f t="shared" si="1"/>
        <v>0</v>
      </c>
    </row>
    <row r="25" spans="1:14">
      <c r="B25" s="55"/>
      <c r="G25" s="44">
        <f t="shared" si="1"/>
        <v>0</v>
      </c>
      <c r="H25" s="44">
        <f t="shared" si="1"/>
        <v>0</v>
      </c>
      <c r="I25" s="44">
        <f t="shared" si="1"/>
        <v>0</v>
      </c>
      <c r="J25" s="44">
        <f t="shared" si="1"/>
        <v>0</v>
      </c>
      <c r="K25" s="44">
        <f t="shared" si="1"/>
        <v>0</v>
      </c>
      <c r="L25" s="44">
        <f t="shared" si="1"/>
        <v>0</v>
      </c>
      <c r="M25" s="44">
        <f t="shared" si="1"/>
        <v>0</v>
      </c>
      <c r="N25" s="44">
        <f t="shared" si="1"/>
        <v>0</v>
      </c>
    </row>
    <row r="26" spans="1:14">
      <c r="B26" s="55"/>
      <c r="G26" s="44">
        <f t="shared" si="1"/>
        <v>0</v>
      </c>
      <c r="H26" s="44">
        <f t="shared" si="1"/>
        <v>0</v>
      </c>
      <c r="I26" s="44">
        <f t="shared" si="1"/>
        <v>0</v>
      </c>
      <c r="J26" s="44">
        <f t="shared" si="1"/>
        <v>0</v>
      </c>
      <c r="K26" s="44">
        <f t="shared" si="1"/>
        <v>0</v>
      </c>
      <c r="L26" s="44">
        <f t="shared" si="1"/>
        <v>0</v>
      </c>
      <c r="M26" s="44">
        <f t="shared" si="1"/>
        <v>0</v>
      </c>
      <c r="N26" s="44">
        <f t="shared" si="1"/>
        <v>0</v>
      </c>
    </row>
    <row r="27" spans="1:14" ht="25">
      <c r="A27" s="43" t="s">
        <v>7</v>
      </c>
      <c r="B27" s="45">
        <f>SUM(B2:B26)</f>
        <v>191.10000000000002</v>
      </c>
      <c r="C27" s="43"/>
      <c r="D27" s="43"/>
      <c r="E27" s="43"/>
      <c r="F27" s="43"/>
      <c r="G27" s="45">
        <f t="shared" ref="G27:N27" si="2">SUM(G2:G26)</f>
        <v>48.82</v>
      </c>
      <c r="H27" s="45">
        <f t="shared" si="2"/>
        <v>91.22999999999999</v>
      </c>
      <c r="I27" s="45">
        <f t="shared" si="2"/>
        <v>23.810000000000002</v>
      </c>
      <c r="J27" s="45">
        <f t="shared" si="2"/>
        <v>0</v>
      </c>
      <c r="K27" s="45">
        <f t="shared" si="2"/>
        <v>0</v>
      </c>
      <c r="L27" s="45">
        <f t="shared" si="2"/>
        <v>10</v>
      </c>
      <c r="M27" s="45">
        <f t="shared" si="2"/>
        <v>0</v>
      </c>
      <c r="N27" s="45">
        <f t="shared" si="2"/>
        <v>17.240000000000002</v>
      </c>
    </row>
    <row r="28" spans="1:14">
      <c r="B28" s="5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F15" sqref="F15"/>
    </sheetView>
  </sheetViews>
  <sheetFormatPr baseColWidth="10" defaultRowHeight="14" x14ac:dyDescent="0"/>
  <cols>
    <col min="1" max="1" width="23" customWidth="1"/>
    <col min="2" max="2" width="16" customWidth="1"/>
    <col min="3" max="3" width="12.28515625" customWidth="1"/>
    <col min="6" max="6" width="8.5703125" customWidth="1"/>
    <col min="7" max="7" width="12.140625" customWidth="1"/>
    <col min="8" max="8" width="14.85546875" customWidth="1"/>
    <col min="9" max="9" width="16.140625" customWidth="1"/>
    <col min="12" max="12" width="15.140625" customWidth="1"/>
    <col min="14" max="14" width="15.28515625" customWidth="1"/>
  </cols>
  <sheetData>
    <row r="1" spans="1:14" ht="18">
      <c r="A1" s="47" t="s">
        <v>50</v>
      </c>
      <c r="B1" s="47" t="s">
        <v>1</v>
      </c>
      <c r="C1" s="47" t="s">
        <v>49</v>
      </c>
      <c r="D1" s="47" t="s">
        <v>106</v>
      </c>
      <c r="E1" s="47" t="s">
        <v>135</v>
      </c>
      <c r="F1" s="48"/>
      <c r="G1" s="47" t="s">
        <v>66</v>
      </c>
      <c r="H1" s="47" t="s">
        <v>52</v>
      </c>
      <c r="I1" s="47" t="s">
        <v>11</v>
      </c>
      <c r="J1" s="47" t="s">
        <v>30</v>
      </c>
      <c r="K1" s="47" t="s">
        <v>29</v>
      </c>
      <c r="L1" s="47" t="s">
        <v>91</v>
      </c>
      <c r="M1" s="47" t="s">
        <v>98</v>
      </c>
      <c r="N1" s="47" t="s">
        <v>12</v>
      </c>
    </row>
    <row r="2" spans="1:14">
      <c r="A2" t="s">
        <v>333</v>
      </c>
      <c r="B2" s="49">
        <v>10</v>
      </c>
      <c r="C2" t="s">
        <v>12</v>
      </c>
      <c r="D2" t="s">
        <v>107</v>
      </c>
      <c r="G2" s="44">
        <f>IF($C2=G$1,$B2,0)</f>
        <v>0</v>
      </c>
      <c r="H2" s="44">
        <f t="shared" ref="H2:N2" si="0">IF($C2=H$1,$B2,0)</f>
        <v>0</v>
      </c>
      <c r="I2" s="44">
        <f t="shared" si="0"/>
        <v>0</v>
      </c>
      <c r="J2" s="44">
        <f t="shared" si="0"/>
        <v>0</v>
      </c>
      <c r="K2" s="44">
        <f t="shared" si="0"/>
        <v>0</v>
      </c>
      <c r="L2" s="44">
        <f t="shared" si="0"/>
        <v>0</v>
      </c>
      <c r="M2" s="44">
        <f t="shared" si="0"/>
        <v>0</v>
      </c>
      <c r="N2" s="44">
        <f t="shared" si="0"/>
        <v>10</v>
      </c>
    </row>
    <row r="3" spans="1:14">
      <c r="A3" t="s">
        <v>334</v>
      </c>
      <c r="B3" s="49">
        <v>30</v>
      </c>
      <c r="C3" t="s">
        <v>52</v>
      </c>
      <c r="D3" t="s">
        <v>107</v>
      </c>
      <c r="E3" t="s">
        <v>335</v>
      </c>
      <c r="G3" s="44">
        <f t="shared" ref="G3:N23" si="1">IF($C3=G$1,$B3,0)</f>
        <v>0</v>
      </c>
      <c r="H3" s="44">
        <f t="shared" si="1"/>
        <v>30</v>
      </c>
      <c r="I3" s="44">
        <f t="shared" si="1"/>
        <v>0</v>
      </c>
      <c r="J3" s="44">
        <f t="shared" si="1"/>
        <v>0</v>
      </c>
      <c r="K3" s="44">
        <f t="shared" si="1"/>
        <v>0</v>
      </c>
      <c r="L3" s="44">
        <f t="shared" si="1"/>
        <v>0</v>
      </c>
      <c r="M3" s="44">
        <f t="shared" si="1"/>
        <v>0</v>
      </c>
      <c r="N3" s="44">
        <f t="shared" si="1"/>
        <v>0</v>
      </c>
    </row>
    <row r="4" spans="1:14">
      <c r="A4" t="s">
        <v>336</v>
      </c>
      <c r="B4" s="49">
        <v>5.83</v>
      </c>
      <c r="C4" t="s">
        <v>52</v>
      </c>
      <c r="D4" t="s">
        <v>109</v>
      </c>
      <c r="G4" s="44">
        <f t="shared" si="1"/>
        <v>0</v>
      </c>
      <c r="H4" s="44">
        <f t="shared" si="1"/>
        <v>5.83</v>
      </c>
      <c r="I4" s="44">
        <f t="shared" si="1"/>
        <v>0</v>
      </c>
      <c r="J4" s="44">
        <f t="shared" si="1"/>
        <v>0</v>
      </c>
      <c r="K4" s="44">
        <f t="shared" si="1"/>
        <v>0</v>
      </c>
      <c r="L4" s="44">
        <f t="shared" si="1"/>
        <v>0</v>
      </c>
      <c r="M4" s="44">
        <f t="shared" si="1"/>
        <v>0</v>
      </c>
      <c r="N4" s="44">
        <f t="shared" si="1"/>
        <v>0</v>
      </c>
    </row>
    <row r="5" spans="1:14">
      <c r="A5" t="s">
        <v>337</v>
      </c>
      <c r="B5" s="49">
        <v>40.82</v>
      </c>
      <c r="C5" t="s">
        <v>66</v>
      </c>
      <c r="D5" t="s">
        <v>109</v>
      </c>
      <c r="E5" t="s">
        <v>338</v>
      </c>
      <c r="G5" s="44">
        <f t="shared" si="1"/>
        <v>40.82</v>
      </c>
      <c r="H5" s="44">
        <f t="shared" si="1"/>
        <v>0</v>
      </c>
      <c r="I5" s="44">
        <f t="shared" si="1"/>
        <v>0</v>
      </c>
      <c r="J5" s="44">
        <f t="shared" si="1"/>
        <v>0</v>
      </c>
      <c r="K5" s="44">
        <f t="shared" si="1"/>
        <v>0</v>
      </c>
      <c r="L5" s="44">
        <f t="shared" si="1"/>
        <v>0</v>
      </c>
      <c r="M5" s="44">
        <f t="shared" si="1"/>
        <v>0</v>
      </c>
      <c r="N5" s="44">
        <f t="shared" si="1"/>
        <v>0</v>
      </c>
    </row>
    <row r="6" spans="1:14">
      <c r="A6" t="s">
        <v>339</v>
      </c>
      <c r="B6" s="49">
        <v>2.67</v>
      </c>
      <c r="C6" t="s">
        <v>12</v>
      </c>
      <c r="D6" t="s">
        <v>116</v>
      </c>
      <c r="E6" t="s">
        <v>340</v>
      </c>
      <c r="G6" s="44">
        <f t="shared" si="1"/>
        <v>0</v>
      </c>
      <c r="H6" s="44">
        <f t="shared" si="1"/>
        <v>0</v>
      </c>
      <c r="I6" s="44">
        <f t="shared" si="1"/>
        <v>0</v>
      </c>
      <c r="J6" s="44">
        <f t="shared" si="1"/>
        <v>0</v>
      </c>
      <c r="K6" s="44">
        <f t="shared" si="1"/>
        <v>0</v>
      </c>
      <c r="L6" s="44">
        <f t="shared" si="1"/>
        <v>0</v>
      </c>
      <c r="M6" s="44">
        <f t="shared" si="1"/>
        <v>0</v>
      </c>
      <c r="N6" s="44">
        <f t="shared" si="1"/>
        <v>2.67</v>
      </c>
    </row>
    <row r="7" spans="1:14">
      <c r="A7" t="s">
        <v>115</v>
      </c>
      <c r="B7" s="49">
        <v>4.25</v>
      </c>
      <c r="C7" t="s">
        <v>12</v>
      </c>
      <c r="D7" t="s">
        <v>116</v>
      </c>
      <c r="G7" s="44">
        <f t="shared" si="1"/>
        <v>0</v>
      </c>
      <c r="H7" s="44">
        <f t="shared" si="1"/>
        <v>0</v>
      </c>
      <c r="I7" s="44">
        <f t="shared" si="1"/>
        <v>0</v>
      </c>
      <c r="J7" s="44">
        <f t="shared" si="1"/>
        <v>0</v>
      </c>
      <c r="K7" s="44">
        <f t="shared" si="1"/>
        <v>0</v>
      </c>
      <c r="L7" s="44">
        <f t="shared" si="1"/>
        <v>0</v>
      </c>
      <c r="M7" s="44">
        <f t="shared" si="1"/>
        <v>0</v>
      </c>
      <c r="N7" s="44">
        <f t="shared" si="1"/>
        <v>4.25</v>
      </c>
    </row>
    <row r="8" spans="1:14">
      <c r="A8" t="s">
        <v>341</v>
      </c>
      <c r="B8" s="49">
        <v>4.25</v>
      </c>
      <c r="C8" t="s">
        <v>66</v>
      </c>
      <c r="D8" t="s">
        <v>116</v>
      </c>
      <c r="E8" t="s">
        <v>342</v>
      </c>
      <c r="G8" s="44">
        <f t="shared" si="1"/>
        <v>4.25</v>
      </c>
      <c r="H8" s="44">
        <f t="shared" si="1"/>
        <v>0</v>
      </c>
      <c r="I8" s="44">
        <f t="shared" si="1"/>
        <v>0</v>
      </c>
      <c r="J8" s="44">
        <f t="shared" si="1"/>
        <v>0</v>
      </c>
      <c r="K8" s="44">
        <f t="shared" si="1"/>
        <v>0</v>
      </c>
      <c r="L8" s="44">
        <f t="shared" si="1"/>
        <v>0</v>
      </c>
      <c r="M8" s="44">
        <f t="shared" si="1"/>
        <v>0</v>
      </c>
      <c r="N8" s="44">
        <f t="shared" si="1"/>
        <v>0</v>
      </c>
    </row>
    <row r="9" spans="1:14">
      <c r="A9" t="s">
        <v>343</v>
      </c>
      <c r="B9" s="49">
        <v>5</v>
      </c>
      <c r="C9" t="s">
        <v>11</v>
      </c>
      <c r="D9" t="s">
        <v>238</v>
      </c>
      <c r="G9" s="44">
        <f t="shared" si="1"/>
        <v>0</v>
      </c>
      <c r="H9" s="44">
        <f t="shared" si="1"/>
        <v>0</v>
      </c>
      <c r="I9" s="44">
        <f t="shared" si="1"/>
        <v>5</v>
      </c>
      <c r="J9" s="44">
        <f t="shared" si="1"/>
        <v>0</v>
      </c>
      <c r="K9" s="44">
        <f t="shared" si="1"/>
        <v>0</v>
      </c>
      <c r="L9" s="44">
        <f t="shared" si="1"/>
        <v>0</v>
      </c>
      <c r="M9" s="44">
        <f t="shared" si="1"/>
        <v>0</v>
      </c>
      <c r="N9" s="44">
        <f t="shared" si="1"/>
        <v>0</v>
      </c>
    </row>
    <row r="10" spans="1:14">
      <c r="A10" t="s">
        <v>344</v>
      </c>
      <c r="B10" s="49">
        <v>4.8099999999999996</v>
      </c>
      <c r="C10" t="s">
        <v>52</v>
      </c>
      <c r="D10" t="s">
        <v>109</v>
      </c>
      <c r="E10" t="s">
        <v>345</v>
      </c>
      <c r="G10" s="44">
        <f t="shared" si="1"/>
        <v>0</v>
      </c>
      <c r="H10" s="44">
        <f t="shared" si="1"/>
        <v>4.8099999999999996</v>
      </c>
      <c r="I10" s="44">
        <f t="shared" si="1"/>
        <v>0</v>
      </c>
      <c r="J10" s="44">
        <f t="shared" si="1"/>
        <v>0</v>
      </c>
      <c r="K10" s="44">
        <f t="shared" si="1"/>
        <v>0</v>
      </c>
      <c r="L10" s="44">
        <f t="shared" si="1"/>
        <v>0</v>
      </c>
      <c r="M10" s="44">
        <f t="shared" si="1"/>
        <v>0</v>
      </c>
      <c r="N10" s="44">
        <f t="shared" si="1"/>
        <v>0</v>
      </c>
    </row>
    <row r="11" spans="1:14">
      <c r="A11" t="s">
        <v>346</v>
      </c>
      <c r="B11" s="49">
        <v>19.95</v>
      </c>
      <c r="C11" t="s">
        <v>66</v>
      </c>
      <c r="D11" t="s">
        <v>109</v>
      </c>
      <c r="G11" s="44">
        <f t="shared" si="1"/>
        <v>19.95</v>
      </c>
      <c r="H11" s="44">
        <f t="shared" si="1"/>
        <v>0</v>
      </c>
      <c r="I11" s="44">
        <f t="shared" si="1"/>
        <v>0</v>
      </c>
      <c r="J11" s="44">
        <f t="shared" si="1"/>
        <v>0</v>
      </c>
      <c r="K11" s="44">
        <f t="shared" si="1"/>
        <v>0</v>
      </c>
      <c r="L11" s="44">
        <f t="shared" si="1"/>
        <v>0</v>
      </c>
      <c r="M11" s="44">
        <f t="shared" si="1"/>
        <v>0</v>
      </c>
      <c r="N11" s="44">
        <f t="shared" si="1"/>
        <v>0</v>
      </c>
    </row>
    <row r="12" spans="1:14">
      <c r="A12" t="s">
        <v>347</v>
      </c>
      <c r="B12" s="49">
        <v>5.99</v>
      </c>
      <c r="C12" t="s">
        <v>66</v>
      </c>
      <c r="D12" t="s">
        <v>107</v>
      </c>
      <c r="E12" t="s">
        <v>348</v>
      </c>
      <c r="G12" s="44">
        <f t="shared" si="1"/>
        <v>5.99</v>
      </c>
      <c r="H12" s="44">
        <f t="shared" si="1"/>
        <v>0</v>
      </c>
      <c r="I12" s="44">
        <f t="shared" si="1"/>
        <v>0</v>
      </c>
      <c r="J12" s="44">
        <f t="shared" si="1"/>
        <v>0</v>
      </c>
      <c r="K12" s="44">
        <f t="shared" si="1"/>
        <v>0</v>
      </c>
      <c r="L12" s="44">
        <f t="shared" si="1"/>
        <v>0</v>
      </c>
      <c r="M12" s="44">
        <f t="shared" si="1"/>
        <v>0</v>
      </c>
      <c r="N12" s="44">
        <f t="shared" si="1"/>
        <v>0</v>
      </c>
    </row>
    <row r="13" spans="1:14">
      <c r="A13" t="s">
        <v>349</v>
      </c>
      <c r="B13" s="49">
        <v>25.7</v>
      </c>
      <c r="C13" t="s">
        <v>12</v>
      </c>
      <c r="D13" t="s">
        <v>109</v>
      </c>
      <c r="G13" s="44">
        <f t="shared" si="1"/>
        <v>0</v>
      </c>
      <c r="H13" s="44">
        <f t="shared" si="1"/>
        <v>0</v>
      </c>
      <c r="I13" s="44">
        <f t="shared" si="1"/>
        <v>0</v>
      </c>
      <c r="J13" s="44">
        <f t="shared" si="1"/>
        <v>0</v>
      </c>
      <c r="K13" s="44">
        <f t="shared" si="1"/>
        <v>0</v>
      </c>
      <c r="L13" s="44">
        <f t="shared" si="1"/>
        <v>0</v>
      </c>
      <c r="M13" s="44">
        <f t="shared" si="1"/>
        <v>0</v>
      </c>
      <c r="N13" s="44">
        <f t="shared" si="1"/>
        <v>25.7</v>
      </c>
    </row>
    <row r="14" spans="1:14">
      <c r="A14" t="s">
        <v>115</v>
      </c>
      <c r="B14" s="49">
        <v>4.25</v>
      </c>
      <c r="C14" t="s">
        <v>12</v>
      </c>
      <c r="D14" t="s">
        <v>116</v>
      </c>
      <c r="G14" s="44">
        <f t="shared" si="1"/>
        <v>0</v>
      </c>
      <c r="H14" s="44">
        <f t="shared" si="1"/>
        <v>0</v>
      </c>
      <c r="I14" s="44">
        <f t="shared" si="1"/>
        <v>0</v>
      </c>
      <c r="J14" s="44">
        <f t="shared" si="1"/>
        <v>0</v>
      </c>
      <c r="K14" s="44">
        <f t="shared" si="1"/>
        <v>0</v>
      </c>
      <c r="L14" s="44">
        <f t="shared" si="1"/>
        <v>0</v>
      </c>
      <c r="M14" s="44">
        <f t="shared" si="1"/>
        <v>0</v>
      </c>
      <c r="N14" s="44">
        <f t="shared" si="1"/>
        <v>4.25</v>
      </c>
    </row>
    <row r="15" spans="1:14">
      <c r="A15" t="s">
        <v>350</v>
      </c>
      <c r="B15" s="49">
        <v>5.45</v>
      </c>
      <c r="C15" t="s">
        <v>52</v>
      </c>
      <c r="D15" t="s">
        <v>116</v>
      </c>
      <c r="E15" t="s">
        <v>351</v>
      </c>
      <c r="G15" s="44">
        <f t="shared" si="1"/>
        <v>0</v>
      </c>
      <c r="H15" s="44">
        <f t="shared" si="1"/>
        <v>5.45</v>
      </c>
      <c r="I15" s="44">
        <f t="shared" si="1"/>
        <v>0</v>
      </c>
      <c r="J15" s="44">
        <f t="shared" si="1"/>
        <v>0</v>
      </c>
      <c r="K15" s="44">
        <f t="shared" si="1"/>
        <v>0</v>
      </c>
      <c r="L15" s="44">
        <f t="shared" si="1"/>
        <v>0</v>
      </c>
      <c r="M15" s="44">
        <f t="shared" si="1"/>
        <v>0</v>
      </c>
      <c r="N15" s="44">
        <f t="shared" si="1"/>
        <v>0</v>
      </c>
    </row>
    <row r="16" spans="1:14">
      <c r="B16" s="49"/>
      <c r="G16" s="44">
        <f t="shared" si="1"/>
        <v>0</v>
      </c>
      <c r="H16" s="44">
        <f t="shared" si="1"/>
        <v>0</v>
      </c>
      <c r="I16" s="44">
        <f t="shared" si="1"/>
        <v>0</v>
      </c>
      <c r="J16" s="44">
        <f t="shared" si="1"/>
        <v>0</v>
      </c>
      <c r="K16" s="44">
        <f t="shared" si="1"/>
        <v>0</v>
      </c>
      <c r="L16" s="44">
        <f t="shared" si="1"/>
        <v>0</v>
      </c>
      <c r="M16" s="44">
        <f t="shared" si="1"/>
        <v>0</v>
      </c>
      <c r="N16" s="44">
        <f t="shared" si="1"/>
        <v>0</v>
      </c>
    </row>
    <row r="17" spans="1:14">
      <c r="B17" s="49"/>
      <c r="G17" s="44">
        <f t="shared" si="1"/>
        <v>0</v>
      </c>
      <c r="H17" s="44">
        <f t="shared" si="1"/>
        <v>0</v>
      </c>
      <c r="I17" s="44">
        <f t="shared" si="1"/>
        <v>0</v>
      </c>
      <c r="J17" s="44">
        <f t="shared" si="1"/>
        <v>0</v>
      </c>
      <c r="K17" s="44">
        <f t="shared" si="1"/>
        <v>0</v>
      </c>
      <c r="L17" s="44">
        <f t="shared" si="1"/>
        <v>0</v>
      </c>
      <c r="M17" s="44">
        <f t="shared" si="1"/>
        <v>0</v>
      </c>
      <c r="N17" s="44">
        <f t="shared" si="1"/>
        <v>0</v>
      </c>
    </row>
    <row r="18" spans="1:14">
      <c r="B18" s="49"/>
      <c r="G18" s="44">
        <f t="shared" si="1"/>
        <v>0</v>
      </c>
      <c r="H18" s="44">
        <f t="shared" si="1"/>
        <v>0</v>
      </c>
      <c r="I18" s="44">
        <f t="shared" si="1"/>
        <v>0</v>
      </c>
      <c r="J18" s="44">
        <f t="shared" si="1"/>
        <v>0</v>
      </c>
      <c r="K18" s="44">
        <f t="shared" si="1"/>
        <v>0</v>
      </c>
      <c r="L18" s="44">
        <f t="shared" si="1"/>
        <v>0</v>
      </c>
      <c r="M18" s="44">
        <f t="shared" si="1"/>
        <v>0</v>
      </c>
      <c r="N18" s="44">
        <f t="shared" si="1"/>
        <v>0</v>
      </c>
    </row>
    <row r="19" spans="1:14">
      <c r="B19" s="49"/>
      <c r="G19" s="44">
        <f t="shared" si="1"/>
        <v>0</v>
      </c>
      <c r="H19" s="44">
        <f t="shared" si="1"/>
        <v>0</v>
      </c>
      <c r="I19" s="44">
        <f t="shared" si="1"/>
        <v>0</v>
      </c>
      <c r="J19" s="44">
        <f t="shared" si="1"/>
        <v>0</v>
      </c>
      <c r="K19" s="44">
        <f t="shared" si="1"/>
        <v>0</v>
      </c>
      <c r="L19" s="44">
        <f t="shared" si="1"/>
        <v>0</v>
      </c>
      <c r="M19" s="44">
        <f t="shared" si="1"/>
        <v>0</v>
      </c>
      <c r="N19" s="44">
        <f t="shared" si="1"/>
        <v>0</v>
      </c>
    </row>
    <row r="20" spans="1:14">
      <c r="B20" s="49"/>
      <c r="G20" s="44">
        <f t="shared" si="1"/>
        <v>0</v>
      </c>
      <c r="H20" s="44">
        <f t="shared" si="1"/>
        <v>0</v>
      </c>
      <c r="I20" s="44">
        <f t="shared" si="1"/>
        <v>0</v>
      </c>
      <c r="J20" s="44">
        <f t="shared" si="1"/>
        <v>0</v>
      </c>
      <c r="K20" s="44">
        <f t="shared" si="1"/>
        <v>0</v>
      </c>
      <c r="L20" s="44">
        <f t="shared" si="1"/>
        <v>0</v>
      </c>
      <c r="M20" s="44">
        <f t="shared" si="1"/>
        <v>0</v>
      </c>
      <c r="N20" s="44">
        <f t="shared" si="1"/>
        <v>0</v>
      </c>
    </row>
    <row r="21" spans="1:14">
      <c r="B21" s="49"/>
      <c r="G21" s="44">
        <f t="shared" si="1"/>
        <v>0</v>
      </c>
      <c r="H21" s="44">
        <f t="shared" si="1"/>
        <v>0</v>
      </c>
      <c r="I21" s="44">
        <f t="shared" si="1"/>
        <v>0</v>
      </c>
      <c r="J21" s="44">
        <f t="shared" si="1"/>
        <v>0</v>
      </c>
      <c r="K21" s="44">
        <f t="shared" si="1"/>
        <v>0</v>
      </c>
      <c r="L21" s="44">
        <f t="shared" si="1"/>
        <v>0</v>
      </c>
      <c r="M21" s="44">
        <f t="shared" si="1"/>
        <v>0</v>
      </c>
      <c r="N21" s="44">
        <f t="shared" si="1"/>
        <v>0</v>
      </c>
    </row>
    <row r="22" spans="1:14">
      <c r="B22" s="49"/>
      <c r="G22" s="44">
        <f t="shared" si="1"/>
        <v>0</v>
      </c>
      <c r="H22" s="44">
        <f t="shared" si="1"/>
        <v>0</v>
      </c>
      <c r="I22" s="44">
        <f t="shared" si="1"/>
        <v>0</v>
      </c>
      <c r="J22" s="44">
        <f t="shared" si="1"/>
        <v>0</v>
      </c>
      <c r="K22" s="44">
        <f t="shared" si="1"/>
        <v>0</v>
      </c>
      <c r="L22" s="44">
        <f t="shared" si="1"/>
        <v>0</v>
      </c>
      <c r="M22" s="44">
        <f t="shared" si="1"/>
        <v>0</v>
      </c>
      <c r="N22" s="44">
        <f t="shared" si="1"/>
        <v>0</v>
      </c>
    </row>
    <row r="23" spans="1:14">
      <c r="B23" s="49"/>
      <c r="G23" s="44">
        <f t="shared" si="1"/>
        <v>0</v>
      </c>
      <c r="H23" s="44">
        <f t="shared" si="1"/>
        <v>0</v>
      </c>
      <c r="I23" s="44">
        <f t="shared" si="1"/>
        <v>0</v>
      </c>
      <c r="J23" s="44">
        <f t="shared" si="1"/>
        <v>0</v>
      </c>
      <c r="K23" s="44">
        <f t="shared" si="1"/>
        <v>0</v>
      </c>
      <c r="L23" s="44">
        <f t="shared" si="1"/>
        <v>0</v>
      </c>
      <c r="M23" s="44">
        <f t="shared" si="1"/>
        <v>0</v>
      </c>
      <c r="N23" s="44">
        <f t="shared" si="1"/>
        <v>0</v>
      </c>
    </row>
    <row r="24" spans="1:14" ht="25">
      <c r="A24" s="43" t="s">
        <v>7</v>
      </c>
      <c r="B24" s="45">
        <f>SUM(B2:B23)</f>
        <v>168.97</v>
      </c>
      <c r="C24" s="43"/>
      <c r="D24" s="43"/>
      <c r="E24" s="43"/>
      <c r="F24" s="43"/>
      <c r="G24" s="45">
        <f t="shared" ref="G24:N24" si="2">SUM(G2:G23)</f>
        <v>71.009999999999991</v>
      </c>
      <c r="H24" s="45">
        <f t="shared" si="2"/>
        <v>46.09</v>
      </c>
      <c r="I24" s="45">
        <f t="shared" si="2"/>
        <v>5</v>
      </c>
      <c r="J24" s="45">
        <f t="shared" si="2"/>
        <v>0</v>
      </c>
      <c r="K24" s="45">
        <f t="shared" si="2"/>
        <v>0</v>
      </c>
      <c r="L24" s="45">
        <f t="shared" si="2"/>
        <v>0</v>
      </c>
      <c r="M24" s="45">
        <f t="shared" si="2"/>
        <v>0</v>
      </c>
      <c r="N24" s="45">
        <f t="shared" si="2"/>
        <v>46.870000000000005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B27" sqref="B27"/>
    </sheetView>
  </sheetViews>
  <sheetFormatPr baseColWidth="10" defaultRowHeight="14" x14ac:dyDescent="0"/>
  <cols>
    <col min="1" max="1" width="23" customWidth="1"/>
    <col min="2" max="2" width="18" customWidth="1"/>
    <col min="3" max="3" width="11.85546875" customWidth="1"/>
    <col min="6" max="6" width="8.5703125" customWidth="1"/>
    <col min="7" max="7" width="12" customWidth="1"/>
    <col min="8" max="8" width="15.85546875" customWidth="1"/>
    <col min="9" max="9" width="16.140625" customWidth="1"/>
    <col min="12" max="12" width="15.140625" customWidth="1"/>
    <col min="14" max="14" width="15.28515625" customWidth="1"/>
  </cols>
  <sheetData>
    <row r="1" spans="1:14" ht="18">
      <c r="A1" s="47" t="s">
        <v>50</v>
      </c>
      <c r="B1" s="47" t="s">
        <v>1</v>
      </c>
      <c r="C1" s="47" t="s">
        <v>49</v>
      </c>
      <c r="D1" s="47" t="s">
        <v>106</v>
      </c>
      <c r="E1" s="47" t="s">
        <v>135</v>
      </c>
      <c r="F1" s="48"/>
      <c r="G1" s="47" t="s">
        <v>66</v>
      </c>
      <c r="H1" s="47" t="s">
        <v>52</v>
      </c>
      <c r="I1" s="47" t="s">
        <v>11</v>
      </c>
      <c r="J1" s="47" t="s">
        <v>30</v>
      </c>
      <c r="K1" s="47" t="s">
        <v>29</v>
      </c>
      <c r="L1" s="47" t="s">
        <v>91</v>
      </c>
      <c r="M1" s="47" t="s">
        <v>98</v>
      </c>
      <c r="N1" s="47" t="s">
        <v>12</v>
      </c>
    </row>
    <row r="2" spans="1:14">
      <c r="A2" t="s">
        <v>352</v>
      </c>
      <c r="B2" s="55">
        <v>0.99</v>
      </c>
      <c r="C2" t="s">
        <v>12</v>
      </c>
      <c r="D2" t="s">
        <v>109</v>
      </c>
      <c r="G2" s="44">
        <f>IF($C2=G$1,$B2,0)</f>
        <v>0</v>
      </c>
      <c r="H2" s="44">
        <f t="shared" ref="H2:N2" si="0">IF($C2=H$1,$B2,0)</f>
        <v>0</v>
      </c>
      <c r="I2" s="44">
        <f t="shared" si="0"/>
        <v>0</v>
      </c>
      <c r="J2" s="44">
        <f t="shared" si="0"/>
        <v>0</v>
      </c>
      <c r="K2" s="44">
        <f t="shared" si="0"/>
        <v>0</v>
      </c>
      <c r="L2" s="44">
        <f t="shared" si="0"/>
        <v>0</v>
      </c>
      <c r="M2" s="44">
        <f t="shared" si="0"/>
        <v>0</v>
      </c>
      <c r="N2" s="44">
        <f t="shared" si="0"/>
        <v>0.99</v>
      </c>
    </row>
    <row r="3" spans="1:14">
      <c r="A3" t="s">
        <v>353</v>
      </c>
      <c r="B3" s="55">
        <v>18</v>
      </c>
      <c r="C3" t="s">
        <v>52</v>
      </c>
      <c r="D3" t="s">
        <v>107</v>
      </c>
      <c r="E3" t="s">
        <v>354</v>
      </c>
      <c r="G3" s="44">
        <f t="shared" ref="G3:N26" si="1">IF($C3=G$1,$B3,0)</f>
        <v>0</v>
      </c>
      <c r="H3" s="44">
        <f t="shared" si="1"/>
        <v>18</v>
      </c>
      <c r="I3" s="44">
        <f t="shared" si="1"/>
        <v>0</v>
      </c>
      <c r="J3" s="44">
        <f t="shared" si="1"/>
        <v>0</v>
      </c>
      <c r="K3" s="44">
        <f t="shared" si="1"/>
        <v>0</v>
      </c>
      <c r="L3" s="44">
        <f t="shared" si="1"/>
        <v>0</v>
      </c>
      <c r="M3" s="44">
        <f t="shared" si="1"/>
        <v>0</v>
      </c>
      <c r="N3" s="44">
        <f t="shared" si="1"/>
        <v>0</v>
      </c>
    </row>
    <row r="4" spans="1:14">
      <c r="A4" t="s">
        <v>114</v>
      </c>
      <c r="B4" s="55">
        <v>20</v>
      </c>
      <c r="C4" t="s">
        <v>52</v>
      </c>
      <c r="D4" t="s">
        <v>238</v>
      </c>
      <c r="G4" s="44">
        <f t="shared" si="1"/>
        <v>0</v>
      </c>
      <c r="H4" s="44">
        <f t="shared" si="1"/>
        <v>20</v>
      </c>
      <c r="I4" s="44">
        <f t="shared" si="1"/>
        <v>0</v>
      </c>
      <c r="J4" s="44">
        <f t="shared" si="1"/>
        <v>0</v>
      </c>
      <c r="K4" s="44">
        <f t="shared" si="1"/>
        <v>0</v>
      </c>
      <c r="L4" s="44">
        <f t="shared" si="1"/>
        <v>0</v>
      </c>
      <c r="M4" s="44">
        <f t="shared" si="1"/>
        <v>0</v>
      </c>
      <c r="N4" s="44">
        <f t="shared" si="1"/>
        <v>0</v>
      </c>
    </row>
    <row r="5" spans="1:14">
      <c r="A5" t="s">
        <v>355</v>
      </c>
      <c r="B5" s="55">
        <v>2.5</v>
      </c>
      <c r="C5" t="s">
        <v>66</v>
      </c>
      <c r="D5" t="s">
        <v>116</v>
      </c>
      <c r="E5" t="s">
        <v>356</v>
      </c>
      <c r="G5" s="44">
        <f t="shared" si="1"/>
        <v>2.5</v>
      </c>
      <c r="H5" s="44">
        <f t="shared" si="1"/>
        <v>0</v>
      </c>
      <c r="I5" s="44">
        <f t="shared" si="1"/>
        <v>0</v>
      </c>
      <c r="J5" s="44">
        <f t="shared" si="1"/>
        <v>0</v>
      </c>
      <c r="K5" s="44">
        <f t="shared" si="1"/>
        <v>0</v>
      </c>
      <c r="L5" s="44">
        <f t="shared" si="1"/>
        <v>0</v>
      </c>
      <c r="M5" s="44">
        <f t="shared" si="1"/>
        <v>0</v>
      </c>
      <c r="N5" s="44">
        <f t="shared" si="1"/>
        <v>0</v>
      </c>
    </row>
    <row r="6" spans="1:14">
      <c r="A6" t="s">
        <v>357</v>
      </c>
      <c r="B6" s="55">
        <v>1</v>
      </c>
      <c r="C6" t="s">
        <v>66</v>
      </c>
      <c r="D6" t="s">
        <v>116</v>
      </c>
      <c r="E6" t="s">
        <v>356</v>
      </c>
      <c r="G6" s="44">
        <f t="shared" si="1"/>
        <v>1</v>
      </c>
      <c r="H6" s="44">
        <f t="shared" si="1"/>
        <v>0</v>
      </c>
      <c r="I6" s="44">
        <f t="shared" si="1"/>
        <v>0</v>
      </c>
      <c r="J6" s="44">
        <f t="shared" si="1"/>
        <v>0</v>
      </c>
      <c r="K6" s="44">
        <f t="shared" si="1"/>
        <v>0</v>
      </c>
      <c r="L6" s="44">
        <f t="shared" si="1"/>
        <v>0</v>
      </c>
      <c r="M6" s="44">
        <f t="shared" si="1"/>
        <v>0</v>
      </c>
      <c r="N6" s="44">
        <f t="shared" si="1"/>
        <v>0</v>
      </c>
    </row>
    <row r="7" spans="1:14">
      <c r="A7" t="s">
        <v>115</v>
      </c>
      <c r="B7" s="55">
        <v>7</v>
      </c>
      <c r="C7" t="s">
        <v>12</v>
      </c>
      <c r="D7" t="s">
        <v>116</v>
      </c>
      <c r="G7" s="44">
        <f t="shared" si="1"/>
        <v>0</v>
      </c>
      <c r="H7" s="44">
        <f t="shared" si="1"/>
        <v>0</v>
      </c>
      <c r="I7" s="44">
        <f t="shared" si="1"/>
        <v>0</v>
      </c>
      <c r="J7" s="44">
        <f t="shared" si="1"/>
        <v>0</v>
      </c>
      <c r="K7" s="44">
        <f t="shared" si="1"/>
        <v>0</v>
      </c>
      <c r="L7" s="44">
        <f t="shared" si="1"/>
        <v>0</v>
      </c>
      <c r="M7" s="44">
        <f t="shared" si="1"/>
        <v>0</v>
      </c>
      <c r="N7" s="44">
        <f t="shared" si="1"/>
        <v>7</v>
      </c>
    </row>
    <row r="8" spans="1:14">
      <c r="A8" t="s">
        <v>169</v>
      </c>
      <c r="B8" s="55">
        <v>10.8</v>
      </c>
      <c r="C8" t="s">
        <v>66</v>
      </c>
      <c r="D8" t="s">
        <v>109</v>
      </c>
      <c r="E8" t="s">
        <v>358</v>
      </c>
      <c r="G8" s="44">
        <f t="shared" si="1"/>
        <v>10.8</v>
      </c>
      <c r="H8" s="44">
        <f t="shared" si="1"/>
        <v>0</v>
      </c>
      <c r="I8" s="44">
        <f t="shared" si="1"/>
        <v>0</v>
      </c>
      <c r="J8" s="44">
        <f t="shared" si="1"/>
        <v>0</v>
      </c>
      <c r="K8" s="44">
        <f t="shared" si="1"/>
        <v>0</v>
      </c>
      <c r="L8" s="44">
        <f t="shared" si="1"/>
        <v>0</v>
      </c>
      <c r="M8" s="44">
        <f t="shared" si="1"/>
        <v>0</v>
      </c>
      <c r="N8" s="44">
        <f t="shared" si="1"/>
        <v>0</v>
      </c>
    </row>
    <row r="9" spans="1:14">
      <c r="A9" t="s">
        <v>359</v>
      </c>
      <c r="B9" s="55">
        <v>15</v>
      </c>
      <c r="C9" t="s">
        <v>91</v>
      </c>
      <c r="D9" t="s">
        <v>109</v>
      </c>
      <c r="E9" t="s">
        <v>360</v>
      </c>
      <c r="G9" s="44">
        <f t="shared" si="1"/>
        <v>0</v>
      </c>
      <c r="H9" s="44">
        <f t="shared" si="1"/>
        <v>0</v>
      </c>
      <c r="I9" s="44">
        <f t="shared" si="1"/>
        <v>0</v>
      </c>
      <c r="J9" s="44">
        <f t="shared" si="1"/>
        <v>0</v>
      </c>
      <c r="K9" s="44">
        <f t="shared" si="1"/>
        <v>0</v>
      </c>
      <c r="L9" s="44">
        <f t="shared" si="1"/>
        <v>15</v>
      </c>
      <c r="M9" s="44">
        <f t="shared" si="1"/>
        <v>0</v>
      </c>
      <c r="N9" s="44">
        <f t="shared" si="1"/>
        <v>0</v>
      </c>
    </row>
    <row r="10" spans="1:14">
      <c r="A10" t="s">
        <v>361</v>
      </c>
      <c r="B10" s="55">
        <v>12.33</v>
      </c>
      <c r="C10" t="s">
        <v>52</v>
      </c>
      <c r="D10" t="s">
        <v>109</v>
      </c>
      <c r="E10" t="s">
        <v>362</v>
      </c>
      <c r="G10" s="44">
        <f t="shared" si="1"/>
        <v>0</v>
      </c>
      <c r="H10" s="44">
        <f t="shared" si="1"/>
        <v>12.33</v>
      </c>
      <c r="I10" s="44">
        <f t="shared" si="1"/>
        <v>0</v>
      </c>
      <c r="J10" s="44">
        <f t="shared" si="1"/>
        <v>0</v>
      </c>
      <c r="K10" s="44">
        <f t="shared" si="1"/>
        <v>0</v>
      </c>
      <c r="L10" s="44">
        <f t="shared" si="1"/>
        <v>0</v>
      </c>
      <c r="M10" s="44">
        <f t="shared" si="1"/>
        <v>0</v>
      </c>
      <c r="N10" s="44">
        <f t="shared" si="1"/>
        <v>0</v>
      </c>
    </row>
    <row r="11" spans="1:14">
      <c r="A11" t="s">
        <v>363</v>
      </c>
      <c r="B11" s="55">
        <v>5.14</v>
      </c>
      <c r="C11" t="s">
        <v>52</v>
      </c>
      <c r="D11" t="s">
        <v>109</v>
      </c>
      <c r="G11" s="44">
        <f t="shared" si="1"/>
        <v>0</v>
      </c>
      <c r="H11" s="44">
        <f t="shared" si="1"/>
        <v>5.14</v>
      </c>
      <c r="I11" s="44">
        <f t="shared" si="1"/>
        <v>0</v>
      </c>
      <c r="J11" s="44">
        <f t="shared" si="1"/>
        <v>0</v>
      </c>
      <c r="K11" s="44">
        <f t="shared" si="1"/>
        <v>0</v>
      </c>
      <c r="L11" s="44">
        <f t="shared" si="1"/>
        <v>0</v>
      </c>
      <c r="M11" s="44">
        <f t="shared" si="1"/>
        <v>0</v>
      </c>
      <c r="N11" s="44">
        <f t="shared" si="1"/>
        <v>0</v>
      </c>
    </row>
    <row r="12" spans="1:14">
      <c r="A12" t="s">
        <v>364</v>
      </c>
      <c r="B12" s="55">
        <v>25</v>
      </c>
      <c r="C12" t="s">
        <v>12</v>
      </c>
      <c r="D12" t="s">
        <v>109</v>
      </c>
      <c r="G12" s="44">
        <f t="shared" si="1"/>
        <v>0</v>
      </c>
      <c r="H12" s="44">
        <f t="shared" si="1"/>
        <v>0</v>
      </c>
      <c r="I12" s="44">
        <f t="shared" si="1"/>
        <v>0</v>
      </c>
      <c r="J12" s="44">
        <f t="shared" si="1"/>
        <v>0</v>
      </c>
      <c r="K12" s="44">
        <f t="shared" si="1"/>
        <v>0</v>
      </c>
      <c r="L12" s="44">
        <f t="shared" si="1"/>
        <v>0</v>
      </c>
      <c r="M12" s="44">
        <f t="shared" si="1"/>
        <v>0</v>
      </c>
      <c r="N12" s="44">
        <f t="shared" si="1"/>
        <v>25</v>
      </c>
    </row>
    <row r="13" spans="1:14">
      <c r="A13" t="s">
        <v>305</v>
      </c>
      <c r="B13" s="55">
        <v>3.25</v>
      </c>
      <c r="C13" t="s">
        <v>52</v>
      </c>
      <c r="D13" t="s">
        <v>107</v>
      </c>
      <c r="E13" t="s">
        <v>367</v>
      </c>
      <c r="G13" s="44">
        <f t="shared" si="1"/>
        <v>0</v>
      </c>
      <c r="H13" s="44">
        <f t="shared" si="1"/>
        <v>3.25</v>
      </c>
      <c r="I13" s="44">
        <f t="shared" si="1"/>
        <v>0</v>
      </c>
      <c r="J13" s="44">
        <f t="shared" si="1"/>
        <v>0</v>
      </c>
      <c r="K13" s="44">
        <f t="shared" si="1"/>
        <v>0</v>
      </c>
      <c r="L13" s="44">
        <f t="shared" si="1"/>
        <v>0</v>
      </c>
      <c r="M13" s="44">
        <f t="shared" si="1"/>
        <v>0</v>
      </c>
      <c r="N13" s="44">
        <f t="shared" si="1"/>
        <v>0</v>
      </c>
    </row>
    <row r="14" spans="1:14">
      <c r="A14" t="s">
        <v>365</v>
      </c>
      <c r="B14" s="55">
        <v>17.36</v>
      </c>
      <c r="C14" t="s">
        <v>52</v>
      </c>
      <c r="D14" t="s">
        <v>109</v>
      </c>
      <c r="E14" t="s">
        <v>366</v>
      </c>
      <c r="G14" s="44">
        <f t="shared" si="1"/>
        <v>0</v>
      </c>
      <c r="H14" s="44">
        <f t="shared" si="1"/>
        <v>17.36</v>
      </c>
      <c r="I14" s="44">
        <f t="shared" si="1"/>
        <v>0</v>
      </c>
      <c r="J14" s="44">
        <f t="shared" si="1"/>
        <v>0</v>
      </c>
      <c r="K14" s="44">
        <f t="shared" si="1"/>
        <v>0</v>
      </c>
      <c r="L14" s="44">
        <f t="shared" si="1"/>
        <v>0</v>
      </c>
      <c r="M14" s="44">
        <f t="shared" si="1"/>
        <v>0</v>
      </c>
      <c r="N14" s="44">
        <f t="shared" si="1"/>
        <v>0</v>
      </c>
    </row>
    <row r="15" spans="1:14">
      <c r="A15" t="s">
        <v>305</v>
      </c>
      <c r="B15" s="55">
        <v>3</v>
      </c>
      <c r="C15" t="s">
        <v>52</v>
      </c>
      <c r="D15" t="s">
        <v>107</v>
      </c>
      <c r="E15" t="s">
        <v>368</v>
      </c>
      <c r="G15" s="44">
        <f t="shared" si="1"/>
        <v>0</v>
      </c>
      <c r="H15" s="44">
        <f t="shared" si="1"/>
        <v>3</v>
      </c>
      <c r="I15" s="44">
        <f t="shared" si="1"/>
        <v>0</v>
      </c>
      <c r="J15" s="44">
        <f t="shared" si="1"/>
        <v>0</v>
      </c>
      <c r="K15" s="44">
        <f t="shared" si="1"/>
        <v>0</v>
      </c>
      <c r="L15" s="44">
        <f t="shared" si="1"/>
        <v>0</v>
      </c>
      <c r="M15" s="44">
        <f t="shared" si="1"/>
        <v>0</v>
      </c>
      <c r="N15" s="44">
        <f t="shared" si="1"/>
        <v>0</v>
      </c>
    </row>
    <row r="16" spans="1:14">
      <c r="A16" t="s">
        <v>369</v>
      </c>
      <c r="B16" s="55">
        <v>51</v>
      </c>
      <c r="C16" t="s">
        <v>12</v>
      </c>
      <c r="D16" t="s">
        <v>109</v>
      </c>
      <c r="G16" s="44">
        <f t="shared" si="1"/>
        <v>0</v>
      </c>
      <c r="H16" s="44">
        <f t="shared" si="1"/>
        <v>0</v>
      </c>
      <c r="I16" s="44">
        <f t="shared" si="1"/>
        <v>0</v>
      </c>
      <c r="J16" s="44">
        <f t="shared" si="1"/>
        <v>0</v>
      </c>
      <c r="K16" s="44">
        <f t="shared" si="1"/>
        <v>0</v>
      </c>
      <c r="L16" s="44">
        <f t="shared" si="1"/>
        <v>0</v>
      </c>
      <c r="M16" s="44">
        <f t="shared" si="1"/>
        <v>0</v>
      </c>
      <c r="N16" s="44">
        <f t="shared" si="1"/>
        <v>51</v>
      </c>
    </row>
    <row r="17" spans="1:14">
      <c r="A17" t="s">
        <v>370</v>
      </c>
      <c r="B17" s="55">
        <v>9.24</v>
      </c>
      <c r="C17" t="s">
        <v>52</v>
      </c>
      <c r="D17" t="s">
        <v>107</v>
      </c>
      <c r="E17" t="s">
        <v>371</v>
      </c>
      <c r="G17" s="44">
        <f t="shared" si="1"/>
        <v>0</v>
      </c>
      <c r="H17" s="44">
        <f t="shared" si="1"/>
        <v>9.24</v>
      </c>
      <c r="I17" s="44">
        <f t="shared" si="1"/>
        <v>0</v>
      </c>
      <c r="J17" s="44">
        <f t="shared" si="1"/>
        <v>0</v>
      </c>
      <c r="K17" s="44">
        <f t="shared" si="1"/>
        <v>0</v>
      </c>
      <c r="L17" s="44">
        <f t="shared" si="1"/>
        <v>0</v>
      </c>
      <c r="M17" s="44">
        <f t="shared" si="1"/>
        <v>0</v>
      </c>
      <c r="N17" s="44">
        <f t="shared" si="1"/>
        <v>0</v>
      </c>
    </row>
    <row r="18" spans="1:14">
      <c r="A18" t="s">
        <v>372</v>
      </c>
      <c r="B18" s="55">
        <v>7.61</v>
      </c>
      <c r="C18" t="s">
        <v>52</v>
      </c>
      <c r="D18" t="s">
        <v>109</v>
      </c>
      <c r="E18" t="s">
        <v>373</v>
      </c>
      <c r="G18" s="44">
        <f t="shared" si="1"/>
        <v>0</v>
      </c>
      <c r="H18" s="44">
        <f t="shared" si="1"/>
        <v>7.61</v>
      </c>
      <c r="I18" s="44">
        <f t="shared" si="1"/>
        <v>0</v>
      </c>
      <c r="J18" s="44">
        <f t="shared" si="1"/>
        <v>0</v>
      </c>
      <c r="K18" s="44">
        <f t="shared" si="1"/>
        <v>0</v>
      </c>
      <c r="L18" s="44">
        <f t="shared" si="1"/>
        <v>0</v>
      </c>
      <c r="M18" s="44">
        <f t="shared" si="1"/>
        <v>0</v>
      </c>
      <c r="N18" s="44">
        <f t="shared" si="1"/>
        <v>0</v>
      </c>
    </row>
    <row r="19" spans="1:14">
      <c r="A19" t="s">
        <v>374</v>
      </c>
      <c r="B19" s="55">
        <v>5.95</v>
      </c>
      <c r="C19" t="s">
        <v>52</v>
      </c>
      <c r="D19" t="s">
        <v>107</v>
      </c>
      <c r="E19" t="s">
        <v>266</v>
      </c>
      <c r="G19" s="44">
        <f t="shared" si="1"/>
        <v>0</v>
      </c>
      <c r="H19" s="44">
        <f t="shared" si="1"/>
        <v>5.95</v>
      </c>
      <c r="I19" s="44">
        <f t="shared" si="1"/>
        <v>0</v>
      </c>
      <c r="J19" s="44">
        <f t="shared" si="1"/>
        <v>0</v>
      </c>
      <c r="K19" s="44">
        <f t="shared" si="1"/>
        <v>0</v>
      </c>
      <c r="L19" s="44">
        <f t="shared" si="1"/>
        <v>0</v>
      </c>
      <c r="M19" s="44">
        <f t="shared" si="1"/>
        <v>0</v>
      </c>
      <c r="N19" s="44">
        <f t="shared" si="1"/>
        <v>0</v>
      </c>
    </row>
    <row r="20" spans="1:14">
      <c r="A20" t="s">
        <v>375</v>
      </c>
      <c r="B20" s="55">
        <v>14.41</v>
      </c>
      <c r="C20" t="s">
        <v>11</v>
      </c>
      <c r="D20" t="s">
        <v>107</v>
      </c>
      <c r="E20" t="s">
        <v>376</v>
      </c>
      <c r="G20" s="44">
        <f t="shared" si="1"/>
        <v>0</v>
      </c>
      <c r="H20" s="44">
        <f t="shared" si="1"/>
        <v>0</v>
      </c>
      <c r="I20" s="44">
        <f t="shared" si="1"/>
        <v>14.41</v>
      </c>
      <c r="J20" s="44">
        <f t="shared" si="1"/>
        <v>0</v>
      </c>
      <c r="K20" s="44">
        <f t="shared" si="1"/>
        <v>0</v>
      </c>
      <c r="L20" s="44">
        <f t="shared" si="1"/>
        <v>0</v>
      </c>
      <c r="M20" s="44">
        <f t="shared" si="1"/>
        <v>0</v>
      </c>
      <c r="N20" s="44">
        <f t="shared" si="1"/>
        <v>0</v>
      </c>
    </row>
    <row r="21" spans="1:14">
      <c r="A21" t="s">
        <v>359</v>
      </c>
      <c r="B21" s="55">
        <v>17</v>
      </c>
      <c r="C21" t="s">
        <v>91</v>
      </c>
      <c r="D21" t="s">
        <v>109</v>
      </c>
      <c r="E21" t="s">
        <v>377</v>
      </c>
      <c r="G21" s="44">
        <f t="shared" si="1"/>
        <v>0</v>
      </c>
      <c r="H21" s="44">
        <f t="shared" si="1"/>
        <v>0</v>
      </c>
      <c r="I21" s="44">
        <f t="shared" si="1"/>
        <v>0</v>
      </c>
      <c r="J21" s="44">
        <f t="shared" si="1"/>
        <v>0</v>
      </c>
      <c r="K21" s="44">
        <f t="shared" si="1"/>
        <v>0</v>
      </c>
      <c r="L21" s="44">
        <f t="shared" si="1"/>
        <v>17</v>
      </c>
      <c r="M21" s="44">
        <f t="shared" si="1"/>
        <v>0</v>
      </c>
      <c r="N21" s="44">
        <f t="shared" si="1"/>
        <v>0</v>
      </c>
    </row>
    <row r="22" spans="1:14">
      <c r="A22" t="s">
        <v>378</v>
      </c>
      <c r="B22" s="55">
        <v>15.36</v>
      </c>
      <c r="C22" t="s">
        <v>52</v>
      </c>
      <c r="D22" t="s">
        <v>109</v>
      </c>
      <c r="E22" t="s">
        <v>379</v>
      </c>
      <c r="G22" s="44">
        <f t="shared" si="1"/>
        <v>0</v>
      </c>
      <c r="H22" s="44">
        <f t="shared" si="1"/>
        <v>15.36</v>
      </c>
      <c r="I22" s="44">
        <f t="shared" si="1"/>
        <v>0</v>
      </c>
      <c r="J22" s="44">
        <f t="shared" si="1"/>
        <v>0</v>
      </c>
      <c r="K22" s="44">
        <f t="shared" si="1"/>
        <v>0</v>
      </c>
      <c r="L22" s="44">
        <f t="shared" si="1"/>
        <v>0</v>
      </c>
      <c r="M22" s="44">
        <f t="shared" si="1"/>
        <v>0</v>
      </c>
      <c r="N22" s="44">
        <f t="shared" si="1"/>
        <v>0</v>
      </c>
    </row>
    <row r="23" spans="1:14">
      <c r="A23" t="s">
        <v>380</v>
      </c>
      <c r="B23" s="55">
        <v>10.6</v>
      </c>
      <c r="C23" t="s">
        <v>52</v>
      </c>
      <c r="D23" t="s">
        <v>109</v>
      </c>
      <c r="E23" t="s">
        <v>381</v>
      </c>
      <c r="G23" s="44">
        <f t="shared" si="1"/>
        <v>0</v>
      </c>
      <c r="H23" s="44">
        <f t="shared" si="1"/>
        <v>10.6</v>
      </c>
      <c r="I23" s="44">
        <f t="shared" si="1"/>
        <v>0</v>
      </c>
      <c r="J23" s="44">
        <f t="shared" si="1"/>
        <v>0</v>
      </c>
      <c r="K23" s="44">
        <f t="shared" si="1"/>
        <v>0</v>
      </c>
      <c r="L23" s="44">
        <f t="shared" si="1"/>
        <v>0</v>
      </c>
      <c r="M23" s="44">
        <f t="shared" si="1"/>
        <v>0</v>
      </c>
      <c r="N23" s="44">
        <f t="shared" si="1"/>
        <v>0</v>
      </c>
    </row>
    <row r="24" spans="1:14">
      <c r="A24" t="s">
        <v>382</v>
      </c>
      <c r="B24" s="55">
        <v>19.739999999999998</v>
      </c>
      <c r="C24" t="s">
        <v>12</v>
      </c>
      <c r="D24" t="s">
        <v>109</v>
      </c>
      <c r="E24" t="s">
        <v>383</v>
      </c>
      <c r="G24" s="44">
        <f t="shared" si="1"/>
        <v>0</v>
      </c>
      <c r="H24" s="44">
        <f t="shared" si="1"/>
        <v>0</v>
      </c>
      <c r="I24" s="44">
        <f t="shared" si="1"/>
        <v>0</v>
      </c>
      <c r="J24" s="44">
        <f t="shared" si="1"/>
        <v>0</v>
      </c>
      <c r="K24" s="44">
        <f t="shared" si="1"/>
        <v>0</v>
      </c>
      <c r="L24" s="44">
        <f t="shared" si="1"/>
        <v>0</v>
      </c>
      <c r="M24" s="44">
        <f t="shared" si="1"/>
        <v>0</v>
      </c>
      <c r="N24" s="44">
        <f t="shared" si="1"/>
        <v>19.739999999999998</v>
      </c>
    </row>
    <row r="25" spans="1:14">
      <c r="A25" t="s">
        <v>384</v>
      </c>
      <c r="B25" s="55">
        <v>0.99</v>
      </c>
      <c r="C25" t="s">
        <v>12</v>
      </c>
      <c r="D25" t="s">
        <v>109</v>
      </c>
      <c r="G25" s="44">
        <f t="shared" si="1"/>
        <v>0</v>
      </c>
      <c r="H25" s="44">
        <f t="shared" si="1"/>
        <v>0</v>
      </c>
      <c r="I25" s="44">
        <f t="shared" si="1"/>
        <v>0</v>
      </c>
      <c r="J25" s="44">
        <f t="shared" si="1"/>
        <v>0</v>
      </c>
      <c r="K25" s="44">
        <f t="shared" si="1"/>
        <v>0</v>
      </c>
      <c r="L25" s="44">
        <f t="shared" si="1"/>
        <v>0</v>
      </c>
      <c r="M25" s="44">
        <f t="shared" si="1"/>
        <v>0</v>
      </c>
      <c r="N25" s="44">
        <f t="shared" si="1"/>
        <v>0.99</v>
      </c>
    </row>
    <row r="26" spans="1:14">
      <c r="A26" t="s">
        <v>301</v>
      </c>
      <c r="B26" s="55"/>
      <c r="C26" t="s">
        <v>66</v>
      </c>
      <c r="D26" t="s">
        <v>116</v>
      </c>
      <c r="G26" s="44">
        <f t="shared" si="1"/>
        <v>0</v>
      </c>
      <c r="H26" s="44">
        <f t="shared" si="1"/>
        <v>0</v>
      </c>
      <c r="I26" s="44">
        <f t="shared" si="1"/>
        <v>0</v>
      </c>
      <c r="J26" s="44">
        <f t="shared" si="1"/>
        <v>0</v>
      </c>
      <c r="K26" s="44">
        <f t="shared" si="1"/>
        <v>0</v>
      </c>
      <c r="L26" s="44">
        <f t="shared" si="1"/>
        <v>0</v>
      </c>
      <c r="M26" s="44">
        <f t="shared" si="1"/>
        <v>0</v>
      </c>
      <c r="N26" s="44">
        <f t="shared" si="1"/>
        <v>0</v>
      </c>
    </row>
    <row r="27" spans="1:14" ht="25">
      <c r="A27" s="43" t="s">
        <v>7</v>
      </c>
      <c r="B27" s="45">
        <f>SUM(B2:B26)</f>
        <v>293.27000000000004</v>
      </c>
      <c r="C27" s="43"/>
      <c r="D27" s="43"/>
      <c r="E27" s="43"/>
      <c r="F27" s="43"/>
      <c r="G27" s="45">
        <f t="shared" ref="G27:N27" si="2">SUM(G2:G26)</f>
        <v>14.3</v>
      </c>
      <c r="H27" s="45">
        <f t="shared" si="2"/>
        <v>127.83999999999999</v>
      </c>
      <c r="I27" s="45">
        <f t="shared" si="2"/>
        <v>14.41</v>
      </c>
      <c r="J27" s="45">
        <f t="shared" si="2"/>
        <v>0</v>
      </c>
      <c r="K27" s="45">
        <f t="shared" si="2"/>
        <v>0</v>
      </c>
      <c r="L27" s="45">
        <f t="shared" si="2"/>
        <v>32</v>
      </c>
      <c r="M27" s="45">
        <f t="shared" si="2"/>
        <v>0</v>
      </c>
      <c r="N27" s="45">
        <f t="shared" si="2"/>
        <v>104.72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B24" sqref="B24"/>
    </sheetView>
  </sheetViews>
  <sheetFormatPr baseColWidth="10" defaultRowHeight="14" x14ac:dyDescent="0"/>
  <cols>
    <col min="1" max="1" width="23.5703125" customWidth="1"/>
    <col min="2" max="2" width="16.28515625" customWidth="1"/>
    <col min="3" max="3" width="11.7109375" customWidth="1"/>
    <col min="7" max="7" width="14.28515625" customWidth="1"/>
    <col min="8" max="8" width="13.5703125" customWidth="1"/>
    <col min="9" max="9" width="17" customWidth="1"/>
    <col min="14" max="14" width="14.85546875" customWidth="1"/>
  </cols>
  <sheetData>
    <row r="1" spans="1:14" ht="18">
      <c r="A1" s="47" t="s">
        <v>50</v>
      </c>
      <c r="B1" s="47" t="s">
        <v>1</v>
      </c>
      <c r="C1" s="47" t="s">
        <v>49</v>
      </c>
      <c r="D1" s="47" t="s">
        <v>106</v>
      </c>
      <c r="E1" s="47" t="s">
        <v>135</v>
      </c>
      <c r="F1" s="48"/>
      <c r="G1" s="47" t="s">
        <v>66</v>
      </c>
      <c r="H1" s="47" t="s">
        <v>52</v>
      </c>
      <c r="I1" s="47" t="s">
        <v>11</v>
      </c>
      <c r="J1" s="47" t="s">
        <v>30</v>
      </c>
      <c r="K1" s="47" t="s">
        <v>29</v>
      </c>
      <c r="L1" s="47" t="s">
        <v>91</v>
      </c>
      <c r="M1" s="47" t="s">
        <v>98</v>
      </c>
      <c r="N1" s="47" t="s">
        <v>12</v>
      </c>
    </row>
    <row r="2" spans="1:14">
      <c r="A2" t="s">
        <v>385</v>
      </c>
      <c r="B2" s="55">
        <v>40.65</v>
      </c>
      <c r="C2" t="s">
        <v>11</v>
      </c>
      <c r="D2" t="s">
        <v>109</v>
      </c>
      <c r="E2" t="s">
        <v>388</v>
      </c>
      <c r="G2" s="44">
        <f>IF($C2=G$1,$B2,0)</f>
        <v>0</v>
      </c>
      <c r="H2" s="44">
        <f t="shared" ref="H2:N2" si="0">IF($C2=H$1,$B2,0)</f>
        <v>0</v>
      </c>
      <c r="I2" s="44">
        <f t="shared" si="0"/>
        <v>40.65</v>
      </c>
      <c r="J2" s="44">
        <f t="shared" si="0"/>
        <v>0</v>
      </c>
      <c r="K2" s="44">
        <f t="shared" si="0"/>
        <v>0</v>
      </c>
      <c r="L2" s="44">
        <f t="shared" si="0"/>
        <v>0</v>
      </c>
      <c r="M2" s="44">
        <f t="shared" si="0"/>
        <v>0</v>
      </c>
      <c r="N2" s="44">
        <f t="shared" si="0"/>
        <v>0</v>
      </c>
    </row>
    <row r="3" spans="1:14">
      <c r="A3" t="s">
        <v>386</v>
      </c>
      <c r="B3" s="55">
        <v>99.41</v>
      </c>
      <c r="C3" t="s">
        <v>66</v>
      </c>
      <c r="D3" t="s">
        <v>140</v>
      </c>
      <c r="E3" t="s">
        <v>387</v>
      </c>
      <c r="G3" s="44">
        <f t="shared" ref="G3:N26" si="1">IF($C3=G$1,$B3,0)</f>
        <v>99.41</v>
      </c>
      <c r="H3" s="44">
        <f t="shared" si="1"/>
        <v>0</v>
      </c>
      <c r="I3" s="44">
        <f t="shared" si="1"/>
        <v>0</v>
      </c>
      <c r="J3" s="44">
        <f t="shared" si="1"/>
        <v>0</v>
      </c>
      <c r="K3" s="44">
        <f t="shared" si="1"/>
        <v>0</v>
      </c>
      <c r="L3" s="44">
        <f t="shared" si="1"/>
        <v>0</v>
      </c>
      <c r="M3" s="44">
        <f t="shared" si="1"/>
        <v>0</v>
      </c>
      <c r="N3" s="44">
        <f t="shared" si="1"/>
        <v>0</v>
      </c>
    </row>
    <row r="4" spans="1:14">
      <c r="A4" t="s">
        <v>115</v>
      </c>
      <c r="B4" s="55"/>
      <c r="C4" t="s">
        <v>12</v>
      </c>
      <c r="D4" t="s">
        <v>116</v>
      </c>
      <c r="G4" s="44">
        <f t="shared" si="1"/>
        <v>0</v>
      </c>
      <c r="H4" s="44">
        <f t="shared" si="1"/>
        <v>0</v>
      </c>
      <c r="I4" s="44">
        <f t="shared" si="1"/>
        <v>0</v>
      </c>
      <c r="J4" s="44">
        <f t="shared" si="1"/>
        <v>0</v>
      </c>
      <c r="K4" s="44">
        <f t="shared" si="1"/>
        <v>0</v>
      </c>
      <c r="L4" s="44">
        <f t="shared" si="1"/>
        <v>0</v>
      </c>
      <c r="M4" s="44">
        <f t="shared" si="1"/>
        <v>0</v>
      </c>
      <c r="N4" s="44">
        <f t="shared" si="1"/>
        <v>0</v>
      </c>
    </row>
    <row r="5" spans="1:14">
      <c r="A5" t="s">
        <v>389</v>
      </c>
      <c r="B5" s="55">
        <v>38</v>
      </c>
      <c r="C5" t="s">
        <v>52</v>
      </c>
      <c r="D5" t="s">
        <v>109</v>
      </c>
      <c r="E5" t="s">
        <v>381</v>
      </c>
      <c r="G5" s="44">
        <f t="shared" si="1"/>
        <v>0</v>
      </c>
      <c r="H5" s="44">
        <f t="shared" si="1"/>
        <v>38</v>
      </c>
      <c r="I5" s="44">
        <f t="shared" si="1"/>
        <v>0</v>
      </c>
      <c r="J5" s="44">
        <f t="shared" si="1"/>
        <v>0</v>
      </c>
      <c r="K5" s="44">
        <f t="shared" si="1"/>
        <v>0</v>
      </c>
      <c r="L5" s="44">
        <f t="shared" si="1"/>
        <v>0</v>
      </c>
      <c r="M5" s="44">
        <f t="shared" si="1"/>
        <v>0</v>
      </c>
      <c r="N5" s="44">
        <f t="shared" si="1"/>
        <v>0</v>
      </c>
    </row>
    <row r="6" spans="1:14">
      <c r="A6" t="s">
        <v>390</v>
      </c>
      <c r="B6" s="55"/>
      <c r="C6" t="s">
        <v>52</v>
      </c>
      <c r="D6" t="s">
        <v>116</v>
      </c>
      <c r="E6" t="s">
        <v>391</v>
      </c>
      <c r="G6" s="44">
        <f t="shared" si="1"/>
        <v>0</v>
      </c>
      <c r="H6" s="44">
        <f t="shared" si="1"/>
        <v>0</v>
      </c>
      <c r="I6" s="44">
        <f t="shared" si="1"/>
        <v>0</v>
      </c>
      <c r="J6" s="44">
        <f t="shared" si="1"/>
        <v>0</v>
      </c>
      <c r="K6" s="44">
        <f t="shared" si="1"/>
        <v>0</v>
      </c>
      <c r="L6" s="44">
        <f t="shared" si="1"/>
        <v>0</v>
      </c>
      <c r="M6" s="44">
        <f t="shared" si="1"/>
        <v>0</v>
      </c>
      <c r="N6" s="44">
        <f t="shared" si="1"/>
        <v>0</v>
      </c>
    </row>
    <row r="7" spans="1:14">
      <c r="A7" t="s">
        <v>404</v>
      </c>
      <c r="B7" s="55">
        <v>8.1</v>
      </c>
      <c r="C7" t="s">
        <v>12</v>
      </c>
      <c r="D7" t="s">
        <v>109</v>
      </c>
      <c r="E7" t="s">
        <v>392</v>
      </c>
      <c r="G7" s="44">
        <f t="shared" si="1"/>
        <v>0</v>
      </c>
      <c r="H7" s="44">
        <f t="shared" si="1"/>
        <v>0</v>
      </c>
      <c r="I7" s="44">
        <f t="shared" si="1"/>
        <v>0</v>
      </c>
      <c r="J7" s="44">
        <f t="shared" si="1"/>
        <v>0</v>
      </c>
      <c r="K7" s="44">
        <f t="shared" si="1"/>
        <v>0</v>
      </c>
      <c r="L7" s="44">
        <f t="shared" si="1"/>
        <v>0</v>
      </c>
      <c r="M7" s="44">
        <f t="shared" si="1"/>
        <v>0</v>
      </c>
      <c r="N7" s="44">
        <f t="shared" si="1"/>
        <v>8.1</v>
      </c>
    </row>
    <row r="8" spans="1:14">
      <c r="A8" t="s">
        <v>393</v>
      </c>
      <c r="B8" s="55">
        <v>4.62</v>
      </c>
      <c r="C8" t="s">
        <v>52</v>
      </c>
      <c r="D8" t="s">
        <v>107</v>
      </c>
      <c r="E8" t="s">
        <v>394</v>
      </c>
      <c r="G8" s="44">
        <f t="shared" si="1"/>
        <v>0</v>
      </c>
      <c r="H8" s="44">
        <f t="shared" si="1"/>
        <v>4.62</v>
      </c>
      <c r="I8" s="44">
        <f t="shared" si="1"/>
        <v>0</v>
      </c>
      <c r="J8" s="44">
        <f t="shared" si="1"/>
        <v>0</v>
      </c>
      <c r="K8" s="44">
        <f t="shared" si="1"/>
        <v>0</v>
      </c>
      <c r="L8" s="44">
        <f t="shared" si="1"/>
        <v>0</v>
      </c>
      <c r="M8" s="44">
        <f t="shared" si="1"/>
        <v>0</v>
      </c>
      <c r="N8" s="44">
        <f t="shared" si="1"/>
        <v>0</v>
      </c>
    </row>
    <row r="9" spans="1:14">
      <c r="A9" t="s">
        <v>395</v>
      </c>
      <c r="B9" s="55"/>
      <c r="C9" t="s">
        <v>52</v>
      </c>
      <c r="D9" t="s">
        <v>116</v>
      </c>
      <c r="E9" t="s">
        <v>223</v>
      </c>
      <c r="G9" s="44">
        <f t="shared" si="1"/>
        <v>0</v>
      </c>
      <c r="H9" s="44">
        <f t="shared" si="1"/>
        <v>0</v>
      </c>
      <c r="I9" s="44">
        <f t="shared" si="1"/>
        <v>0</v>
      </c>
      <c r="J9" s="44">
        <f t="shared" si="1"/>
        <v>0</v>
      </c>
      <c r="K9" s="44">
        <f t="shared" si="1"/>
        <v>0</v>
      </c>
      <c r="L9" s="44">
        <f t="shared" si="1"/>
        <v>0</v>
      </c>
      <c r="M9" s="44">
        <f t="shared" si="1"/>
        <v>0</v>
      </c>
      <c r="N9" s="44">
        <f t="shared" si="1"/>
        <v>0</v>
      </c>
    </row>
    <row r="10" spans="1:14">
      <c r="A10" t="s">
        <v>396</v>
      </c>
      <c r="B10" s="55"/>
      <c r="C10" t="s">
        <v>52</v>
      </c>
      <c r="D10" t="s">
        <v>116</v>
      </c>
      <c r="E10" t="s">
        <v>397</v>
      </c>
      <c r="G10" s="44">
        <f t="shared" si="1"/>
        <v>0</v>
      </c>
      <c r="H10" s="44">
        <f t="shared" si="1"/>
        <v>0</v>
      </c>
      <c r="I10" s="44">
        <f t="shared" si="1"/>
        <v>0</v>
      </c>
      <c r="J10" s="44">
        <f t="shared" si="1"/>
        <v>0</v>
      </c>
      <c r="K10" s="44">
        <f t="shared" si="1"/>
        <v>0</v>
      </c>
      <c r="L10" s="44">
        <f t="shared" si="1"/>
        <v>0</v>
      </c>
      <c r="M10" s="44">
        <f t="shared" si="1"/>
        <v>0</v>
      </c>
      <c r="N10" s="44">
        <f t="shared" si="1"/>
        <v>0</v>
      </c>
    </row>
    <row r="11" spans="1:14">
      <c r="A11" t="s">
        <v>398</v>
      </c>
      <c r="B11" s="55"/>
      <c r="C11" t="s">
        <v>52</v>
      </c>
      <c r="D11" t="s">
        <v>116</v>
      </c>
      <c r="E11" t="s">
        <v>399</v>
      </c>
      <c r="G11" s="44">
        <f t="shared" si="1"/>
        <v>0</v>
      </c>
      <c r="H11" s="44">
        <f t="shared" si="1"/>
        <v>0</v>
      </c>
      <c r="I11" s="44">
        <f t="shared" si="1"/>
        <v>0</v>
      </c>
      <c r="J11" s="44">
        <f t="shared" si="1"/>
        <v>0</v>
      </c>
      <c r="K11" s="44">
        <f t="shared" si="1"/>
        <v>0</v>
      </c>
      <c r="L11" s="44">
        <f t="shared" si="1"/>
        <v>0</v>
      </c>
      <c r="M11" s="44">
        <f t="shared" si="1"/>
        <v>0</v>
      </c>
      <c r="N11" s="44">
        <f t="shared" si="1"/>
        <v>0</v>
      </c>
    </row>
    <row r="12" spans="1:14">
      <c r="A12" t="s">
        <v>115</v>
      </c>
      <c r="B12" s="55"/>
      <c r="C12" t="s">
        <v>12</v>
      </c>
      <c r="D12" t="s">
        <v>116</v>
      </c>
      <c r="G12" s="44">
        <f t="shared" si="1"/>
        <v>0</v>
      </c>
      <c r="H12" s="44">
        <f t="shared" si="1"/>
        <v>0</v>
      </c>
      <c r="I12" s="44">
        <f t="shared" si="1"/>
        <v>0</v>
      </c>
      <c r="J12" s="44">
        <f t="shared" si="1"/>
        <v>0</v>
      </c>
      <c r="K12" s="44">
        <f t="shared" si="1"/>
        <v>0</v>
      </c>
      <c r="L12" s="44">
        <f t="shared" si="1"/>
        <v>0</v>
      </c>
      <c r="M12" s="44">
        <f t="shared" si="1"/>
        <v>0</v>
      </c>
      <c r="N12" s="44">
        <f t="shared" si="1"/>
        <v>0</v>
      </c>
    </row>
    <row r="13" spans="1:14">
      <c r="A13" t="s">
        <v>400</v>
      </c>
      <c r="B13" s="55"/>
      <c r="C13" t="s">
        <v>52</v>
      </c>
      <c r="D13" t="s">
        <v>116</v>
      </c>
      <c r="E13" t="s">
        <v>401</v>
      </c>
      <c r="G13" s="44">
        <f t="shared" si="1"/>
        <v>0</v>
      </c>
      <c r="H13" s="44">
        <f t="shared" si="1"/>
        <v>0</v>
      </c>
      <c r="I13" s="44">
        <f t="shared" si="1"/>
        <v>0</v>
      </c>
      <c r="J13" s="44">
        <f t="shared" si="1"/>
        <v>0</v>
      </c>
      <c r="K13" s="44">
        <f t="shared" si="1"/>
        <v>0</v>
      </c>
      <c r="L13" s="44">
        <f t="shared" si="1"/>
        <v>0</v>
      </c>
      <c r="M13" s="44">
        <f t="shared" si="1"/>
        <v>0</v>
      </c>
      <c r="N13" s="44">
        <f t="shared" si="1"/>
        <v>0</v>
      </c>
    </row>
    <row r="14" spans="1:14">
      <c r="A14" t="s">
        <v>402</v>
      </c>
      <c r="B14" s="55">
        <v>8.32</v>
      </c>
      <c r="C14" t="s">
        <v>91</v>
      </c>
      <c r="D14" t="s">
        <v>109</v>
      </c>
      <c r="E14" t="s">
        <v>403</v>
      </c>
      <c r="G14" s="44">
        <f t="shared" si="1"/>
        <v>0</v>
      </c>
      <c r="H14" s="44">
        <f t="shared" si="1"/>
        <v>0</v>
      </c>
      <c r="I14" s="44">
        <f t="shared" si="1"/>
        <v>0</v>
      </c>
      <c r="J14" s="44">
        <f t="shared" si="1"/>
        <v>0</v>
      </c>
      <c r="K14" s="44">
        <f t="shared" si="1"/>
        <v>0</v>
      </c>
      <c r="L14" s="44">
        <f t="shared" si="1"/>
        <v>8.32</v>
      </c>
      <c r="M14" s="44">
        <f t="shared" si="1"/>
        <v>0</v>
      </c>
      <c r="N14" s="44">
        <f t="shared" si="1"/>
        <v>0</v>
      </c>
    </row>
    <row r="15" spans="1:14">
      <c r="A15" t="s">
        <v>405</v>
      </c>
      <c r="B15" s="55">
        <v>18.18</v>
      </c>
      <c r="C15" t="s">
        <v>66</v>
      </c>
      <c r="D15" t="s">
        <v>140</v>
      </c>
      <c r="E15" t="s">
        <v>381</v>
      </c>
      <c r="G15" s="44">
        <f t="shared" si="1"/>
        <v>18.18</v>
      </c>
      <c r="H15" s="44">
        <f t="shared" si="1"/>
        <v>0</v>
      </c>
      <c r="I15" s="44">
        <f t="shared" si="1"/>
        <v>0</v>
      </c>
      <c r="J15" s="44">
        <f t="shared" si="1"/>
        <v>0</v>
      </c>
      <c r="K15" s="44">
        <f t="shared" si="1"/>
        <v>0</v>
      </c>
      <c r="L15" s="44">
        <f t="shared" si="1"/>
        <v>0</v>
      </c>
      <c r="M15" s="44">
        <f t="shared" si="1"/>
        <v>0</v>
      </c>
      <c r="N15" s="44">
        <f t="shared" si="1"/>
        <v>0</v>
      </c>
    </row>
    <row r="16" spans="1:14">
      <c r="A16" t="s">
        <v>406</v>
      </c>
      <c r="B16" s="55">
        <v>33.74</v>
      </c>
      <c r="C16" t="s">
        <v>52</v>
      </c>
      <c r="D16" t="s">
        <v>140</v>
      </c>
      <c r="E16" t="s">
        <v>381</v>
      </c>
      <c r="G16" s="44">
        <f t="shared" si="1"/>
        <v>0</v>
      </c>
      <c r="H16" s="44">
        <f t="shared" si="1"/>
        <v>33.74</v>
      </c>
      <c r="I16" s="44">
        <f t="shared" si="1"/>
        <v>0</v>
      </c>
      <c r="J16" s="44">
        <f t="shared" si="1"/>
        <v>0</v>
      </c>
      <c r="K16" s="44">
        <f t="shared" si="1"/>
        <v>0</v>
      </c>
      <c r="L16" s="44">
        <f t="shared" si="1"/>
        <v>0</v>
      </c>
      <c r="M16" s="44">
        <f t="shared" si="1"/>
        <v>0</v>
      </c>
      <c r="N16" s="44">
        <f t="shared" si="1"/>
        <v>0</v>
      </c>
    </row>
    <row r="17" spans="1:14">
      <c r="A17" t="s">
        <v>114</v>
      </c>
      <c r="B17" s="55">
        <v>16.11</v>
      </c>
      <c r="C17" t="s">
        <v>52</v>
      </c>
      <c r="D17" t="s">
        <v>109</v>
      </c>
      <c r="E17" t="s">
        <v>381</v>
      </c>
      <c r="G17" s="44">
        <f t="shared" si="1"/>
        <v>0</v>
      </c>
      <c r="H17" s="44">
        <f t="shared" si="1"/>
        <v>16.11</v>
      </c>
      <c r="I17" s="44">
        <f t="shared" si="1"/>
        <v>0</v>
      </c>
      <c r="J17" s="44">
        <f t="shared" si="1"/>
        <v>0</v>
      </c>
      <c r="K17" s="44">
        <f t="shared" si="1"/>
        <v>0</v>
      </c>
      <c r="L17" s="44">
        <f t="shared" si="1"/>
        <v>0</v>
      </c>
      <c r="M17" s="44">
        <f t="shared" si="1"/>
        <v>0</v>
      </c>
      <c r="N17" s="44">
        <f t="shared" si="1"/>
        <v>0</v>
      </c>
    </row>
    <row r="18" spans="1:14">
      <c r="A18" t="s">
        <v>405</v>
      </c>
      <c r="B18" s="55">
        <v>25</v>
      </c>
      <c r="C18" t="s">
        <v>66</v>
      </c>
      <c r="D18" t="s">
        <v>107</v>
      </c>
      <c r="E18" t="s">
        <v>407</v>
      </c>
      <c r="G18" s="44">
        <f t="shared" si="1"/>
        <v>25</v>
      </c>
      <c r="H18" s="44">
        <f t="shared" si="1"/>
        <v>0</v>
      </c>
      <c r="I18" s="44">
        <f t="shared" si="1"/>
        <v>0</v>
      </c>
      <c r="J18" s="44">
        <f t="shared" si="1"/>
        <v>0</v>
      </c>
      <c r="K18" s="44">
        <f t="shared" si="1"/>
        <v>0</v>
      </c>
      <c r="L18" s="44">
        <f t="shared" si="1"/>
        <v>0</v>
      </c>
      <c r="M18" s="44">
        <f t="shared" si="1"/>
        <v>0</v>
      </c>
      <c r="N18" s="44">
        <f t="shared" si="1"/>
        <v>0</v>
      </c>
    </row>
    <row r="19" spans="1:14">
      <c r="A19" t="s">
        <v>408</v>
      </c>
      <c r="B19" s="55"/>
      <c r="C19" t="s">
        <v>66</v>
      </c>
      <c r="D19" t="s">
        <v>116</v>
      </c>
      <c r="E19" t="s">
        <v>397</v>
      </c>
      <c r="G19" s="44">
        <f t="shared" si="1"/>
        <v>0</v>
      </c>
      <c r="H19" s="44">
        <f t="shared" si="1"/>
        <v>0</v>
      </c>
      <c r="I19" s="44">
        <f t="shared" si="1"/>
        <v>0</v>
      </c>
      <c r="J19" s="44">
        <f t="shared" si="1"/>
        <v>0</v>
      </c>
      <c r="K19" s="44">
        <f t="shared" si="1"/>
        <v>0</v>
      </c>
      <c r="L19" s="44">
        <f t="shared" si="1"/>
        <v>0</v>
      </c>
      <c r="M19" s="44">
        <f t="shared" si="1"/>
        <v>0</v>
      </c>
      <c r="N19" s="44">
        <f t="shared" si="1"/>
        <v>0</v>
      </c>
    </row>
    <row r="20" spans="1:14">
      <c r="A20" t="s">
        <v>409</v>
      </c>
      <c r="B20" s="55"/>
      <c r="C20" t="s">
        <v>52</v>
      </c>
      <c r="D20" t="s">
        <v>116</v>
      </c>
      <c r="E20" t="s">
        <v>223</v>
      </c>
      <c r="G20" s="44">
        <f t="shared" si="1"/>
        <v>0</v>
      </c>
      <c r="H20" s="44">
        <f t="shared" si="1"/>
        <v>0</v>
      </c>
      <c r="I20" s="44">
        <f t="shared" si="1"/>
        <v>0</v>
      </c>
      <c r="J20" s="44">
        <f t="shared" si="1"/>
        <v>0</v>
      </c>
      <c r="K20" s="44">
        <f t="shared" si="1"/>
        <v>0</v>
      </c>
      <c r="L20" s="44">
        <f t="shared" si="1"/>
        <v>0</v>
      </c>
      <c r="M20" s="44">
        <f t="shared" si="1"/>
        <v>0</v>
      </c>
      <c r="N20" s="44">
        <f t="shared" si="1"/>
        <v>0</v>
      </c>
    </row>
    <row r="21" spans="1:14">
      <c r="A21" t="s">
        <v>410</v>
      </c>
      <c r="B21" s="55">
        <v>0.99</v>
      </c>
      <c r="C21" t="s">
        <v>12</v>
      </c>
      <c r="D21" t="s">
        <v>109</v>
      </c>
      <c r="G21" s="44">
        <f t="shared" si="1"/>
        <v>0</v>
      </c>
      <c r="H21" s="44">
        <f t="shared" si="1"/>
        <v>0</v>
      </c>
      <c r="I21" s="44">
        <f t="shared" si="1"/>
        <v>0</v>
      </c>
      <c r="J21" s="44">
        <f t="shared" si="1"/>
        <v>0</v>
      </c>
      <c r="K21" s="44">
        <f t="shared" si="1"/>
        <v>0</v>
      </c>
      <c r="L21" s="44">
        <f t="shared" si="1"/>
        <v>0</v>
      </c>
      <c r="M21" s="44">
        <f t="shared" si="1"/>
        <v>0</v>
      </c>
      <c r="N21" s="44">
        <f t="shared" si="1"/>
        <v>0.99</v>
      </c>
    </row>
    <row r="22" spans="1:14">
      <c r="A22" t="s">
        <v>369</v>
      </c>
      <c r="B22" s="55">
        <v>26</v>
      </c>
      <c r="C22" t="s">
        <v>12</v>
      </c>
      <c r="D22" t="s">
        <v>109</v>
      </c>
      <c r="E22" t="s">
        <v>411</v>
      </c>
      <c r="G22" s="44">
        <f t="shared" si="1"/>
        <v>0</v>
      </c>
      <c r="H22" s="44">
        <f t="shared" si="1"/>
        <v>0</v>
      </c>
      <c r="I22" s="44">
        <f t="shared" si="1"/>
        <v>0</v>
      </c>
      <c r="J22" s="44">
        <f t="shared" si="1"/>
        <v>0</v>
      </c>
      <c r="K22" s="44">
        <f t="shared" si="1"/>
        <v>0</v>
      </c>
      <c r="L22" s="44">
        <f t="shared" si="1"/>
        <v>0</v>
      </c>
      <c r="M22" s="44">
        <f t="shared" si="1"/>
        <v>0</v>
      </c>
      <c r="N22" s="44">
        <f t="shared" si="1"/>
        <v>26</v>
      </c>
    </row>
    <row r="23" spans="1:14">
      <c r="A23" t="s">
        <v>412</v>
      </c>
      <c r="B23" s="55">
        <v>13</v>
      </c>
      <c r="C23" t="s">
        <v>52</v>
      </c>
      <c r="D23" t="s">
        <v>107</v>
      </c>
      <c r="E23" t="s">
        <v>413</v>
      </c>
      <c r="G23" s="44">
        <f t="shared" si="1"/>
        <v>0</v>
      </c>
      <c r="H23" s="44">
        <f t="shared" si="1"/>
        <v>13</v>
      </c>
      <c r="I23" s="44">
        <f t="shared" si="1"/>
        <v>0</v>
      </c>
      <c r="J23" s="44">
        <f t="shared" si="1"/>
        <v>0</v>
      </c>
      <c r="K23" s="44">
        <f t="shared" si="1"/>
        <v>0</v>
      </c>
      <c r="L23" s="44">
        <f t="shared" si="1"/>
        <v>0</v>
      </c>
      <c r="M23" s="44">
        <f t="shared" si="1"/>
        <v>0</v>
      </c>
      <c r="N23" s="44">
        <f t="shared" si="1"/>
        <v>0</v>
      </c>
    </row>
    <row r="24" spans="1:14">
      <c r="B24" s="55"/>
      <c r="G24" s="44">
        <f t="shared" si="1"/>
        <v>0</v>
      </c>
      <c r="H24" s="44">
        <f t="shared" si="1"/>
        <v>0</v>
      </c>
      <c r="I24" s="44">
        <f t="shared" si="1"/>
        <v>0</v>
      </c>
      <c r="J24" s="44">
        <f t="shared" si="1"/>
        <v>0</v>
      </c>
      <c r="K24" s="44">
        <f t="shared" si="1"/>
        <v>0</v>
      </c>
      <c r="L24" s="44">
        <f t="shared" si="1"/>
        <v>0</v>
      </c>
      <c r="M24" s="44">
        <f t="shared" si="1"/>
        <v>0</v>
      </c>
      <c r="N24" s="44">
        <f t="shared" si="1"/>
        <v>0</v>
      </c>
    </row>
    <row r="25" spans="1:14">
      <c r="B25" s="55"/>
      <c r="G25" s="44">
        <f t="shared" si="1"/>
        <v>0</v>
      </c>
      <c r="H25" s="44">
        <f t="shared" si="1"/>
        <v>0</v>
      </c>
      <c r="I25" s="44">
        <f t="shared" si="1"/>
        <v>0</v>
      </c>
      <c r="J25" s="44">
        <f t="shared" si="1"/>
        <v>0</v>
      </c>
      <c r="K25" s="44">
        <f t="shared" si="1"/>
        <v>0</v>
      </c>
      <c r="L25" s="44">
        <f t="shared" si="1"/>
        <v>0</v>
      </c>
      <c r="M25" s="44">
        <f t="shared" si="1"/>
        <v>0</v>
      </c>
      <c r="N25" s="44">
        <f t="shared" si="1"/>
        <v>0</v>
      </c>
    </row>
    <row r="26" spans="1:14">
      <c r="B26" s="55"/>
      <c r="G26" s="44">
        <f t="shared" si="1"/>
        <v>0</v>
      </c>
      <c r="H26" s="44">
        <f t="shared" si="1"/>
        <v>0</v>
      </c>
      <c r="I26" s="44">
        <f t="shared" si="1"/>
        <v>0</v>
      </c>
      <c r="J26" s="44">
        <f t="shared" si="1"/>
        <v>0</v>
      </c>
      <c r="K26" s="44">
        <f t="shared" si="1"/>
        <v>0</v>
      </c>
      <c r="L26" s="44">
        <f t="shared" si="1"/>
        <v>0</v>
      </c>
      <c r="M26" s="44">
        <f t="shared" si="1"/>
        <v>0</v>
      </c>
      <c r="N26" s="44">
        <f t="shared" si="1"/>
        <v>0</v>
      </c>
    </row>
    <row r="27" spans="1:14" ht="25">
      <c r="A27" s="43" t="s">
        <v>7</v>
      </c>
      <c r="B27" s="45">
        <f>SUM(B2:B26)</f>
        <v>332.12</v>
      </c>
      <c r="C27" s="43"/>
      <c r="D27" s="43"/>
      <c r="E27" s="43"/>
      <c r="F27" s="43"/>
      <c r="G27" s="45">
        <f t="shared" ref="G27:N27" si="2">SUM(G2:G26)</f>
        <v>142.59</v>
      </c>
      <c r="H27" s="45">
        <f t="shared" si="2"/>
        <v>105.47</v>
      </c>
      <c r="I27" s="45">
        <f t="shared" si="2"/>
        <v>40.65</v>
      </c>
      <c r="J27" s="45">
        <f t="shared" si="2"/>
        <v>0</v>
      </c>
      <c r="K27" s="45">
        <f t="shared" si="2"/>
        <v>0</v>
      </c>
      <c r="L27" s="45">
        <f t="shared" si="2"/>
        <v>8.32</v>
      </c>
      <c r="M27" s="45">
        <f t="shared" si="2"/>
        <v>0</v>
      </c>
      <c r="N27" s="45">
        <f t="shared" si="2"/>
        <v>35.090000000000003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E8" sqref="E8"/>
    </sheetView>
  </sheetViews>
  <sheetFormatPr baseColWidth="10" defaultRowHeight="14" x14ac:dyDescent="0"/>
  <cols>
    <col min="1" max="1" width="21.42578125" customWidth="1"/>
    <col min="2" max="2" width="16" customWidth="1"/>
    <col min="8" max="8" width="14.5703125" customWidth="1"/>
    <col min="9" max="9" width="17" customWidth="1"/>
    <col min="11" max="11" width="12" customWidth="1"/>
    <col min="14" max="14" width="14.85546875" customWidth="1"/>
  </cols>
  <sheetData>
    <row r="1" spans="1:14" ht="18">
      <c r="A1" s="47" t="s">
        <v>50</v>
      </c>
      <c r="B1" s="47" t="s">
        <v>1</v>
      </c>
      <c r="C1" s="47" t="s">
        <v>49</v>
      </c>
      <c r="D1" s="47" t="s">
        <v>106</v>
      </c>
      <c r="E1" s="47" t="s">
        <v>135</v>
      </c>
      <c r="F1" s="48"/>
      <c r="G1" s="47" t="s">
        <v>66</v>
      </c>
      <c r="H1" s="47" t="s">
        <v>52</v>
      </c>
      <c r="I1" s="47" t="s">
        <v>11</v>
      </c>
      <c r="J1" s="47" t="s">
        <v>30</v>
      </c>
      <c r="K1" s="47" t="s">
        <v>29</v>
      </c>
      <c r="L1" s="47" t="s">
        <v>91</v>
      </c>
      <c r="M1" s="47" t="s">
        <v>98</v>
      </c>
      <c r="N1" s="47" t="s">
        <v>12</v>
      </c>
    </row>
    <row r="2" spans="1:14">
      <c r="A2" t="s">
        <v>114</v>
      </c>
      <c r="B2" s="55">
        <v>28</v>
      </c>
      <c r="C2" t="s">
        <v>52</v>
      </c>
      <c r="D2" t="s">
        <v>107</v>
      </c>
      <c r="E2" t="s">
        <v>414</v>
      </c>
      <c r="G2" s="44">
        <f>IF($C2=G$1,$B2,0)</f>
        <v>0</v>
      </c>
      <c r="H2" s="44">
        <f t="shared" ref="H2:N2" si="0">IF($C2=H$1,$B2,0)</f>
        <v>28</v>
      </c>
      <c r="I2" s="44">
        <f t="shared" si="0"/>
        <v>0</v>
      </c>
      <c r="J2" s="44">
        <f t="shared" si="0"/>
        <v>0</v>
      </c>
      <c r="K2" s="44">
        <f t="shared" si="0"/>
        <v>0</v>
      </c>
      <c r="L2" s="44">
        <f t="shared" si="0"/>
        <v>0</v>
      </c>
      <c r="M2" s="44">
        <f t="shared" si="0"/>
        <v>0</v>
      </c>
      <c r="N2" s="44">
        <f t="shared" si="0"/>
        <v>0</v>
      </c>
    </row>
    <row r="3" spans="1:14">
      <c r="A3" t="s">
        <v>415</v>
      </c>
      <c r="B3" s="55">
        <v>18</v>
      </c>
      <c r="C3" t="s">
        <v>11</v>
      </c>
      <c r="D3" t="s">
        <v>109</v>
      </c>
      <c r="E3" t="s">
        <v>416</v>
      </c>
      <c r="G3" s="44">
        <f t="shared" ref="G3:N26" si="1">IF($C3=G$1,$B3,0)</f>
        <v>0</v>
      </c>
      <c r="H3" s="44">
        <f t="shared" si="1"/>
        <v>0</v>
      </c>
      <c r="I3" s="44">
        <f t="shared" si="1"/>
        <v>18</v>
      </c>
      <c r="J3" s="44">
        <f t="shared" si="1"/>
        <v>0</v>
      </c>
      <c r="K3" s="44">
        <f t="shared" si="1"/>
        <v>0</v>
      </c>
      <c r="L3" s="44">
        <f t="shared" si="1"/>
        <v>0</v>
      </c>
      <c r="M3" s="44">
        <f t="shared" si="1"/>
        <v>0</v>
      </c>
      <c r="N3" s="44">
        <f t="shared" si="1"/>
        <v>0</v>
      </c>
    </row>
    <row r="4" spans="1:14">
      <c r="A4" t="s">
        <v>417</v>
      </c>
      <c r="B4" s="55">
        <v>25</v>
      </c>
      <c r="C4" t="s">
        <v>11</v>
      </c>
      <c r="D4" t="s">
        <v>107</v>
      </c>
      <c r="E4" t="s">
        <v>418</v>
      </c>
      <c r="G4" s="44">
        <f t="shared" si="1"/>
        <v>0</v>
      </c>
      <c r="H4" s="44">
        <f t="shared" si="1"/>
        <v>0</v>
      </c>
      <c r="I4" s="44">
        <f t="shared" si="1"/>
        <v>25</v>
      </c>
      <c r="J4" s="44">
        <f t="shared" si="1"/>
        <v>0</v>
      </c>
      <c r="K4" s="44">
        <f t="shared" si="1"/>
        <v>0</v>
      </c>
      <c r="L4" s="44">
        <f t="shared" si="1"/>
        <v>0</v>
      </c>
      <c r="M4" s="44">
        <f t="shared" si="1"/>
        <v>0</v>
      </c>
      <c r="N4" s="44">
        <f t="shared" si="1"/>
        <v>0</v>
      </c>
    </row>
    <row r="5" spans="1:14">
      <c r="A5" t="s">
        <v>267</v>
      </c>
      <c r="B5" s="55">
        <v>4.4000000000000004</v>
      </c>
      <c r="C5" t="s">
        <v>52</v>
      </c>
      <c r="D5" t="s">
        <v>109</v>
      </c>
      <c r="E5" t="s">
        <v>419</v>
      </c>
      <c r="G5" s="44">
        <f t="shared" si="1"/>
        <v>0</v>
      </c>
      <c r="H5" s="44">
        <f t="shared" si="1"/>
        <v>4.4000000000000004</v>
      </c>
      <c r="I5" s="44">
        <f t="shared" si="1"/>
        <v>0</v>
      </c>
      <c r="J5" s="44">
        <f t="shared" si="1"/>
        <v>0</v>
      </c>
      <c r="K5" s="44">
        <f t="shared" si="1"/>
        <v>0</v>
      </c>
      <c r="L5" s="44">
        <f t="shared" si="1"/>
        <v>0</v>
      </c>
      <c r="M5" s="44">
        <f t="shared" si="1"/>
        <v>0</v>
      </c>
      <c r="N5" s="44">
        <f t="shared" si="1"/>
        <v>0</v>
      </c>
    </row>
    <row r="6" spans="1:14">
      <c r="A6" t="s">
        <v>420</v>
      </c>
      <c r="B6" s="55">
        <v>25</v>
      </c>
      <c r="C6" t="s">
        <v>11</v>
      </c>
      <c r="D6" t="s">
        <v>107</v>
      </c>
      <c r="E6" t="s">
        <v>421</v>
      </c>
      <c r="G6" s="44">
        <f t="shared" si="1"/>
        <v>0</v>
      </c>
      <c r="H6" s="44">
        <f t="shared" si="1"/>
        <v>0</v>
      </c>
      <c r="I6" s="44">
        <f t="shared" si="1"/>
        <v>25</v>
      </c>
      <c r="J6" s="44">
        <f t="shared" si="1"/>
        <v>0</v>
      </c>
      <c r="K6" s="44">
        <f t="shared" si="1"/>
        <v>0</v>
      </c>
      <c r="L6" s="44">
        <f t="shared" si="1"/>
        <v>0</v>
      </c>
      <c r="M6" s="44">
        <f t="shared" si="1"/>
        <v>0</v>
      </c>
      <c r="N6" s="44">
        <f t="shared" si="1"/>
        <v>0</v>
      </c>
    </row>
    <row r="7" spans="1:14">
      <c r="A7" t="s">
        <v>422</v>
      </c>
      <c r="B7" s="55">
        <v>75</v>
      </c>
      <c r="C7" t="s">
        <v>29</v>
      </c>
      <c r="D7" t="s">
        <v>140</v>
      </c>
      <c r="G7" s="44">
        <f t="shared" si="1"/>
        <v>0</v>
      </c>
      <c r="H7" s="44">
        <f t="shared" si="1"/>
        <v>0</v>
      </c>
      <c r="I7" s="44">
        <f t="shared" si="1"/>
        <v>0</v>
      </c>
      <c r="J7" s="44">
        <f t="shared" si="1"/>
        <v>0</v>
      </c>
      <c r="K7" s="44">
        <f t="shared" si="1"/>
        <v>75</v>
      </c>
      <c r="L7" s="44">
        <f t="shared" si="1"/>
        <v>0</v>
      </c>
      <c r="M7" s="44">
        <f t="shared" si="1"/>
        <v>0</v>
      </c>
      <c r="N7" s="44">
        <f t="shared" si="1"/>
        <v>0</v>
      </c>
    </row>
    <row r="8" spans="1:14">
      <c r="A8" t="s">
        <v>364</v>
      </c>
      <c r="B8" s="55">
        <v>50</v>
      </c>
      <c r="C8" t="s">
        <v>52</v>
      </c>
      <c r="D8" t="s">
        <v>140</v>
      </c>
      <c r="G8" s="44">
        <f t="shared" si="1"/>
        <v>0</v>
      </c>
      <c r="H8" s="44">
        <f t="shared" si="1"/>
        <v>50</v>
      </c>
      <c r="I8" s="44">
        <f t="shared" si="1"/>
        <v>0</v>
      </c>
      <c r="J8" s="44">
        <f t="shared" si="1"/>
        <v>0</v>
      </c>
      <c r="K8" s="44">
        <f t="shared" si="1"/>
        <v>0</v>
      </c>
      <c r="L8" s="44">
        <f t="shared" si="1"/>
        <v>0</v>
      </c>
      <c r="M8" s="44">
        <f t="shared" si="1"/>
        <v>0</v>
      </c>
      <c r="N8" s="44">
        <f t="shared" si="1"/>
        <v>0</v>
      </c>
    </row>
    <row r="9" spans="1:14">
      <c r="B9" s="55"/>
      <c r="G9" s="44">
        <f t="shared" si="1"/>
        <v>0</v>
      </c>
      <c r="H9" s="44">
        <f t="shared" si="1"/>
        <v>0</v>
      </c>
      <c r="I9" s="44">
        <f t="shared" si="1"/>
        <v>0</v>
      </c>
      <c r="J9" s="44">
        <f t="shared" si="1"/>
        <v>0</v>
      </c>
      <c r="K9" s="44">
        <f t="shared" si="1"/>
        <v>0</v>
      </c>
      <c r="L9" s="44">
        <f t="shared" si="1"/>
        <v>0</v>
      </c>
      <c r="M9" s="44">
        <f t="shared" si="1"/>
        <v>0</v>
      </c>
      <c r="N9" s="44">
        <f t="shared" si="1"/>
        <v>0</v>
      </c>
    </row>
    <row r="10" spans="1:14">
      <c r="B10" s="55"/>
      <c r="G10" s="44">
        <f t="shared" si="1"/>
        <v>0</v>
      </c>
      <c r="H10" s="44">
        <f t="shared" si="1"/>
        <v>0</v>
      </c>
      <c r="I10" s="44">
        <f t="shared" si="1"/>
        <v>0</v>
      </c>
      <c r="J10" s="44">
        <f t="shared" si="1"/>
        <v>0</v>
      </c>
      <c r="K10" s="44">
        <f t="shared" si="1"/>
        <v>0</v>
      </c>
      <c r="L10" s="44">
        <f t="shared" si="1"/>
        <v>0</v>
      </c>
      <c r="M10" s="44">
        <f t="shared" si="1"/>
        <v>0</v>
      </c>
      <c r="N10" s="44">
        <f t="shared" si="1"/>
        <v>0</v>
      </c>
    </row>
    <row r="11" spans="1:14">
      <c r="B11" s="55"/>
      <c r="G11" s="44">
        <f t="shared" si="1"/>
        <v>0</v>
      </c>
      <c r="H11" s="44">
        <f t="shared" si="1"/>
        <v>0</v>
      </c>
      <c r="I11" s="44">
        <f t="shared" si="1"/>
        <v>0</v>
      </c>
      <c r="J11" s="44">
        <f t="shared" si="1"/>
        <v>0</v>
      </c>
      <c r="K11" s="44">
        <f t="shared" si="1"/>
        <v>0</v>
      </c>
      <c r="L11" s="44">
        <f t="shared" si="1"/>
        <v>0</v>
      </c>
      <c r="M11" s="44">
        <f t="shared" si="1"/>
        <v>0</v>
      </c>
      <c r="N11" s="44">
        <f t="shared" si="1"/>
        <v>0</v>
      </c>
    </row>
    <row r="12" spans="1:14">
      <c r="B12" s="55"/>
      <c r="G12" s="44">
        <f t="shared" si="1"/>
        <v>0</v>
      </c>
      <c r="H12" s="44">
        <f t="shared" si="1"/>
        <v>0</v>
      </c>
      <c r="I12" s="44">
        <f t="shared" si="1"/>
        <v>0</v>
      </c>
      <c r="J12" s="44">
        <f t="shared" si="1"/>
        <v>0</v>
      </c>
      <c r="K12" s="44">
        <f t="shared" si="1"/>
        <v>0</v>
      </c>
      <c r="L12" s="44">
        <f t="shared" si="1"/>
        <v>0</v>
      </c>
      <c r="M12" s="44">
        <f t="shared" si="1"/>
        <v>0</v>
      </c>
      <c r="N12" s="44">
        <f t="shared" si="1"/>
        <v>0</v>
      </c>
    </row>
    <row r="13" spans="1:14">
      <c r="B13" s="55"/>
      <c r="G13" s="44">
        <f t="shared" si="1"/>
        <v>0</v>
      </c>
      <c r="H13" s="44">
        <f t="shared" si="1"/>
        <v>0</v>
      </c>
      <c r="I13" s="44">
        <f t="shared" si="1"/>
        <v>0</v>
      </c>
      <c r="J13" s="44">
        <f t="shared" si="1"/>
        <v>0</v>
      </c>
      <c r="K13" s="44">
        <f t="shared" si="1"/>
        <v>0</v>
      </c>
      <c r="L13" s="44">
        <f t="shared" si="1"/>
        <v>0</v>
      </c>
      <c r="M13" s="44">
        <f t="shared" si="1"/>
        <v>0</v>
      </c>
      <c r="N13" s="44">
        <f t="shared" si="1"/>
        <v>0</v>
      </c>
    </row>
    <row r="14" spans="1:14">
      <c r="B14" s="55"/>
      <c r="G14" s="44">
        <f t="shared" si="1"/>
        <v>0</v>
      </c>
      <c r="H14" s="44">
        <f t="shared" si="1"/>
        <v>0</v>
      </c>
      <c r="I14" s="44">
        <f t="shared" si="1"/>
        <v>0</v>
      </c>
      <c r="J14" s="44">
        <f t="shared" si="1"/>
        <v>0</v>
      </c>
      <c r="K14" s="44">
        <f t="shared" si="1"/>
        <v>0</v>
      </c>
      <c r="L14" s="44">
        <f t="shared" si="1"/>
        <v>0</v>
      </c>
      <c r="M14" s="44">
        <f t="shared" si="1"/>
        <v>0</v>
      </c>
      <c r="N14" s="44">
        <f t="shared" si="1"/>
        <v>0</v>
      </c>
    </row>
    <row r="15" spans="1:14">
      <c r="B15" s="55"/>
      <c r="G15" s="44">
        <f t="shared" si="1"/>
        <v>0</v>
      </c>
      <c r="H15" s="44">
        <f t="shared" si="1"/>
        <v>0</v>
      </c>
      <c r="I15" s="44">
        <f t="shared" si="1"/>
        <v>0</v>
      </c>
      <c r="J15" s="44">
        <f t="shared" si="1"/>
        <v>0</v>
      </c>
      <c r="K15" s="44">
        <f t="shared" si="1"/>
        <v>0</v>
      </c>
      <c r="L15" s="44">
        <f t="shared" si="1"/>
        <v>0</v>
      </c>
      <c r="M15" s="44">
        <f t="shared" si="1"/>
        <v>0</v>
      </c>
      <c r="N15" s="44">
        <f t="shared" si="1"/>
        <v>0</v>
      </c>
    </row>
    <row r="16" spans="1:14">
      <c r="B16" s="55"/>
      <c r="G16" s="44">
        <f t="shared" si="1"/>
        <v>0</v>
      </c>
      <c r="H16" s="44">
        <f t="shared" si="1"/>
        <v>0</v>
      </c>
      <c r="I16" s="44">
        <f t="shared" si="1"/>
        <v>0</v>
      </c>
      <c r="J16" s="44">
        <f t="shared" si="1"/>
        <v>0</v>
      </c>
      <c r="K16" s="44">
        <f t="shared" si="1"/>
        <v>0</v>
      </c>
      <c r="L16" s="44">
        <f t="shared" si="1"/>
        <v>0</v>
      </c>
      <c r="M16" s="44">
        <f t="shared" si="1"/>
        <v>0</v>
      </c>
      <c r="N16" s="44">
        <f t="shared" si="1"/>
        <v>0</v>
      </c>
    </row>
    <row r="17" spans="1:14">
      <c r="B17" s="55"/>
      <c r="G17" s="44">
        <f t="shared" si="1"/>
        <v>0</v>
      </c>
      <c r="H17" s="44">
        <f t="shared" si="1"/>
        <v>0</v>
      </c>
      <c r="I17" s="44">
        <f t="shared" si="1"/>
        <v>0</v>
      </c>
      <c r="J17" s="44">
        <f t="shared" si="1"/>
        <v>0</v>
      </c>
      <c r="K17" s="44">
        <f t="shared" si="1"/>
        <v>0</v>
      </c>
      <c r="L17" s="44">
        <f t="shared" si="1"/>
        <v>0</v>
      </c>
      <c r="M17" s="44">
        <f t="shared" si="1"/>
        <v>0</v>
      </c>
      <c r="N17" s="44">
        <f t="shared" si="1"/>
        <v>0</v>
      </c>
    </row>
    <row r="18" spans="1:14">
      <c r="B18" s="55"/>
      <c r="G18" s="44">
        <f t="shared" si="1"/>
        <v>0</v>
      </c>
      <c r="H18" s="44">
        <f t="shared" si="1"/>
        <v>0</v>
      </c>
      <c r="I18" s="44">
        <f t="shared" si="1"/>
        <v>0</v>
      </c>
      <c r="J18" s="44">
        <f t="shared" si="1"/>
        <v>0</v>
      </c>
      <c r="K18" s="44">
        <f t="shared" si="1"/>
        <v>0</v>
      </c>
      <c r="L18" s="44">
        <f t="shared" si="1"/>
        <v>0</v>
      </c>
      <c r="M18" s="44">
        <f t="shared" si="1"/>
        <v>0</v>
      </c>
      <c r="N18" s="44">
        <f t="shared" si="1"/>
        <v>0</v>
      </c>
    </row>
    <row r="19" spans="1:14">
      <c r="B19" s="55"/>
      <c r="G19" s="44">
        <f t="shared" si="1"/>
        <v>0</v>
      </c>
      <c r="H19" s="44">
        <f t="shared" si="1"/>
        <v>0</v>
      </c>
      <c r="I19" s="44">
        <f t="shared" si="1"/>
        <v>0</v>
      </c>
      <c r="J19" s="44">
        <f t="shared" si="1"/>
        <v>0</v>
      </c>
      <c r="K19" s="44">
        <f t="shared" si="1"/>
        <v>0</v>
      </c>
      <c r="L19" s="44">
        <f t="shared" si="1"/>
        <v>0</v>
      </c>
      <c r="M19" s="44">
        <f t="shared" si="1"/>
        <v>0</v>
      </c>
      <c r="N19" s="44">
        <f t="shared" si="1"/>
        <v>0</v>
      </c>
    </row>
    <row r="20" spans="1:14">
      <c r="B20" s="55"/>
      <c r="G20" s="44">
        <f t="shared" si="1"/>
        <v>0</v>
      </c>
      <c r="H20" s="44">
        <f t="shared" si="1"/>
        <v>0</v>
      </c>
      <c r="I20" s="44">
        <f t="shared" si="1"/>
        <v>0</v>
      </c>
      <c r="J20" s="44">
        <f t="shared" si="1"/>
        <v>0</v>
      </c>
      <c r="K20" s="44">
        <f t="shared" si="1"/>
        <v>0</v>
      </c>
      <c r="L20" s="44">
        <f t="shared" si="1"/>
        <v>0</v>
      </c>
      <c r="M20" s="44">
        <f t="shared" si="1"/>
        <v>0</v>
      </c>
      <c r="N20" s="44">
        <f t="shared" si="1"/>
        <v>0</v>
      </c>
    </row>
    <row r="21" spans="1:14">
      <c r="B21" s="55"/>
      <c r="G21" s="44">
        <f t="shared" si="1"/>
        <v>0</v>
      </c>
      <c r="H21" s="44">
        <f t="shared" si="1"/>
        <v>0</v>
      </c>
      <c r="I21" s="44">
        <f t="shared" si="1"/>
        <v>0</v>
      </c>
      <c r="J21" s="44">
        <f t="shared" si="1"/>
        <v>0</v>
      </c>
      <c r="K21" s="44">
        <f t="shared" si="1"/>
        <v>0</v>
      </c>
      <c r="L21" s="44">
        <f t="shared" si="1"/>
        <v>0</v>
      </c>
      <c r="M21" s="44">
        <f t="shared" si="1"/>
        <v>0</v>
      </c>
      <c r="N21" s="44">
        <f t="shared" si="1"/>
        <v>0</v>
      </c>
    </row>
    <row r="22" spans="1:14">
      <c r="B22" s="55"/>
      <c r="G22" s="44">
        <f t="shared" si="1"/>
        <v>0</v>
      </c>
      <c r="H22" s="44">
        <f t="shared" si="1"/>
        <v>0</v>
      </c>
      <c r="I22" s="44">
        <f t="shared" si="1"/>
        <v>0</v>
      </c>
      <c r="J22" s="44">
        <f t="shared" si="1"/>
        <v>0</v>
      </c>
      <c r="K22" s="44">
        <f t="shared" si="1"/>
        <v>0</v>
      </c>
      <c r="L22" s="44">
        <f t="shared" si="1"/>
        <v>0</v>
      </c>
      <c r="M22" s="44">
        <f t="shared" si="1"/>
        <v>0</v>
      </c>
      <c r="N22" s="44">
        <f t="shared" si="1"/>
        <v>0</v>
      </c>
    </row>
    <row r="23" spans="1:14">
      <c r="B23" s="55"/>
      <c r="G23" s="44">
        <f t="shared" si="1"/>
        <v>0</v>
      </c>
      <c r="H23" s="44">
        <f t="shared" si="1"/>
        <v>0</v>
      </c>
      <c r="I23" s="44">
        <f t="shared" si="1"/>
        <v>0</v>
      </c>
      <c r="J23" s="44">
        <f t="shared" si="1"/>
        <v>0</v>
      </c>
      <c r="K23" s="44">
        <f t="shared" si="1"/>
        <v>0</v>
      </c>
      <c r="L23" s="44">
        <f t="shared" si="1"/>
        <v>0</v>
      </c>
      <c r="M23" s="44">
        <f t="shared" si="1"/>
        <v>0</v>
      </c>
      <c r="N23" s="44">
        <f t="shared" si="1"/>
        <v>0</v>
      </c>
    </row>
    <row r="24" spans="1:14">
      <c r="B24" s="55"/>
      <c r="G24" s="44">
        <f t="shared" si="1"/>
        <v>0</v>
      </c>
      <c r="H24" s="44">
        <f t="shared" si="1"/>
        <v>0</v>
      </c>
      <c r="I24" s="44">
        <f t="shared" si="1"/>
        <v>0</v>
      </c>
      <c r="J24" s="44">
        <f t="shared" si="1"/>
        <v>0</v>
      </c>
      <c r="K24" s="44">
        <f t="shared" si="1"/>
        <v>0</v>
      </c>
      <c r="L24" s="44">
        <f t="shared" si="1"/>
        <v>0</v>
      </c>
      <c r="M24" s="44">
        <f t="shared" si="1"/>
        <v>0</v>
      </c>
      <c r="N24" s="44">
        <f t="shared" si="1"/>
        <v>0</v>
      </c>
    </row>
    <row r="25" spans="1:14">
      <c r="B25" s="55"/>
      <c r="G25" s="44">
        <f t="shared" si="1"/>
        <v>0</v>
      </c>
      <c r="H25" s="44">
        <f t="shared" si="1"/>
        <v>0</v>
      </c>
      <c r="I25" s="44">
        <f t="shared" si="1"/>
        <v>0</v>
      </c>
      <c r="J25" s="44">
        <f t="shared" si="1"/>
        <v>0</v>
      </c>
      <c r="K25" s="44">
        <f t="shared" si="1"/>
        <v>0</v>
      </c>
      <c r="L25" s="44">
        <f t="shared" si="1"/>
        <v>0</v>
      </c>
      <c r="M25" s="44">
        <f t="shared" si="1"/>
        <v>0</v>
      </c>
      <c r="N25" s="44">
        <f t="shared" si="1"/>
        <v>0</v>
      </c>
    </row>
    <row r="26" spans="1:14">
      <c r="B26" s="55"/>
      <c r="G26" s="44">
        <f t="shared" si="1"/>
        <v>0</v>
      </c>
      <c r="H26" s="44">
        <f t="shared" si="1"/>
        <v>0</v>
      </c>
      <c r="I26" s="44">
        <f t="shared" si="1"/>
        <v>0</v>
      </c>
      <c r="J26" s="44">
        <f t="shared" si="1"/>
        <v>0</v>
      </c>
      <c r="K26" s="44">
        <f t="shared" si="1"/>
        <v>0</v>
      </c>
      <c r="L26" s="44">
        <f t="shared" si="1"/>
        <v>0</v>
      </c>
      <c r="M26" s="44">
        <f t="shared" si="1"/>
        <v>0</v>
      </c>
      <c r="N26" s="44">
        <f t="shared" si="1"/>
        <v>0</v>
      </c>
    </row>
    <row r="27" spans="1:14" ht="25">
      <c r="A27" s="43" t="s">
        <v>7</v>
      </c>
      <c r="B27" s="45">
        <f>SUM(B2:B26)</f>
        <v>225.4</v>
      </c>
      <c r="C27" s="43"/>
      <c r="D27" s="43"/>
      <c r="E27" s="43"/>
      <c r="F27" s="43"/>
      <c r="G27" s="45">
        <f t="shared" ref="G27:N27" si="2">SUM(G2:G26)</f>
        <v>0</v>
      </c>
      <c r="H27" s="45">
        <f t="shared" si="2"/>
        <v>82.4</v>
      </c>
      <c r="I27" s="45">
        <f t="shared" si="2"/>
        <v>68</v>
      </c>
      <c r="J27" s="45">
        <f t="shared" si="2"/>
        <v>0</v>
      </c>
      <c r="K27" s="45">
        <f t="shared" si="2"/>
        <v>75</v>
      </c>
      <c r="L27" s="45">
        <f t="shared" si="2"/>
        <v>0</v>
      </c>
      <c r="M27" s="45">
        <f t="shared" si="2"/>
        <v>0</v>
      </c>
      <c r="N27" s="45">
        <f t="shared" si="2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J2" sqref="J2"/>
    </sheetView>
  </sheetViews>
  <sheetFormatPr baseColWidth="10" defaultRowHeight="14" x14ac:dyDescent="0"/>
  <cols>
    <col min="1" max="1" width="30.7109375" customWidth="1"/>
    <col min="2" max="2" width="12.5703125" bestFit="1" customWidth="1"/>
    <col min="3" max="3" width="11.42578125" customWidth="1"/>
    <col min="5" max="5" width="12.140625" customWidth="1"/>
    <col min="7" max="7" width="15.140625" customWidth="1"/>
    <col min="8" max="8" width="12.28515625" customWidth="1"/>
    <col min="9" max="9" width="14" customWidth="1"/>
    <col min="10" max="10" width="15.5703125" customWidth="1"/>
    <col min="12" max="12" width="15.28515625" customWidth="1"/>
  </cols>
  <sheetData>
    <row r="1" spans="1:12" ht="18">
      <c r="A1" s="47" t="s">
        <v>50</v>
      </c>
      <c r="B1" s="47" t="s">
        <v>1</v>
      </c>
      <c r="C1" s="47" t="s">
        <v>49</v>
      </c>
      <c r="D1" s="48"/>
      <c r="E1" s="47" t="s">
        <v>66</v>
      </c>
      <c r="F1" s="47" t="s">
        <v>52</v>
      </c>
      <c r="G1" s="47" t="s">
        <v>11</v>
      </c>
      <c r="H1" s="47" t="s">
        <v>30</v>
      </c>
      <c r="I1" s="47" t="s">
        <v>29</v>
      </c>
      <c r="J1" s="47" t="s">
        <v>91</v>
      </c>
      <c r="K1" s="47" t="s">
        <v>98</v>
      </c>
      <c r="L1" s="47" t="s">
        <v>12</v>
      </c>
    </row>
    <row r="2" spans="1:12">
      <c r="A2" t="s">
        <v>89</v>
      </c>
      <c r="B2" s="39">
        <v>38.21</v>
      </c>
      <c r="C2" t="s">
        <v>66</v>
      </c>
      <c r="E2" s="44">
        <f>IF($C2=E$1,$B2,0)</f>
        <v>38.21</v>
      </c>
      <c r="F2" s="44">
        <f t="shared" ref="F2:L2" si="0">IF($C2=F$1,$B2,0)</f>
        <v>0</v>
      </c>
      <c r="G2" s="44">
        <f t="shared" si="0"/>
        <v>0</v>
      </c>
      <c r="H2" s="44">
        <f t="shared" si="0"/>
        <v>0</v>
      </c>
      <c r="I2" s="44">
        <f t="shared" si="0"/>
        <v>0</v>
      </c>
      <c r="J2" s="44">
        <f t="shared" si="0"/>
        <v>0</v>
      </c>
      <c r="K2" s="44">
        <f t="shared" si="0"/>
        <v>0</v>
      </c>
      <c r="L2" s="44">
        <f t="shared" si="0"/>
        <v>0</v>
      </c>
    </row>
    <row r="3" spans="1:12">
      <c r="A3" t="s">
        <v>90</v>
      </c>
      <c r="B3" s="39">
        <v>42.5</v>
      </c>
      <c r="C3" t="s">
        <v>91</v>
      </c>
      <c r="E3" s="44">
        <f t="shared" ref="E3:L13" si="1">IF($C3=E$1,$B3,0)</f>
        <v>0</v>
      </c>
      <c r="F3" s="44">
        <f t="shared" si="1"/>
        <v>0</v>
      </c>
      <c r="G3" s="44">
        <f t="shared" si="1"/>
        <v>0</v>
      </c>
      <c r="H3" s="44">
        <f t="shared" si="1"/>
        <v>0</v>
      </c>
      <c r="I3" s="44">
        <f t="shared" si="1"/>
        <v>0</v>
      </c>
      <c r="J3" s="44">
        <f t="shared" si="1"/>
        <v>42.5</v>
      </c>
      <c r="K3" s="44">
        <f t="shared" si="1"/>
        <v>0</v>
      </c>
      <c r="L3" s="44">
        <f t="shared" si="1"/>
        <v>0</v>
      </c>
    </row>
    <row r="4" spans="1:12">
      <c r="A4" t="s">
        <v>92</v>
      </c>
      <c r="B4" s="39">
        <v>3.78</v>
      </c>
      <c r="C4" t="s">
        <v>52</v>
      </c>
      <c r="E4" s="44">
        <f t="shared" si="1"/>
        <v>0</v>
      </c>
      <c r="F4" s="44">
        <f t="shared" si="1"/>
        <v>3.78</v>
      </c>
      <c r="G4" s="44">
        <f t="shared" si="1"/>
        <v>0</v>
      </c>
      <c r="H4" s="44">
        <f t="shared" si="1"/>
        <v>0</v>
      </c>
      <c r="I4" s="44">
        <f t="shared" si="1"/>
        <v>0</v>
      </c>
      <c r="J4" s="44">
        <f t="shared" si="1"/>
        <v>0</v>
      </c>
      <c r="K4" s="44">
        <f t="shared" si="1"/>
        <v>0</v>
      </c>
      <c r="L4" s="44">
        <f t="shared" si="1"/>
        <v>0</v>
      </c>
    </row>
    <row r="5" spans="1:12">
      <c r="A5" t="s">
        <v>53</v>
      </c>
      <c r="B5" s="23">
        <v>3</v>
      </c>
      <c r="C5" t="s">
        <v>11</v>
      </c>
      <c r="E5" s="44">
        <f t="shared" si="1"/>
        <v>0</v>
      </c>
      <c r="F5" s="44">
        <f t="shared" si="1"/>
        <v>0</v>
      </c>
      <c r="G5" s="44">
        <f t="shared" si="1"/>
        <v>3</v>
      </c>
      <c r="H5" s="44">
        <f t="shared" si="1"/>
        <v>0</v>
      </c>
      <c r="I5" s="44">
        <f t="shared" si="1"/>
        <v>0</v>
      </c>
      <c r="J5" s="44">
        <f t="shared" si="1"/>
        <v>0</v>
      </c>
      <c r="K5" s="44">
        <f t="shared" si="1"/>
        <v>0</v>
      </c>
      <c r="L5" s="44">
        <f t="shared" si="1"/>
        <v>0</v>
      </c>
    </row>
    <row r="6" spans="1:12">
      <c r="A6" t="s">
        <v>93</v>
      </c>
      <c r="B6" s="23">
        <v>2</v>
      </c>
      <c r="C6" t="s">
        <v>52</v>
      </c>
      <c r="E6" s="44">
        <f t="shared" si="1"/>
        <v>0</v>
      </c>
      <c r="F6" s="44">
        <f t="shared" si="1"/>
        <v>2</v>
      </c>
      <c r="G6" s="44">
        <f t="shared" si="1"/>
        <v>0</v>
      </c>
      <c r="H6" s="44">
        <f t="shared" si="1"/>
        <v>0</v>
      </c>
      <c r="I6" s="44">
        <f t="shared" si="1"/>
        <v>0</v>
      </c>
      <c r="J6" s="44">
        <f t="shared" si="1"/>
        <v>0</v>
      </c>
      <c r="K6" s="44">
        <f t="shared" si="1"/>
        <v>0</v>
      </c>
      <c r="L6" s="44">
        <f t="shared" si="1"/>
        <v>0</v>
      </c>
    </row>
    <row r="7" spans="1:12">
      <c r="A7" t="s">
        <v>95</v>
      </c>
      <c r="B7" s="39">
        <v>1.85</v>
      </c>
      <c r="C7" t="s">
        <v>12</v>
      </c>
      <c r="E7" s="44">
        <f t="shared" si="1"/>
        <v>0</v>
      </c>
      <c r="F7" s="44">
        <f t="shared" si="1"/>
        <v>0</v>
      </c>
      <c r="G7" s="44">
        <f t="shared" si="1"/>
        <v>0</v>
      </c>
      <c r="H7" s="44">
        <f t="shared" si="1"/>
        <v>0</v>
      </c>
      <c r="I7" s="44">
        <f t="shared" si="1"/>
        <v>0</v>
      </c>
      <c r="J7" s="44">
        <f t="shared" si="1"/>
        <v>0</v>
      </c>
      <c r="K7" s="44">
        <f t="shared" si="1"/>
        <v>0</v>
      </c>
      <c r="L7" s="44">
        <f t="shared" si="1"/>
        <v>1.85</v>
      </c>
    </row>
    <row r="8" spans="1:12">
      <c r="A8" t="s">
        <v>94</v>
      </c>
      <c r="B8" s="39">
        <v>182.97</v>
      </c>
      <c r="C8" t="s">
        <v>29</v>
      </c>
      <c r="E8" s="44">
        <f t="shared" si="1"/>
        <v>0</v>
      </c>
      <c r="F8" s="44">
        <f t="shared" si="1"/>
        <v>0</v>
      </c>
      <c r="G8" s="44">
        <f t="shared" si="1"/>
        <v>0</v>
      </c>
      <c r="H8" s="44">
        <f t="shared" si="1"/>
        <v>0</v>
      </c>
      <c r="I8" s="44">
        <f t="shared" si="1"/>
        <v>182.97</v>
      </c>
      <c r="J8" s="44">
        <f t="shared" si="1"/>
        <v>0</v>
      </c>
      <c r="K8" s="44">
        <f t="shared" si="1"/>
        <v>0</v>
      </c>
      <c r="L8" s="44">
        <f t="shared" si="1"/>
        <v>0</v>
      </c>
    </row>
    <row r="9" spans="1:12">
      <c r="A9" t="s">
        <v>53</v>
      </c>
      <c r="B9" s="23">
        <v>3</v>
      </c>
      <c r="C9" t="s">
        <v>11</v>
      </c>
      <c r="E9" s="44">
        <f t="shared" si="1"/>
        <v>0</v>
      </c>
      <c r="F9" s="44">
        <f t="shared" si="1"/>
        <v>0</v>
      </c>
      <c r="G9" s="44">
        <f t="shared" si="1"/>
        <v>3</v>
      </c>
      <c r="H9" s="44">
        <f t="shared" si="1"/>
        <v>0</v>
      </c>
      <c r="I9" s="44">
        <f t="shared" si="1"/>
        <v>0</v>
      </c>
      <c r="J9" s="44">
        <f t="shared" si="1"/>
        <v>0</v>
      </c>
      <c r="K9" s="44">
        <f t="shared" si="1"/>
        <v>0</v>
      </c>
      <c r="L9" s="44">
        <f t="shared" si="1"/>
        <v>0</v>
      </c>
    </row>
    <row r="10" spans="1:12">
      <c r="A10" t="s">
        <v>96</v>
      </c>
      <c r="B10" s="39">
        <v>24.83</v>
      </c>
      <c r="C10" t="s">
        <v>12</v>
      </c>
      <c r="E10" s="44">
        <f t="shared" si="1"/>
        <v>0</v>
      </c>
      <c r="F10" s="44">
        <f t="shared" si="1"/>
        <v>0</v>
      </c>
      <c r="G10" s="44">
        <f t="shared" si="1"/>
        <v>0</v>
      </c>
      <c r="H10" s="44">
        <f t="shared" si="1"/>
        <v>0</v>
      </c>
      <c r="I10" s="44">
        <f t="shared" si="1"/>
        <v>0</v>
      </c>
      <c r="J10" s="44">
        <f t="shared" si="1"/>
        <v>0</v>
      </c>
      <c r="K10" s="44">
        <f t="shared" si="1"/>
        <v>0</v>
      </c>
      <c r="L10" s="44">
        <f t="shared" si="1"/>
        <v>24.83</v>
      </c>
    </row>
    <row r="11" spans="1:12">
      <c r="A11" t="s">
        <v>97</v>
      </c>
      <c r="B11" s="39">
        <v>10.5</v>
      </c>
      <c r="C11" t="s">
        <v>30</v>
      </c>
      <c r="E11" s="44">
        <f t="shared" si="1"/>
        <v>0</v>
      </c>
      <c r="F11" s="44">
        <f t="shared" si="1"/>
        <v>0</v>
      </c>
      <c r="G11" s="44">
        <f t="shared" si="1"/>
        <v>0</v>
      </c>
      <c r="H11" s="44">
        <f t="shared" si="1"/>
        <v>10.5</v>
      </c>
      <c r="I11" s="44">
        <f t="shared" si="1"/>
        <v>0</v>
      </c>
      <c r="J11" s="44">
        <f t="shared" si="1"/>
        <v>0</v>
      </c>
      <c r="K11" s="44">
        <f t="shared" si="1"/>
        <v>0</v>
      </c>
      <c r="L11" s="44">
        <f t="shared" si="1"/>
        <v>0</v>
      </c>
    </row>
    <row r="12" spans="1:12">
      <c r="A12" t="s">
        <v>53</v>
      </c>
      <c r="B12" s="23">
        <v>3</v>
      </c>
      <c r="C12" t="s">
        <v>11</v>
      </c>
      <c r="E12" s="44">
        <f t="shared" si="1"/>
        <v>0</v>
      </c>
      <c r="F12" s="44">
        <f t="shared" si="1"/>
        <v>0</v>
      </c>
      <c r="G12" s="44">
        <f t="shared" si="1"/>
        <v>3</v>
      </c>
      <c r="H12" s="44">
        <f t="shared" si="1"/>
        <v>0</v>
      </c>
      <c r="I12" s="44">
        <f t="shared" si="1"/>
        <v>0</v>
      </c>
      <c r="J12" s="44">
        <f t="shared" si="1"/>
        <v>0</v>
      </c>
      <c r="K12" s="44">
        <f t="shared" si="1"/>
        <v>0</v>
      </c>
      <c r="L12" s="44">
        <f t="shared" si="1"/>
        <v>0</v>
      </c>
    </row>
    <row r="13" spans="1:12">
      <c r="A13" t="s">
        <v>92</v>
      </c>
      <c r="B13" s="39">
        <v>3.78</v>
      </c>
      <c r="C13" t="s">
        <v>52</v>
      </c>
      <c r="E13" s="44">
        <f t="shared" si="1"/>
        <v>0</v>
      </c>
      <c r="F13" s="44">
        <f t="shared" si="1"/>
        <v>3.78</v>
      </c>
      <c r="G13" s="44">
        <f t="shared" si="1"/>
        <v>0</v>
      </c>
      <c r="H13" s="44">
        <f t="shared" si="1"/>
        <v>0</v>
      </c>
      <c r="I13" s="44">
        <f t="shared" si="1"/>
        <v>0</v>
      </c>
      <c r="J13" s="44">
        <f t="shared" si="1"/>
        <v>0</v>
      </c>
      <c r="K13" s="44">
        <f t="shared" si="1"/>
        <v>0</v>
      </c>
      <c r="L13" s="44">
        <f t="shared" si="1"/>
        <v>0</v>
      </c>
    </row>
    <row r="14" spans="1:12" ht="25">
      <c r="A14" s="43" t="s">
        <v>7</v>
      </c>
      <c r="B14" s="46">
        <f>SUM(B2:B13)</f>
        <v>319.41999999999996</v>
      </c>
      <c r="E14" s="45">
        <f t="shared" ref="E14:L14" si="2">SUM(E2:E13)</f>
        <v>38.21</v>
      </c>
      <c r="F14" s="45">
        <f t="shared" si="2"/>
        <v>9.5599999999999987</v>
      </c>
      <c r="G14" s="45">
        <f t="shared" si="2"/>
        <v>9</v>
      </c>
      <c r="H14" s="45">
        <f t="shared" si="2"/>
        <v>10.5</v>
      </c>
      <c r="I14" s="45">
        <f t="shared" si="2"/>
        <v>182.97</v>
      </c>
      <c r="J14" s="45">
        <f t="shared" si="2"/>
        <v>42.5</v>
      </c>
      <c r="K14" s="45">
        <f t="shared" si="2"/>
        <v>0</v>
      </c>
      <c r="L14" s="45">
        <f t="shared" si="2"/>
        <v>26.68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A2" sqref="A2:B2"/>
    </sheetView>
  </sheetViews>
  <sheetFormatPr baseColWidth="10" defaultColWidth="8.7109375" defaultRowHeight="14" x14ac:dyDescent="0"/>
  <cols>
    <col min="1" max="1" width="9.42578125" bestFit="1" customWidth="1"/>
  </cols>
  <sheetData>
    <row r="2" spans="1:2">
      <c r="A2" t="s">
        <v>21</v>
      </c>
      <c r="B2" s="23">
        <f>'my college budget'!B9</f>
        <v>5916</v>
      </c>
    </row>
    <row r="3" spans="1:2">
      <c r="A3" t="s">
        <v>22</v>
      </c>
      <c r="B3" s="23">
        <f>'my college budget'!B12</f>
        <v>5915.75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H1" workbookViewId="0">
      <selection activeCell="H3" sqref="H3"/>
    </sheetView>
  </sheetViews>
  <sheetFormatPr baseColWidth="10" defaultColWidth="8.7109375" defaultRowHeight="14" x14ac:dyDescent="0"/>
  <cols>
    <col min="1" max="1" width="20.42578125" bestFit="1" customWidth="1"/>
    <col min="2" max="2" width="19.28515625" bestFit="1" customWidth="1"/>
    <col min="3" max="3" width="9.5703125" customWidth="1"/>
    <col min="22" max="22" width="10.42578125" customWidth="1"/>
  </cols>
  <sheetData>
    <row r="1" spans="1:24">
      <c r="A1" s="35" t="s">
        <v>33</v>
      </c>
      <c r="B1" s="35" t="s">
        <v>35</v>
      </c>
      <c r="C1" s="35" t="s">
        <v>36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 t="s">
        <v>37</v>
      </c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35"/>
      <c r="B2" s="35"/>
      <c r="C2" s="36" t="s">
        <v>103</v>
      </c>
      <c r="D2" s="36" t="s">
        <v>104</v>
      </c>
      <c r="E2" s="36" t="s">
        <v>38</v>
      </c>
      <c r="F2" s="36" t="s">
        <v>39</v>
      </c>
      <c r="G2" s="36" t="s">
        <v>40</v>
      </c>
      <c r="H2" s="36" t="s">
        <v>41</v>
      </c>
      <c r="I2" s="36" t="s">
        <v>42</v>
      </c>
      <c r="J2" s="36" t="s">
        <v>43</v>
      </c>
      <c r="K2" s="36" t="s">
        <v>44</v>
      </c>
      <c r="L2" s="36" t="s">
        <v>45</v>
      </c>
      <c r="M2" s="35"/>
      <c r="N2" s="36" t="s">
        <v>38</v>
      </c>
      <c r="O2" s="36" t="s">
        <v>39</v>
      </c>
      <c r="P2" s="36" t="s">
        <v>40</v>
      </c>
      <c r="Q2" s="36" t="s">
        <v>41</v>
      </c>
      <c r="R2" s="36" t="s">
        <v>42</v>
      </c>
      <c r="S2" s="36" t="s">
        <v>43</v>
      </c>
      <c r="T2" s="36" t="s">
        <v>44</v>
      </c>
      <c r="U2" s="36" t="s">
        <v>45</v>
      </c>
      <c r="V2" s="36" t="s">
        <v>46</v>
      </c>
      <c r="W2" s="35"/>
      <c r="X2" s="35"/>
    </row>
    <row r="3" spans="1:24">
      <c r="A3" t="s">
        <v>28</v>
      </c>
      <c r="B3" s="34">
        <v>300</v>
      </c>
      <c r="C3" s="41">
        <v>300</v>
      </c>
      <c r="D3" s="41">
        <v>300</v>
      </c>
      <c r="E3" s="41">
        <v>300</v>
      </c>
      <c r="F3" s="23">
        <v>300</v>
      </c>
      <c r="G3" s="23">
        <v>300</v>
      </c>
      <c r="H3" s="23">
        <v>150</v>
      </c>
      <c r="I3" s="23">
        <v>300</v>
      </c>
      <c r="J3" s="41">
        <v>300</v>
      </c>
      <c r="K3" s="41">
        <v>300</v>
      </c>
      <c r="L3" s="41">
        <v>300</v>
      </c>
      <c r="N3" s="37">
        <f t="shared" ref="N3:U4" si="0">E3-$B3</f>
        <v>0</v>
      </c>
      <c r="O3" s="37">
        <f t="shared" si="0"/>
        <v>0</v>
      </c>
      <c r="P3" s="37">
        <f t="shared" si="0"/>
        <v>0</v>
      </c>
      <c r="Q3" s="37">
        <f t="shared" si="0"/>
        <v>-150</v>
      </c>
      <c r="R3" s="37">
        <f t="shared" si="0"/>
        <v>0</v>
      </c>
      <c r="S3" s="37">
        <f t="shared" si="0"/>
        <v>0</v>
      </c>
      <c r="T3" s="37">
        <f t="shared" si="0"/>
        <v>0</v>
      </c>
      <c r="U3" s="37">
        <f t="shared" si="0"/>
        <v>0</v>
      </c>
      <c r="V3" s="37" t="e">
        <f>#REF!-$B3</f>
        <v>#REF!</v>
      </c>
    </row>
    <row r="4" spans="1:24">
      <c r="A4" t="s">
        <v>6</v>
      </c>
      <c r="B4" s="34">
        <v>0</v>
      </c>
      <c r="C4" s="41">
        <v>0</v>
      </c>
      <c r="D4" s="41">
        <v>0</v>
      </c>
      <c r="E4" s="41">
        <v>0</v>
      </c>
      <c r="F4" s="41">
        <v>0</v>
      </c>
      <c r="G4" s="41">
        <v>0</v>
      </c>
      <c r="H4" s="41">
        <v>0</v>
      </c>
      <c r="I4" s="41">
        <v>0</v>
      </c>
      <c r="J4" s="41"/>
      <c r="K4" s="41"/>
      <c r="L4" s="41"/>
      <c r="N4" s="37">
        <f t="shared" si="0"/>
        <v>0</v>
      </c>
      <c r="O4" s="37">
        <f t="shared" si="0"/>
        <v>0</v>
      </c>
      <c r="P4" s="37">
        <f t="shared" si="0"/>
        <v>0</v>
      </c>
      <c r="Q4" s="37">
        <f t="shared" si="0"/>
        <v>0</v>
      </c>
      <c r="R4" s="37">
        <f t="shared" si="0"/>
        <v>0</v>
      </c>
      <c r="S4" s="37">
        <f t="shared" si="0"/>
        <v>0</v>
      </c>
      <c r="T4" s="37">
        <f t="shared" si="0"/>
        <v>0</v>
      </c>
      <c r="U4" s="37">
        <f t="shared" si="0"/>
        <v>0</v>
      </c>
      <c r="V4" s="37" t="e">
        <f>#REF!-$B4</f>
        <v>#REF!</v>
      </c>
    </row>
    <row r="5" spans="1:24">
      <c r="C5" s="41"/>
      <c r="D5" s="41"/>
      <c r="E5" s="41"/>
      <c r="F5" s="41"/>
      <c r="G5" s="41"/>
      <c r="H5" s="41"/>
      <c r="I5" s="41"/>
      <c r="J5" s="41"/>
      <c r="K5" s="41"/>
      <c r="L5" s="41"/>
      <c r="N5" s="37"/>
    </row>
    <row r="6" spans="1:24">
      <c r="C6" s="41"/>
      <c r="D6" s="41"/>
      <c r="E6" s="41"/>
      <c r="F6" s="41"/>
      <c r="G6" s="41"/>
      <c r="H6" s="41"/>
      <c r="I6" s="41"/>
      <c r="J6" s="41"/>
      <c r="K6" s="41"/>
      <c r="L6" s="41"/>
      <c r="N6" s="37"/>
    </row>
    <row r="7" spans="1:24">
      <c r="A7" s="35" t="s">
        <v>34</v>
      </c>
      <c r="C7" s="41"/>
      <c r="D7" s="41"/>
      <c r="E7" s="41"/>
      <c r="F7" s="41"/>
      <c r="G7" s="41"/>
      <c r="H7" s="41"/>
      <c r="I7" s="41"/>
      <c r="J7" s="41"/>
      <c r="K7" s="41"/>
      <c r="L7" s="41"/>
      <c r="N7" s="37"/>
    </row>
    <row r="8" spans="1:24">
      <c r="A8" t="s">
        <v>4</v>
      </c>
      <c r="B8" s="34">
        <v>0</v>
      </c>
      <c r="C8" s="49">
        <v>0</v>
      </c>
      <c r="D8" s="49">
        <v>0</v>
      </c>
      <c r="E8" s="49">
        <v>0</v>
      </c>
      <c r="F8" s="49">
        <v>0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N8" s="37">
        <f t="shared" ref="N8:N16" si="1">E8-$B8</f>
        <v>0</v>
      </c>
      <c r="O8" s="37">
        <f t="shared" ref="O8:O16" si="2">F8-$B8</f>
        <v>0</v>
      </c>
      <c r="P8" s="37">
        <f t="shared" ref="P8:P16" si="3">G8-$B8</f>
        <v>0</v>
      </c>
      <c r="Q8" s="37">
        <f t="shared" ref="Q8:Q16" si="4">H8-$B8</f>
        <v>0</v>
      </c>
      <c r="R8" s="37">
        <f t="shared" ref="R8:R16" si="5">I8-$B8</f>
        <v>0</v>
      </c>
      <c r="S8" s="37">
        <f t="shared" ref="S8:S16" si="6">J8-$B8</f>
        <v>0</v>
      </c>
      <c r="T8" s="37">
        <f t="shared" ref="T8:T16" si="7">K8-$B8</f>
        <v>0</v>
      </c>
      <c r="U8" s="37">
        <f t="shared" ref="U8:U16" si="8">L8-$B8</f>
        <v>0</v>
      </c>
      <c r="V8" s="37" t="e">
        <f>#REF!-$B8</f>
        <v>#REF!</v>
      </c>
    </row>
    <row r="9" spans="1:24">
      <c r="A9" t="s">
        <v>26</v>
      </c>
      <c r="B9" s="34">
        <v>40</v>
      </c>
      <c r="C9" s="49">
        <f>'August Detailed'!F27</f>
        <v>33.299999999999997</v>
      </c>
      <c r="D9" s="49">
        <f>'September Detailed'!G27</f>
        <v>42.06</v>
      </c>
      <c r="E9" s="49">
        <f>October_Detailed!$G$37</f>
        <v>61.099999999999994</v>
      </c>
      <c r="F9" s="49">
        <f>November_Detailed!$G$35</f>
        <v>23.18</v>
      </c>
      <c r="G9" s="49">
        <f>December_Detailed!$G24</f>
        <v>100.4</v>
      </c>
      <c r="H9" s="49">
        <f>'January Detailed'!G27</f>
        <v>48.82</v>
      </c>
      <c r="I9" s="49">
        <f>'February Detailed'!G$24</f>
        <v>71.009999999999991</v>
      </c>
      <c r="J9" s="49">
        <f>March_Detailed!$G27</f>
        <v>14.3</v>
      </c>
      <c r="K9" s="49">
        <f>April_Detailed!G27</f>
        <v>142.59</v>
      </c>
      <c r="L9" s="49">
        <f>'May Detailed'!G27</f>
        <v>0</v>
      </c>
      <c r="N9" s="37">
        <f t="shared" si="1"/>
        <v>21.099999999999994</v>
      </c>
      <c r="O9" s="37">
        <f t="shared" si="2"/>
        <v>-16.82</v>
      </c>
      <c r="P9" s="37">
        <f t="shared" si="3"/>
        <v>60.400000000000006</v>
      </c>
      <c r="Q9" s="37">
        <f t="shared" si="4"/>
        <v>8.82</v>
      </c>
      <c r="R9" s="37">
        <f t="shared" si="5"/>
        <v>31.009999999999991</v>
      </c>
      <c r="S9" s="37">
        <f t="shared" si="6"/>
        <v>-25.7</v>
      </c>
      <c r="T9" s="37">
        <f t="shared" si="7"/>
        <v>102.59</v>
      </c>
      <c r="U9" s="37">
        <f t="shared" si="8"/>
        <v>-40</v>
      </c>
      <c r="V9" s="37" t="e">
        <f>#REF!-$B9</f>
        <v>#REF!</v>
      </c>
    </row>
    <row r="10" spans="1:24">
      <c r="A10" t="s">
        <v>52</v>
      </c>
      <c r="B10" s="34">
        <v>25</v>
      </c>
      <c r="C10" s="49">
        <f>'August Detailed'!G27</f>
        <v>24</v>
      </c>
      <c r="D10" s="49">
        <f>'September Detailed'!H27</f>
        <v>96.339999999999989</v>
      </c>
      <c r="E10" s="49">
        <f>October_Detailed!$L$37</f>
        <v>0</v>
      </c>
      <c r="F10" s="49">
        <f>November_Detailed!$L$35</f>
        <v>0</v>
      </c>
      <c r="G10" s="49">
        <f>December_Detailed!$L24</f>
        <v>0</v>
      </c>
      <c r="H10" s="49">
        <f>'January Detailed'!H27</f>
        <v>91.22999999999999</v>
      </c>
      <c r="I10" s="49">
        <f>'February Detailed'!H$24</f>
        <v>46.09</v>
      </c>
      <c r="J10" s="49">
        <f>March_Detailed!$L27</f>
        <v>32</v>
      </c>
      <c r="K10" s="49">
        <f>April_Detailed!H27</f>
        <v>105.47</v>
      </c>
      <c r="L10" s="49">
        <f>'May Detailed'!H27</f>
        <v>82.4</v>
      </c>
      <c r="N10" s="37">
        <f t="shared" si="1"/>
        <v>-25</v>
      </c>
      <c r="O10" s="37">
        <f t="shared" si="2"/>
        <v>-25</v>
      </c>
      <c r="P10" s="37">
        <f t="shared" si="3"/>
        <v>-25</v>
      </c>
      <c r="Q10" s="37">
        <f t="shared" si="4"/>
        <v>66.22999999999999</v>
      </c>
      <c r="R10" s="37">
        <f t="shared" si="5"/>
        <v>21.090000000000003</v>
      </c>
      <c r="S10" s="37">
        <f t="shared" si="6"/>
        <v>7</v>
      </c>
      <c r="T10" s="37">
        <f t="shared" si="7"/>
        <v>80.47</v>
      </c>
      <c r="U10" s="37">
        <f t="shared" si="8"/>
        <v>57.400000000000006</v>
      </c>
      <c r="V10" s="37" t="e">
        <f>#REF!-$B10</f>
        <v>#REF!</v>
      </c>
    </row>
    <row r="11" spans="1:24">
      <c r="A11" t="s">
        <v>11</v>
      </c>
      <c r="B11" s="34">
        <v>25</v>
      </c>
      <c r="C11" s="49">
        <f>'August Detailed'!H27</f>
        <v>0</v>
      </c>
      <c r="D11" s="49">
        <f>'September Detailed'!I27</f>
        <v>13</v>
      </c>
      <c r="E11" s="49">
        <f>October_Detailed!$M$37</f>
        <v>0</v>
      </c>
      <c r="F11" s="49">
        <f>November_Detailed!$M$35</f>
        <v>0</v>
      </c>
      <c r="G11" s="49">
        <f>December_Detailed!$M24</f>
        <v>0</v>
      </c>
      <c r="H11" s="49">
        <f>'January Detailed'!I27</f>
        <v>23.810000000000002</v>
      </c>
      <c r="I11" s="49">
        <f>'February Detailed'!I$24</f>
        <v>5</v>
      </c>
      <c r="J11" s="49">
        <f>March_Detailed!$M27</f>
        <v>0</v>
      </c>
      <c r="K11" s="49">
        <f>April_Detailed!I27</f>
        <v>40.65</v>
      </c>
      <c r="L11" s="49">
        <f>'May Detailed'!I27</f>
        <v>68</v>
      </c>
      <c r="N11" s="37">
        <f t="shared" si="1"/>
        <v>-25</v>
      </c>
      <c r="O11" s="37">
        <f t="shared" si="2"/>
        <v>-25</v>
      </c>
      <c r="P11" s="37">
        <f t="shared" si="3"/>
        <v>-25</v>
      </c>
      <c r="Q11" s="37">
        <f t="shared" si="4"/>
        <v>-1.1899999999999977</v>
      </c>
      <c r="R11" s="37">
        <f t="shared" si="5"/>
        <v>-20</v>
      </c>
      <c r="S11" s="37">
        <f t="shared" si="6"/>
        <v>-25</v>
      </c>
      <c r="T11" s="37">
        <f t="shared" si="7"/>
        <v>15.649999999999999</v>
      </c>
      <c r="U11" s="37">
        <f t="shared" si="8"/>
        <v>43</v>
      </c>
      <c r="V11" s="37" t="e">
        <f>#REF!-$B11</f>
        <v>#REF!</v>
      </c>
    </row>
    <row r="12" spans="1:24">
      <c r="A12" t="s">
        <v>30</v>
      </c>
      <c r="B12" s="34">
        <v>70</v>
      </c>
      <c r="C12" s="49">
        <f>'August Detailed'!I27</f>
        <v>14.78</v>
      </c>
      <c r="D12" s="49">
        <f>'September Detailed'!J27</f>
        <v>2.02</v>
      </c>
      <c r="E12" s="49">
        <f>October_Detailed!$I$37</f>
        <v>59.42</v>
      </c>
      <c r="F12" s="49">
        <f>November_Detailed!$I$35</f>
        <v>84.45</v>
      </c>
      <c r="G12" s="49">
        <f>December_Detailed!$I24</f>
        <v>86.88</v>
      </c>
      <c r="H12" s="49">
        <f>'January Detailed'!J27</f>
        <v>0</v>
      </c>
      <c r="I12" s="49">
        <f>'February Detailed'!J$24</f>
        <v>0</v>
      </c>
      <c r="J12" s="49">
        <f>March_Detailed!$I27</f>
        <v>14.41</v>
      </c>
      <c r="K12" s="49">
        <f>April_Detailed!J27</f>
        <v>0</v>
      </c>
      <c r="L12" s="49">
        <f>'May Detailed'!J27</f>
        <v>0</v>
      </c>
      <c r="N12" s="37">
        <f t="shared" si="1"/>
        <v>-10.579999999999998</v>
      </c>
      <c r="O12" s="37">
        <f t="shared" si="2"/>
        <v>14.450000000000003</v>
      </c>
      <c r="P12" s="37">
        <f t="shared" si="3"/>
        <v>16.879999999999995</v>
      </c>
      <c r="Q12" s="37">
        <f t="shared" si="4"/>
        <v>-70</v>
      </c>
      <c r="R12" s="37">
        <f t="shared" si="5"/>
        <v>-70</v>
      </c>
      <c r="S12" s="37">
        <f t="shared" si="6"/>
        <v>-55.59</v>
      </c>
      <c r="T12" s="37">
        <f t="shared" si="7"/>
        <v>-70</v>
      </c>
      <c r="U12" s="37">
        <f t="shared" si="8"/>
        <v>-70</v>
      </c>
      <c r="V12" s="37" t="e">
        <f>#REF!-$B12</f>
        <v>#REF!</v>
      </c>
    </row>
    <row r="13" spans="1:24">
      <c r="A13" t="s">
        <v>29</v>
      </c>
      <c r="B13" s="34">
        <v>20</v>
      </c>
      <c r="C13" s="49">
        <f>'August Detailed'!J27</f>
        <v>0</v>
      </c>
      <c r="D13" s="49">
        <f>'September Detailed'!K27</f>
        <v>3.34</v>
      </c>
      <c r="E13" s="49">
        <f>October_Detailed!$N$37</f>
        <v>58.49</v>
      </c>
      <c r="F13" s="49">
        <f>November_Detailed!$N$35</f>
        <v>54.490000000000009</v>
      </c>
      <c r="G13" s="49">
        <f>December_Detailed!$N24</f>
        <v>58.97</v>
      </c>
      <c r="H13" s="49">
        <f>'January Detailed'!K27</f>
        <v>0</v>
      </c>
      <c r="I13" s="49">
        <f>'February Detailed'!K$24</f>
        <v>0</v>
      </c>
      <c r="J13" s="49">
        <f>March_Detailed!$N27</f>
        <v>104.72</v>
      </c>
      <c r="K13" s="49">
        <f>April_Detailed!K27</f>
        <v>0</v>
      </c>
      <c r="L13" s="49">
        <f>'May Detailed'!K27</f>
        <v>75</v>
      </c>
      <c r="N13" s="37">
        <f t="shared" si="1"/>
        <v>38.49</v>
      </c>
      <c r="O13" s="37">
        <f t="shared" si="2"/>
        <v>34.490000000000009</v>
      </c>
      <c r="P13" s="37">
        <f t="shared" si="3"/>
        <v>38.97</v>
      </c>
      <c r="Q13" s="37">
        <f t="shared" si="4"/>
        <v>-20</v>
      </c>
      <c r="R13" s="37">
        <f t="shared" si="5"/>
        <v>-20</v>
      </c>
      <c r="S13" s="37">
        <f t="shared" si="6"/>
        <v>84.72</v>
      </c>
      <c r="T13" s="37">
        <f t="shared" si="7"/>
        <v>-20</v>
      </c>
      <c r="U13" s="37">
        <f t="shared" si="8"/>
        <v>55</v>
      </c>
      <c r="V13" s="37" t="e">
        <f>#REF!-$B13</f>
        <v>#REF!</v>
      </c>
    </row>
    <row r="14" spans="1:24">
      <c r="A14" t="s">
        <v>8</v>
      </c>
      <c r="B14" s="34">
        <v>30</v>
      </c>
      <c r="C14" s="49">
        <f>'August Detailed'!K27</f>
        <v>40</v>
      </c>
      <c r="D14" s="49">
        <f>'September Detailed'!L27</f>
        <v>0</v>
      </c>
      <c r="E14" s="49">
        <f>October_Detailed!$K$37</f>
        <v>0</v>
      </c>
      <c r="F14" s="49">
        <f>November_Detailed!$K$35</f>
        <v>0</v>
      </c>
      <c r="G14" s="49">
        <f>December_Detailed!$K24</f>
        <v>0</v>
      </c>
      <c r="H14" s="49">
        <f>'January Detailed'!L27</f>
        <v>10</v>
      </c>
      <c r="I14" s="49">
        <f>'February Detailed'!L$24</f>
        <v>0</v>
      </c>
      <c r="J14" s="49">
        <f>March_Detailed!$K27</f>
        <v>0</v>
      </c>
      <c r="K14" s="49">
        <f>April_Detailed!L27</f>
        <v>8.32</v>
      </c>
      <c r="L14" s="49">
        <f>'May Detailed'!L27</f>
        <v>0</v>
      </c>
      <c r="N14" s="37">
        <f t="shared" si="1"/>
        <v>-30</v>
      </c>
      <c r="O14" s="37">
        <f t="shared" si="2"/>
        <v>-30</v>
      </c>
      <c r="P14" s="37">
        <f t="shared" si="3"/>
        <v>-30</v>
      </c>
      <c r="Q14" s="37">
        <f t="shared" si="4"/>
        <v>-20</v>
      </c>
      <c r="R14" s="37">
        <f t="shared" si="5"/>
        <v>-30</v>
      </c>
      <c r="S14" s="37">
        <f t="shared" si="6"/>
        <v>-30</v>
      </c>
      <c r="T14" s="37">
        <f t="shared" si="7"/>
        <v>-21.68</v>
      </c>
      <c r="U14" s="37">
        <f t="shared" si="8"/>
        <v>-30</v>
      </c>
      <c r="V14" s="37" t="e">
        <f>#REF!-$B14</f>
        <v>#REF!</v>
      </c>
    </row>
    <row r="15" spans="1:24">
      <c r="A15" t="s">
        <v>10</v>
      </c>
      <c r="B15" s="34">
        <v>20</v>
      </c>
      <c r="C15" s="49">
        <f>'August Detailed'!L27</f>
        <v>0</v>
      </c>
      <c r="D15" s="49">
        <f>'September Detailed'!M27</f>
        <v>0</v>
      </c>
      <c r="E15" s="49">
        <f>October_Detailed!$J$37</f>
        <v>13.23</v>
      </c>
      <c r="F15" s="49">
        <f>November_Detailed!$J$35</f>
        <v>0</v>
      </c>
      <c r="G15" s="49">
        <f>December_Detailed!$J24</f>
        <v>0</v>
      </c>
      <c r="H15" s="49">
        <f>'January Detailed'!M27</f>
        <v>0</v>
      </c>
      <c r="I15" s="49">
        <f>'February Detailed'!M$24</f>
        <v>0</v>
      </c>
      <c r="J15" s="49">
        <f>March_Detailed!$J27</f>
        <v>0</v>
      </c>
      <c r="K15" s="49">
        <f>April_Detailed!M27</f>
        <v>0</v>
      </c>
      <c r="L15" s="49">
        <f>'May Detailed'!M27</f>
        <v>0</v>
      </c>
      <c r="N15" s="37">
        <f t="shared" si="1"/>
        <v>-6.77</v>
      </c>
      <c r="O15" s="37">
        <f t="shared" si="2"/>
        <v>-20</v>
      </c>
      <c r="P15" s="37">
        <f t="shared" si="3"/>
        <v>-20</v>
      </c>
      <c r="Q15" s="37">
        <f t="shared" si="4"/>
        <v>-20</v>
      </c>
      <c r="R15" s="37">
        <f t="shared" si="5"/>
        <v>-20</v>
      </c>
      <c r="S15" s="37">
        <f t="shared" si="6"/>
        <v>-20</v>
      </c>
      <c r="T15" s="37">
        <f t="shared" si="7"/>
        <v>-20</v>
      </c>
      <c r="U15" s="37">
        <f t="shared" si="8"/>
        <v>-20</v>
      </c>
      <c r="V15" s="37" t="e">
        <f>#REF!-$B15</f>
        <v>#REF!</v>
      </c>
    </row>
    <row r="16" spans="1:24">
      <c r="A16" t="s">
        <v>12</v>
      </c>
      <c r="B16" s="34">
        <v>70</v>
      </c>
      <c r="C16" s="49">
        <f>'August Detailed'!M27</f>
        <v>180.76</v>
      </c>
      <c r="D16" s="49">
        <f>'September Detailed'!N27</f>
        <v>93.27</v>
      </c>
      <c r="E16" s="49">
        <f>October_Detailed!$H$37</f>
        <v>126.7</v>
      </c>
      <c r="F16" s="49">
        <f>November_Detailed!$H$35</f>
        <v>139.86999999999998</v>
      </c>
      <c r="G16" s="49">
        <f>December_Detailed!$H24</f>
        <v>66.3</v>
      </c>
      <c r="H16" s="49">
        <f>'January Detailed'!N27</f>
        <v>17.240000000000002</v>
      </c>
      <c r="I16" s="49">
        <f>'February Detailed'!N$24</f>
        <v>46.870000000000005</v>
      </c>
      <c r="J16" s="49">
        <f>March_Detailed!$H27</f>
        <v>127.83999999999999</v>
      </c>
      <c r="K16" s="49">
        <f>April_Detailed!N27</f>
        <v>35.090000000000003</v>
      </c>
      <c r="L16" s="49">
        <f>'May Detailed'!N27</f>
        <v>0</v>
      </c>
      <c r="N16" s="37">
        <f t="shared" si="1"/>
        <v>56.7</v>
      </c>
      <c r="O16" s="37">
        <f t="shared" si="2"/>
        <v>69.869999999999976</v>
      </c>
      <c r="P16" s="37">
        <f t="shared" si="3"/>
        <v>-3.7000000000000028</v>
      </c>
      <c r="Q16" s="37">
        <f t="shared" si="4"/>
        <v>-52.76</v>
      </c>
      <c r="R16" s="37">
        <f t="shared" si="5"/>
        <v>-23.129999999999995</v>
      </c>
      <c r="S16" s="37">
        <f t="shared" si="6"/>
        <v>57.839999999999989</v>
      </c>
      <c r="T16" s="37">
        <f t="shared" si="7"/>
        <v>-34.909999999999997</v>
      </c>
      <c r="U16" s="37">
        <f t="shared" si="8"/>
        <v>-70</v>
      </c>
      <c r="V16" s="37" t="e">
        <f>#REF!-$B16</f>
        <v>#REF!</v>
      </c>
    </row>
    <row r="17" spans="1:14">
      <c r="A17" t="s">
        <v>7</v>
      </c>
      <c r="B17" s="34">
        <f>SUM(B8:B16)</f>
        <v>300</v>
      </c>
      <c r="C17" s="50">
        <f>SUM(C8:C16)</f>
        <v>292.83999999999997</v>
      </c>
      <c r="D17" s="50">
        <f>SUM(D8:D16)</f>
        <v>250.02999999999997</v>
      </c>
      <c r="E17" s="50">
        <f>SUM(E8:E16)</f>
        <v>318.94</v>
      </c>
      <c r="F17" s="49">
        <f t="shared" ref="F17:L17" si="9">SUM(F8:F16)</f>
        <v>301.99</v>
      </c>
      <c r="G17" s="50">
        <f t="shared" si="9"/>
        <v>312.55</v>
      </c>
      <c r="H17" s="50">
        <f t="shared" si="9"/>
        <v>191.1</v>
      </c>
      <c r="I17" s="49">
        <f t="shared" si="9"/>
        <v>168.97</v>
      </c>
      <c r="J17" s="50">
        <f t="shared" si="9"/>
        <v>293.27</v>
      </c>
      <c r="K17" s="49">
        <f t="shared" si="9"/>
        <v>332.12</v>
      </c>
      <c r="L17" s="49">
        <f t="shared" si="9"/>
        <v>225.4</v>
      </c>
      <c r="N17" s="37"/>
    </row>
    <row r="18" spans="1:14">
      <c r="A18" t="s">
        <v>291</v>
      </c>
      <c r="B18" s="34">
        <f>C3+D3+E3+F3+G3+H3+I3+J3+K3+L3</f>
        <v>2850</v>
      </c>
      <c r="C18" s="34">
        <f>C17+D17+E17+F17+G17+H17+I17+J17+K17+L17</f>
        <v>2687.2099999999996</v>
      </c>
    </row>
    <row r="20" spans="1:14">
      <c r="B20" s="35" t="s">
        <v>102</v>
      </c>
      <c r="C20" s="35"/>
    </row>
    <row r="21" spans="1:14">
      <c r="A21" t="s">
        <v>2</v>
      </c>
      <c r="B21" s="34">
        <v>25209</v>
      </c>
      <c r="C21" s="34"/>
    </row>
    <row r="22" spans="1:14">
      <c r="A22" t="s">
        <v>3</v>
      </c>
      <c r="B22" s="34">
        <v>121</v>
      </c>
      <c r="C22" s="34"/>
    </row>
    <row r="23" spans="1:14">
      <c r="A23" t="s">
        <v>5</v>
      </c>
      <c r="B23" s="34">
        <v>500</v>
      </c>
      <c r="C23" s="34"/>
    </row>
    <row r="24" spans="1:14">
      <c r="A24" t="s">
        <v>8</v>
      </c>
      <c r="B24" s="34">
        <v>0</v>
      </c>
      <c r="C24" s="34"/>
    </row>
    <row r="25" spans="1:14">
      <c r="A25" t="s">
        <v>9</v>
      </c>
      <c r="B25" s="34">
        <v>0</v>
      </c>
      <c r="C25" s="34"/>
    </row>
    <row r="26" spans="1:14">
      <c r="A26" t="s">
        <v>25</v>
      </c>
      <c r="B26" s="34">
        <v>5633</v>
      </c>
      <c r="C26" s="34"/>
    </row>
    <row r="27" spans="1:14">
      <c r="A27" t="s">
        <v>32</v>
      </c>
      <c r="B27" s="34">
        <v>0</v>
      </c>
      <c r="C27" s="34"/>
    </row>
    <row r="28" spans="1:14">
      <c r="B28" s="34"/>
      <c r="C28" s="34"/>
    </row>
    <row r="29" spans="1:14">
      <c r="A29" t="s">
        <v>27</v>
      </c>
      <c r="B29" s="34">
        <v>9000</v>
      </c>
      <c r="C29" s="34"/>
    </row>
    <row r="30" spans="1:14">
      <c r="A30" t="s">
        <v>47</v>
      </c>
      <c r="B30" s="37">
        <f>SUM(B21:B27)-B29</f>
        <v>22463</v>
      </c>
      <c r="C30" s="37"/>
      <c r="D30" s="3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B1" workbookViewId="0">
      <selection activeCell="B14" sqref="B14"/>
    </sheetView>
  </sheetViews>
  <sheetFormatPr baseColWidth="10" defaultRowHeight="14" x14ac:dyDescent="0"/>
  <cols>
    <col min="1" max="1" width="7.85546875" customWidth="1"/>
    <col min="2" max="2" width="24.28515625" customWidth="1"/>
    <col min="4" max="4" width="11.5703125" customWidth="1"/>
  </cols>
  <sheetData>
    <row r="1" spans="1:11">
      <c r="A1" t="s">
        <v>48</v>
      </c>
      <c r="B1" t="s">
        <v>50</v>
      </c>
      <c r="C1" t="s">
        <v>1</v>
      </c>
      <c r="D1" t="s">
        <v>49</v>
      </c>
      <c r="F1" t="s">
        <v>52</v>
      </c>
      <c r="G1" t="s">
        <v>11</v>
      </c>
      <c r="H1" t="s">
        <v>55</v>
      </c>
      <c r="I1" t="s">
        <v>29</v>
      </c>
      <c r="J1" t="s">
        <v>62</v>
      </c>
      <c r="K1" t="s">
        <v>12</v>
      </c>
    </row>
    <row r="2" spans="1:11">
      <c r="A2" s="38">
        <v>41551</v>
      </c>
      <c r="B2" t="s">
        <v>51</v>
      </c>
      <c r="C2" s="39">
        <v>7.4</v>
      </c>
      <c r="D2" t="s">
        <v>52</v>
      </c>
      <c r="F2" s="39">
        <v>7.4</v>
      </c>
    </row>
    <row r="3" spans="1:11">
      <c r="A3" s="38">
        <v>41551</v>
      </c>
      <c r="B3" t="s">
        <v>53</v>
      </c>
      <c r="C3" s="39">
        <v>3</v>
      </c>
      <c r="D3" t="s">
        <v>11</v>
      </c>
      <c r="G3" s="23">
        <v>3</v>
      </c>
    </row>
    <row r="4" spans="1:11">
      <c r="A4" s="38">
        <v>41555</v>
      </c>
      <c r="B4" t="s">
        <v>54</v>
      </c>
      <c r="C4" s="39">
        <v>20</v>
      </c>
      <c r="D4" t="s">
        <v>12</v>
      </c>
      <c r="K4" s="23">
        <v>20</v>
      </c>
    </row>
    <row r="5" spans="1:11">
      <c r="A5" s="38">
        <v>41555</v>
      </c>
      <c r="B5" t="s">
        <v>55</v>
      </c>
      <c r="C5" s="39">
        <v>10.98</v>
      </c>
      <c r="D5" t="s">
        <v>55</v>
      </c>
      <c r="H5" s="39">
        <v>10.98</v>
      </c>
    </row>
    <row r="6" spans="1:11">
      <c r="A6" s="38">
        <v>41558</v>
      </c>
      <c r="B6" t="s">
        <v>53</v>
      </c>
      <c r="C6" s="39">
        <v>3</v>
      </c>
      <c r="D6" t="s">
        <v>11</v>
      </c>
      <c r="G6" s="23">
        <v>3</v>
      </c>
    </row>
    <row r="7" spans="1:11">
      <c r="A7" s="38">
        <v>41560</v>
      </c>
      <c r="B7" t="s">
        <v>56</v>
      </c>
      <c r="C7" s="39">
        <v>12.95</v>
      </c>
      <c r="D7" t="s">
        <v>57</v>
      </c>
      <c r="I7" s="39">
        <v>12.95</v>
      </c>
    </row>
    <row r="8" spans="1:11">
      <c r="A8" s="38">
        <v>41565</v>
      </c>
      <c r="B8" t="s">
        <v>53</v>
      </c>
      <c r="C8" s="39">
        <v>3</v>
      </c>
      <c r="D8" t="s">
        <v>11</v>
      </c>
      <c r="G8" s="23">
        <v>3</v>
      </c>
    </row>
    <row r="9" spans="1:11">
      <c r="A9" s="38">
        <v>41567</v>
      </c>
      <c r="B9" t="s">
        <v>58</v>
      </c>
      <c r="C9" s="39">
        <v>2</v>
      </c>
      <c r="D9" t="s">
        <v>52</v>
      </c>
      <c r="F9" s="23">
        <v>2</v>
      </c>
    </row>
    <row r="10" spans="1:11">
      <c r="A10" s="38">
        <v>41569</v>
      </c>
      <c r="B10" t="s">
        <v>59</v>
      </c>
      <c r="C10" s="39">
        <v>1.71</v>
      </c>
      <c r="D10" t="s">
        <v>12</v>
      </c>
      <c r="K10" s="39">
        <v>1.71</v>
      </c>
    </row>
    <row r="11" spans="1:11">
      <c r="A11" s="38">
        <v>41569</v>
      </c>
      <c r="B11" t="s">
        <v>60</v>
      </c>
      <c r="C11" s="39">
        <v>2.29</v>
      </c>
      <c r="D11" t="s">
        <v>52</v>
      </c>
      <c r="F11" s="39">
        <v>2.29</v>
      </c>
    </row>
    <row r="12" spans="1:11">
      <c r="A12" s="38">
        <v>41571</v>
      </c>
      <c r="B12" t="s">
        <v>61</v>
      </c>
      <c r="C12" s="23">
        <v>38</v>
      </c>
      <c r="D12" t="s">
        <v>62</v>
      </c>
      <c r="J12" s="23">
        <v>38</v>
      </c>
    </row>
    <row r="13" spans="1:11">
      <c r="A13" s="38">
        <v>41572</v>
      </c>
      <c r="B13" t="s">
        <v>53</v>
      </c>
      <c r="C13" s="23">
        <v>3</v>
      </c>
      <c r="D13" t="s">
        <v>11</v>
      </c>
      <c r="G13" s="23">
        <v>3</v>
      </c>
    </row>
    <row r="14" spans="1:11">
      <c r="A14" s="38">
        <v>41573</v>
      </c>
      <c r="B14" t="s">
        <v>63</v>
      </c>
      <c r="C14" s="39">
        <v>1.95</v>
      </c>
      <c r="D14" t="s">
        <v>52</v>
      </c>
      <c r="F14" s="39">
        <v>1.95</v>
      </c>
    </row>
    <row r="15" spans="1:11">
      <c r="B15" t="s">
        <v>64</v>
      </c>
      <c r="C15" s="23">
        <v>10</v>
      </c>
      <c r="D15" t="s">
        <v>12</v>
      </c>
      <c r="K15" s="23">
        <v>10</v>
      </c>
    </row>
    <row r="21" spans="2:11">
      <c r="B21" t="s">
        <v>7</v>
      </c>
      <c r="C21" s="39">
        <f>SUM(C2:C20)</f>
        <v>119.28</v>
      </c>
      <c r="F21" s="39">
        <f t="shared" ref="F21:K21" si="0">SUM(F2:F20)</f>
        <v>13.64</v>
      </c>
      <c r="G21">
        <f t="shared" si="0"/>
        <v>12</v>
      </c>
      <c r="H21" s="39">
        <f t="shared" si="0"/>
        <v>10.98</v>
      </c>
      <c r="I21">
        <f t="shared" si="0"/>
        <v>12.95</v>
      </c>
      <c r="J21" s="39">
        <f t="shared" si="0"/>
        <v>38</v>
      </c>
      <c r="K21" s="40">
        <f t="shared" si="0"/>
        <v>31.71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C34" sqref="C34"/>
    </sheetView>
  </sheetViews>
  <sheetFormatPr baseColWidth="10" defaultRowHeight="14" x14ac:dyDescent="0"/>
  <cols>
    <col min="1" max="1" width="24.140625" customWidth="1"/>
    <col min="2" max="2" width="8.140625" customWidth="1"/>
    <col min="3" max="3" width="11.85546875" customWidth="1"/>
  </cols>
  <sheetData>
    <row r="1" spans="1:8">
      <c r="A1" t="s">
        <v>50</v>
      </c>
      <c r="B1" t="s">
        <v>1</v>
      </c>
      <c r="C1" t="s">
        <v>49</v>
      </c>
      <c r="E1" t="s">
        <v>29</v>
      </c>
      <c r="F1" t="s">
        <v>11</v>
      </c>
      <c r="G1" t="s">
        <v>66</v>
      </c>
      <c r="H1" t="s">
        <v>52</v>
      </c>
    </row>
    <row r="2" spans="1:8">
      <c r="A2" t="s">
        <v>68</v>
      </c>
      <c r="B2" s="39">
        <v>182.97</v>
      </c>
      <c r="C2" t="s">
        <v>29</v>
      </c>
      <c r="E2" s="39">
        <f>B2</f>
        <v>182.97</v>
      </c>
    </row>
    <row r="3" spans="1:8">
      <c r="A3" t="s">
        <v>53</v>
      </c>
      <c r="B3" s="23">
        <v>3</v>
      </c>
      <c r="C3" t="s">
        <v>11</v>
      </c>
      <c r="F3" s="23">
        <f>B3</f>
        <v>3</v>
      </c>
    </row>
    <row r="4" spans="1:8">
      <c r="A4" t="s">
        <v>65</v>
      </c>
      <c r="B4" s="23">
        <v>20</v>
      </c>
      <c r="C4" t="s">
        <v>11</v>
      </c>
      <c r="F4" s="23">
        <f>B4</f>
        <v>20</v>
      </c>
    </row>
    <row r="5" spans="1:8">
      <c r="A5" t="s">
        <v>55</v>
      </c>
      <c r="B5" s="39">
        <v>13.57</v>
      </c>
      <c r="C5" t="s">
        <v>66</v>
      </c>
      <c r="G5" s="39">
        <f>B5</f>
        <v>13.57</v>
      </c>
    </row>
    <row r="6" spans="1:8">
      <c r="A6" t="s">
        <v>67</v>
      </c>
      <c r="B6" s="39">
        <v>4.05</v>
      </c>
      <c r="C6" t="s">
        <v>52</v>
      </c>
      <c r="H6" s="39">
        <f>B6</f>
        <v>4.05</v>
      </c>
    </row>
    <row r="7" spans="1:8">
      <c r="A7" t="s">
        <v>53</v>
      </c>
      <c r="B7" s="23">
        <v>3</v>
      </c>
      <c r="C7" t="s">
        <v>11</v>
      </c>
      <c r="F7" s="23">
        <f>B7</f>
        <v>3</v>
      </c>
    </row>
    <row r="8" spans="1:8">
      <c r="A8" t="s">
        <v>69</v>
      </c>
      <c r="B8" s="39">
        <v>5.99</v>
      </c>
      <c r="C8" t="s">
        <v>52</v>
      </c>
      <c r="H8" s="39">
        <f>B8</f>
        <v>5.99</v>
      </c>
    </row>
    <row r="9" spans="1:8">
      <c r="A9" t="s">
        <v>72</v>
      </c>
      <c r="B9" s="39">
        <v>4.18</v>
      </c>
      <c r="C9" t="s">
        <v>52</v>
      </c>
      <c r="H9" s="39">
        <f>B9</f>
        <v>4.18</v>
      </c>
    </row>
    <row r="10" spans="1:8">
      <c r="A10" t="s">
        <v>70</v>
      </c>
      <c r="B10" s="39">
        <v>4.95</v>
      </c>
      <c r="C10" t="s">
        <v>52</v>
      </c>
      <c r="H10" s="39">
        <f>B10</f>
        <v>4.95</v>
      </c>
    </row>
    <row r="22" spans="1:8">
      <c r="A22" t="s">
        <v>7</v>
      </c>
      <c r="B22" s="39">
        <f>SUM(B2:B21)</f>
        <v>241.71</v>
      </c>
      <c r="E22" s="39">
        <f>SUM(E2:E21)</f>
        <v>182.97</v>
      </c>
      <c r="F22">
        <f>SUM(F2:F21)</f>
        <v>26</v>
      </c>
      <c r="G22" s="39">
        <f>SUM(G2:G21)</f>
        <v>13.57</v>
      </c>
      <c r="H22">
        <f>SUM(H2:H21)</f>
        <v>19.169999999999998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5" sqref="G5"/>
    </sheetView>
  </sheetViews>
  <sheetFormatPr baseColWidth="10" defaultRowHeight="14" x14ac:dyDescent="0"/>
  <cols>
    <col min="1" max="1" width="23.5703125" customWidth="1"/>
  </cols>
  <sheetData>
    <row r="1" spans="1:7">
      <c r="A1" t="s">
        <v>50</v>
      </c>
      <c r="B1" t="s">
        <v>1</v>
      </c>
      <c r="C1" t="s">
        <v>49</v>
      </c>
      <c r="E1" t="s">
        <v>52</v>
      </c>
      <c r="F1" t="s">
        <v>66</v>
      </c>
      <c r="G1" t="s">
        <v>75</v>
      </c>
    </row>
    <row r="2" spans="1:7">
      <c r="A2" t="s">
        <v>71</v>
      </c>
      <c r="B2" s="23">
        <v>10</v>
      </c>
      <c r="C2" t="s">
        <v>52</v>
      </c>
      <c r="E2" s="23">
        <f>B2</f>
        <v>10</v>
      </c>
    </row>
    <row r="3" spans="1:7">
      <c r="A3" t="s">
        <v>73</v>
      </c>
      <c r="B3" s="23">
        <v>5</v>
      </c>
      <c r="C3" t="s">
        <v>66</v>
      </c>
      <c r="E3" s="42"/>
      <c r="F3" s="23">
        <f>B3</f>
        <v>5</v>
      </c>
    </row>
    <row r="4" spans="1:7">
      <c r="A4" t="s">
        <v>74</v>
      </c>
      <c r="B4" s="23">
        <v>10</v>
      </c>
      <c r="C4" t="s">
        <v>75</v>
      </c>
      <c r="E4" s="23"/>
      <c r="G4" s="23">
        <f>B4</f>
        <v>10</v>
      </c>
    </row>
    <row r="5" spans="1:7">
      <c r="A5" t="s">
        <v>76</v>
      </c>
      <c r="B5" s="39">
        <v>135.38</v>
      </c>
      <c r="C5" t="s">
        <v>77</v>
      </c>
      <c r="E5" s="42"/>
      <c r="G5" s="39">
        <f>B5</f>
        <v>135.38</v>
      </c>
    </row>
    <row r="6" spans="1:7">
      <c r="A6" t="s">
        <v>78</v>
      </c>
      <c r="B6" s="39">
        <v>1.25</v>
      </c>
      <c r="C6" t="s">
        <v>66</v>
      </c>
      <c r="E6" s="42"/>
      <c r="F6" s="39">
        <f>B6</f>
        <v>1.25</v>
      </c>
    </row>
    <row r="7" spans="1:7">
      <c r="A7" t="s">
        <v>79</v>
      </c>
      <c r="B7" s="39">
        <v>7.58</v>
      </c>
      <c r="C7" t="s">
        <v>75</v>
      </c>
      <c r="E7" s="42"/>
      <c r="G7" s="39">
        <f>B7</f>
        <v>7.58</v>
      </c>
    </row>
    <row r="8" spans="1:7">
      <c r="A8" t="s">
        <v>80</v>
      </c>
      <c r="B8" s="39">
        <v>1.89</v>
      </c>
      <c r="C8" t="s">
        <v>66</v>
      </c>
      <c r="E8" s="42"/>
      <c r="F8" s="39">
        <f>B8</f>
        <v>1.89</v>
      </c>
    </row>
    <row r="9" spans="1:7">
      <c r="A9" t="s">
        <v>81</v>
      </c>
      <c r="B9" s="23">
        <v>35</v>
      </c>
      <c r="C9" t="s">
        <v>52</v>
      </c>
      <c r="E9" s="23">
        <f>B9</f>
        <v>35</v>
      </c>
      <c r="G9" s="23"/>
    </row>
    <row r="10" spans="1:7">
      <c r="A10" t="s">
        <v>82</v>
      </c>
      <c r="B10" s="40">
        <f>64.16+11.42+38.07+3.99</f>
        <v>117.64</v>
      </c>
      <c r="C10" t="s">
        <v>75</v>
      </c>
      <c r="G10" s="40">
        <f>B10</f>
        <v>117.64</v>
      </c>
    </row>
    <row r="11" spans="1:7">
      <c r="A11" t="s">
        <v>83</v>
      </c>
      <c r="B11" s="39">
        <v>20.45</v>
      </c>
      <c r="C11" t="s">
        <v>66</v>
      </c>
      <c r="F11" s="39">
        <f>B11</f>
        <v>20.45</v>
      </c>
    </row>
    <row r="12" spans="1:7">
      <c r="A12" t="s">
        <v>84</v>
      </c>
      <c r="B12" s="39">
        <v>15.99</v>
      </c>
      <c r="C12" t="s">
        <v>52</v>
      </c>
      <c r="E12" s="39">
        <f>B12</f>
        <v>15.99</v>
      </c>
    </row>
    <row r="13" spans="1:7">
      <c r="A13" t="s">
        <v>85</v>
      </c>
      <c r="B13" s="39">
        <v>59.48</v>
      </c>
      <c r="C13" t="s">
        <v>75</v>
      </c>
      <c r="G13" s="39">
        <f>B13</f>
        <v>59.48</v>
      </c>
    </row>
    <row r="14" spans="1:7">
      <c r="A14" t="s">
        <v>86</v>
      </c>
      <c r="B14" s="39">
        <v>7.18</v>
      </c>
      <c r="C14" t="s">
        <v>52</v>
      </c>
      <c r="E14" s="39">
        <f>B14</f>
        <v>7.18</v>
      </c>
    </row>
    <row r="15" spans="1:7">
      <c r="A15" t="s">
        <v>87</v>
      </c>
      <c r="B15" s="39">
        <v>5.44</v>
      </c>
      <c r="C15" t="s">
        <v>75</v>
      </c>
      <c r="G15" s="39">
        <f>B15</f>
        <v>5.44</v>
      </c>
    </row>
    <row r="16" spans="1:7">
      <c r="A16" t="s">
        <v>88</v>
      </c>
      <c r="B16" s="23">
        <v>27</v>
      </c>
      <c r="C16" t="s">
        <v>52</v>
      </c>
      <c r="E16" s="23">
        <v>27</v>
      </c>
    </row>
    <row r="22" spans="1:7">
      <c r="A22" t="s">
        <v>7</v>
      </c>
      <c r="B22" s="39">
        <f>SUM(B2:B21)</f>
        <v>459.28000000000003</v>
      </c>
      <c r="E22" s="39">
        <f>SUM(E2:E21)</f>
        <v>95.17</v>
      </c>
      <c r="F22" s="40">
        <f>SUM(F2:F21)</f>
        <v>28.59</v>
      </c>
      <c r="G22" s="40">
        <f>SUM(G2:G21)</f>
        <v>335.52000000000004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K1" sqref="K1:L1"/>
    </sheetView>
  </sheetViews>
  <sheetFormatPr baseColWidth="10" defaultRowHeight="14" x14ac:dyDescent="0"/>
  <cols>
    <col min="1" max="1" width="21.42578125" customWidth="1"/>
    <col min="2" max="2" width="18.85546875" style="49" customWidth="1"/>
    <col min="3" max="3" width="11.28515625" customWidth="1"/>
    <col min="6" max="6" width="13.7109375" customWidth="1"/>
    <col min="7" max="7" width="12" customWidth="1"/>
    <col min="8" max="8" width="17" customWidth="1"/>
    <col min="9" max="9" width="12.28515625" bestFit="1" customWidth="1"/>
    <col min="11" max="11" width="13.5703125" customWidth="1"/>
    <col min="12" max="12" width="9.28515625" customWidth="1"/>
    <col min="13" max="13" width="14.85546875" customWidth="1"/>
  </cols>
  <sheetData>
    <row r="1" spans="1:13" ht="18">
      <c r="A1" s="47" t="s">
        <v>50</v>
      </c>
      <c r="B1" s="53" t="s">
        <v>1</v>
      </c>
      <c r="C1" s="47" t="s">
        <v>49</v>
      </c>
      <c r="D1" s="47" t="s">
        <v>106</v>
      </c>
      <c r="E1" s="48"/>
      <c r="F1" s="47" t="s">
        <v>66</v>
      </c>
      <c r="G1" s="47" t="s">
        <v>52</v>
      </c>
      <c r="H1" s="47" t="s">
        <v>11</v>
      </c>
      <c r="I1" s="47" t="s">
        <v>30</v>
      </c>
      <c r="J1" s="47" t="s">
        <v>29</v>
      </c>
      <c r="K1" s="47" t="s">
        <v>91</v>
      </c>
      <c r="L1" s="47" t="s">
        <v>98</v>
      </c>
      <c r="M1" s="47" t="s">
        <v>12</v>
      </c>
    </row>
    <row r="2" spans="1:13">
      <c r="A2" t="s">
        <v>105</v>
      </c>
      <c r="B2" s="49">
        <v>1</v>
      </c>
      <c r="C2" t="s">
        <v>52</v>
      </c>
      <c r="D2" t="s">
        <v>107</v>
      </c>
      <c r="F2" s="44">
        <f>IF($C2=F$1,$B2,0)</f>
        <v>0</v>
      </c>
      <c r="G2" s="44">
        <f t="shared" ref="G2:M2" si="0">IF($C2=G$1,$B2,0)</f>
        <v>1</v>
      </c>
      <c r="H2" s="44">
        <f t="shared" si="0"/>
        <v>0</v>
      </c>
      <c r="I2" s="44">
        <f t="shared" si="0"/>
        <v>0</v>
      </c>
      <c r="J2" s="44">
        <f t="shared" si="0"/>
        <v>0</v>
      </c>
      <c r="K2" s="44">
        <f t="shared" si="0"/>
        <v>0</v>
      </c>
      <c r="L2" s="44">
        <f t="shared" si="0"/>
        <v>0</v>
      </c>
      <c r="M2" s="44">
        <f t="shared" si="0"/>
        <v>0</v>
      </c>
    </row>
    <row r="3" spans="1:13">
      <c r="A3" t="s">
        <v>108</v>
      </c>
      <c r="B3" s="49">
        <v>4.99</v>
      </c>
      <c r="C3" t="s">
        <v>30</v>
      </c>
      <c r="D3" t="s">
        <v>109</v>
      </c>
      <c r="F3" s="44">
        <f t="shared" ref="F3:M26" si="1">IF($C3=F$1,$B3,0)</f>
        <v>0</v>
      </c>
      <c r="G3" s="44">
        <f t="shared" si="1"/>
        <v>0</v>
      </c>
      <c r="H3" s="44">
        <f t="shared" si="1"/>
        <v>0</v>
      </c>
      <c r="I3" s="44">
        <f t="shared" si="1"/>
        <v>4.99</v>
      </c>
      <c r="J3" s="44">
        <f t="shared" si="1"/>
        <v>0</v>
      </c>
      <c r="K3" s="44">
        <f t="shared" si="1"/>
        <v>0</v>
      </c>
      <c r="L3" s="44">
        <f t="shared" si="1"/>
        <v>0</v>
      </c>
      <c r="M3" s="44">
        <f t="shared" si="1"/>
        <v>0</v>
      </c>
    </row>
    <row r="4" spans="1:13">
      <c r="A4" t="s">
        <v>110</v>
      </c>
      <c r="B4" s="49">
        <v>2.69</v>
      </c>
      <c r="C4" t="s">
        <v>66</v>
      </c>
      <c r="D4" t="s">
        <v>109</v>
      </c>
      <c r="F4" s="44">
        <f t="shared" si="1"/>
        <v>2.69</v>
      </c>
      <c r="G4" s="44">
        <f t="shared" si="1"/>
        <v>0</v>
      </c>
      <c r="H4" s="44">
        <f t="shared" si="1"/>
        <v>0</v>
      </c>
      <c r="I4" s="44">
        <f t="shared" si="1"/>
        <v>0</v>
      </c>
      <c r="J4" s="44">
        <f t="shared" si="1"/>
        <v>0</v>
      </c>
      <c r="K4" s="44">
        <f t="shared" si="1"/>
        <v>0</v>
      </c>
      <c r="L4" s="44">
        <f t="shared" si="1"/>
        <v>0</v>
      </c>
      <c r="M4" s="44">
        <f t="shared" si="1"/>
        <v>0</v>
      </c>
    </row>
    <row r="5" spans="1:13">
      <c r="A5" t="s">
        <v>111</v>
      </c>
      <c r="B5" s="49">
        <v>9.7899999999999991</v>
      </c>
      <c r="C5" t="s">
        <v>30</v>
      </c>
      <c r="D5" t="s">
        <v>109</v>
      </c>
      <c r="F5" s="44">
        <f t="shared" si="1"/>
        <v>0</v>
      </c>
      <c r="G5" s="44">
        <f t="shared" si="1"/>
        <v>0</v>
      </c>
      <c r="H5" s="44">
        <f t="shared" si="1"/>
        <v>0</v>
      </c>
      <c r="I5" s="44">
        <f t="shared" si="1"/>
        <v>9.7899999999999991</v>
      </c>
      <c r="J5" s="44">
        <f t="shared" si="1"/>
        <v>0</v>
      </c>
      <c r="K5" s="44">
        <f t="shared" si="1"/>
        <v>0</v>
      </c>
      <c r="L5" s="44">
        <f t="shared" si="1"/>
        <v>0</v>
      </c>
      <c r="M5" s="44">
        <f t="shared" si="1"/>
        <v>0</v>
      </c>
    </row>
    <row r="6" spans="1:13">
      <c r="A6" t="s">
        <v>112</v>
      </c>
      <c r="B6" s="49">
        <v>1.33</v>
      </c>
      <c r="C6" t="s">
        <v>12</v>
      </c>
      <c r="D6" t="s">
        <v>109</v>
      </c>
      <c r="F6" s="44">
        <f t="shared" si="1"/>
        <v>0</v>
      </c>
      <c r="G6" s="44">
        <f t="shared" si="1"/>
        <v>0</v>
      </c>
      <c r="H6" s="44">
        <f t="shared" si="1"/>
        <v>0</v>
      </c>
      <c r="I6" s="44">
        <f t="shared" si="1"/>
        <v>0</v>
      </c>
      <c r="J6" s="44">
        <f t="shared" si="1"/>
        <v>0</v>
      </c>
      <c r="K6" s="44">
        <f t="shared" si="1"/>
        <v>0</v>
      </c>
      <c r="L6" s="44">
        <f t="shared" si="1"/>
        <v>0</v>
      </c>
      <c r="M6" s="44">
        <f t="shared" si="1"/>
        <v>1.33</v>
      </c>
    </row>
    <row r="7" spans="1:13">
      <c r="A7" t="s">
        <v>113</v>
      </c>
      <c r="B7" s="49">
        <v>7.52</v>
      </c>
      <c r="C7" t="s">
        <v>12</v>
      </c>
      <c r="D7" t="s">
        <v>109</v>
      </c>
      <c r="F7" s="44">
        <f t="shared" si="1"/>
        <v>0</v>
      </c>
      <c r="G7" s="44">
        <f t="shared" si="1"/>
        <v>0</v>
      </c>
      <c r="H7" s="44">
        <f t="shared" si="1"/>
        <v>0</v>
      </c>
      <c r="I7" s="44">
        <f t="shared" si="1"/>
        <v>0</v>
      </c>
      <c r="J7" s="44">
        <f t="shared" si="1"/>
        <v>0</v>
      </c>
      <c r="K7" s="44">
        <f t="shared" si="1"/>
        <v>0</v>
      </c>
      <c r="L7" s="44">
        <f t="shared" si="1"/>
        <v>0</v>
      </c>
      <c r="M7" s="44">
        <f t="shared" si="1"/>
        <v>7.52</v>
      </c>
    </row>
    <row r="8" spans="1:13">
      <c r="A8" t="s">
        <v>114</v>
      </c>
      <c r="B8" s="49">
        <v>5</v>
      </c>
      <c r="C8" t="s">
        <v>52</v>
      </c>
      <c r="D8" t="s">
        <v>107</v>
      </c>
      <c r="F8" s="44">
        <f t="shared" si="1"/>
        <v>0</v>
      </c>
      <c r="G8" s="44">
        <f t="shared" si="1"/>
        <v>5</v>
      </c>
      <c r="H8" s="44">
        <f t="shared" si="1"/>
        <v>0</v>
      </c>
      <c r="I8" s="44">
        <f t="shared" si="1"/>
        <v>0</v>
      </c>
      <c r="J8" s="44">
        <f t="shared" si="1"/>
        <v>0</v>
      </c>
      <c r="K8" s="44">
        <f t="shared" si="1"/>
        <v>0</v>
      </c>
      <c r="L8" s="44">
        <f t="shared" si="1"/>
        <v>0</v>
      </c>
      <c r="M8" s="44">
        <f t="shared" si="1"/>
        <v>0</v>
      </c>
    </row>
    <row r="9" spans="1:13">
      <c r="A9" t="s">
        <v>115</v>
      </c>
      <c r="B9" s="49">
        <v>4.25</v>
      </c>
      <c r="C9" t="s">
        <v>12</v>
      </c>
      <c r="D9" t="s">
        <v>116</v>
      </c>
      <c r="F9" s="44">
        <f t="shared" si="1"/>
        <v>0</v>
      </c>
      <c r="G9" s="44">
        <f t="shared" si="1"/>
        <v>0</v>
      </c>
      <c r="H9" s="44">
        <f t="shared" si="1"/>
        <v>0</v>
      </c>
      <c r="I9" s="44">
        <f t="shared" si="1"/>
        <v>0</v>
      </c>
      <c r="J9" s="44">
        <f t="shared" si="1"/>
        <v>0</v>
      </c>
      <c r="K9" s="44">
        <f t="shared" si="1"/>
        <v>0</v>
      </c>
      <c r="L9" s="44">
        <f t="shared" si="1"/>
        <v>0</v>
      </c>
      <c r="M9" s="44">
        <f t="shared" si="1"/>
        <v>4.25</v>
      </c>
    </row>
    <row r="10" spans="1:13">
      <c r="A10" t="s">
        <v>117</v>
      </c>
      <c r="B10" s="49">
        <v>12</v>
      </c>
      <c r="C10" t="s">
        <v>52</v>
      </c>
      <c r="D10" t="s">
        <v>107</v>
      </c>
      <c r="F10" s="44">
        <f t="shared" si="1"/>
        <v>0</v>
      </c>
      <c r="G10" s="44">
        <f t="shared" si="1"/>
        <v>12</v>
      </c>
      <c r="H10" s="44">
        <f t="shared" si="1"/>
        <v>0</v>
      </c>
      <c r="I10" s="44">
        <f t="shared" si="1"/>
        <v>0</v>
      </c>
      <c r="J10" s="44">
        <f t="shared" si="1"/>
        <v>0</v>
      </c>
      <c r="K10" s="44">
        <f t="shared" si="1"/>
        <v>0</v>
      </c>
      <c r="L10" s="44">
        <f t="shared" si="1"/>
        <v>0</v>
      </c>
      <c r="M10" s="44">
        <f t="shared" si="1"/>
        <v>0</v>
      </c>
    </row>
    <row r="11" spans="1:13">
      <c r="A11" t="s">
        <v>118</v>
      </c>
      <c r="B11" s="49">
        <v>0</v>
      </c>
      <c r="C11" t="s">
        <v>12</v>
      </c>
      <c r="D11" t="s">
        <v>109</v>
      </c>
      <c r="F11" s="44">
        <f t="shared" si="1"/>
        <v>0</v>
      </c>
      <c r="G11" s="44">
        <f t="shared" si="1"/>
        <v>0</v>
      </c>
      <c r="H11" s="44">
        <f t="shared" si="1"/>
        <v>0</v>
      </c>
      <c r="I11" s="44">
        <f t="shared" si="1"/>
        <v>0</v>
      </c>
      <c r="J11" s="44">
        <f t="shared" si="1"/>
        <v>0</v>
      </c>
      <c r="K11" s="44">
        <f t="shared" si="1"/>
        <v>0</v>
      </c>
      <c r="L11" s="44">
        <f t="shared" si="1"/>
        <v>0</v>
      </c>
      <c r="M11" s="44">
        <f t="shared" si="1"/>
        <v>0</v>
      </c>
    </row>
    <row r="12" spans="1:13">
      <c r="A12" t="s">
        <v>119</v>
      </c>
      <c r="B12" s="49">
        <v>0</v>
      </c>
      <c r="C12" t="s">
        <v>12</v>
      </c>
      <c r="D12" t="s">
        <v>109</v>
      </c>
      <c r="F12" s="44">
        <f t="shared" si="1"/>
        <v>0</v>
      </c>
      <c r="G12" s="44">
        <f t="shared" si="1"/>
        <v>0</v>
      </c>
      <c r="H12" s="44">
        <f t="shared" si="1"/>
        <v>0</v>
      </c>
      <c r="I12" s="44">
        <f t="shared" si="1"/>
        <v>0</v>
      </c>
      <c r="J12" s="44">
        <f t="shared" si="1"/>
        <v>0</v>
      </c>
      <c r="K12" s="44">
        <f t="shared" si="1"/>
        <v>0</v>
      </c>
      <c r="L12" s="44">
        <f t="shared" si="1"/>
        <v>0</v>
      </c>
      <c r="M12" s="44">
        <f t="shared" si="1"/>
        <v>0</v>
      </c>
    </row>
    <row r="13" spans="1:13">
      <c r="A13" t="s">
        <v>120</v>
      </c>
      <c r="B13" s="49">
        <v>0</v>
      </c>
      <c r="C13" t="s">
        <v>12</v>
      </c>
      <c r="D13" t="s">
        <v>109</v>
      </c>
      <c r="F13" s="44">
        <f t="shared" si="1"/>
        <v>0</v>
      </c>
      <c r="G13" s="44">
        <f t="shared" si="1"/>
        <v>0</v>
      </c>
      <c r="H13" s="44">
        <f t="shared" si="1"/>
        <v>0</v>
      </c>
      <c r="I13" s="44">
        <f t="shared" si="1"/>
        <v>0</v>
      </c>
      <c r="J13" s="44">
        <f t="shared" si="1"/>
        <v>0</v>
      </c>
      <c r="K13" s="44">
        <f t="shared" si="1"/>
        <v>0</v>
      </c>
      <c r="L13" s="44">
        <f t="shared" si="1"/>
        <v>0</v>
      </c>
      <c r="M13" s="44">
        <f t="shared" si="1"/>
        <v>0</v>
      </c>
    </row>
    <row r="14" spans="1:13">
      <c r="A14" t="s">
        <v>121</v>
      </c>
      <c r="B14" s="49">
        <v>25.68</v>
      </c>
      <c r="C14" t="s">
        <v>12</v>
      </c>
      <c r="D14" t="s">
        <v>109</v>
      </c>
      <c r="F14" s="44">
        <f t="shared" si="1"/>
        <v>0</v>
      </c>
      <c r="G14" s="44">
        <f t="shared" si="1"/>
        <v>0</v>
      </c>
      <c r="H14" s="44">
        <f t="shared" si="1"/>
        <v>0</v>
      </c>
      <c r="I14" s="44">
        <f t="shared" si="1"/>
        <v>0</v>
      </c>
      <c r="J14" s="44">
        <f t="shared" si="1"/>
        <v>0</v>
      </c>
      <c r="K14" s="44">
        <f t="shared" si="1"/>
        <v>0</v>
      </c>
      <c r="L14" s="44">
        <f t="shared" si="1"/>
        <v>0</v>
      </c>
      <c r="M14" s="44">
        <f t="shared" si="1"/>
        <v>25.68</v>
      </c>
    </row>
    <row r="15" spans="1:13">
      <c r="A15" t="s">
        <v>122</v>
      </c>
      <c r="B15" s="49">
        <v>25</v>
      </c>
      <c r="C15" t="s">
        <v>12</v>
      </c>
      <c r="D15" t="s">
        <v>107</v>
      </c>
      <c r="F15" s="44">
        <f t="shared" si="1"/>
        <v>0</v>
      </c>
      <c r="G15" s="44">
        <f t="shared" si="1"/>
        <v>0</v>
      </c>
      <c r="H15" s="44">
        <f t="shared" si="1"/>
        <v>0</v>
      </c>
      <c r="I15" s="44">
        <f t="shared" si="1"/>
        <v>0</v>
      </c>
      <c r="J15" s="44">
        <f t="shared" si="1"/>
        <v>0</v>
      </c>
      <c r="K15" s="44">
        <f t="shared" si="1"/>
        <v>0</v>
      </c>
      <c r="L15" s="44">
        <f t="shared" si="1"/>
        <v>0</v>
      </c>
      <c r="M15" s="44">
        <f t="shared" si="1"/>
        <v>25</v>
      </c>
    </row>
    <row r="16" spans="1:13">
      <c r="A16" t="s">
        <v>123</v>
      </c>
      <c r="B16" s="49">
        <v>30.61</v>
      </c>
      <c r="C16" t="s">
        <v>66</v>
      </c>
      <c r="D16" t="s">
        <v>109</v>
      </c>
      <c r="F16" s="44">
        <f t="shared" si="1"/>
        <v>30.61</v>
      </c>
      <c r="G16" s="44">
        <f t="shared" si="1"/>
        <v>0</v>
      </c>
      <c r="H16" s="44">
        <f t="shared" si="1"/>
        <v>0</v>
      </c>
      <c r="I16" s="44">
        <f t="shared" si="1"/>
        <v>0</v>
      </c>
      <c r="J16" s="44">
        <f t="shared" si="1"/>
        <v>0</v>
      </c>
      <c r="K16" s="44">
        <f t="shared" si="1"/>
        <v>0</v>
      </c>
      <c r="L16" s="44">
        <f t="shared" si="1"/>
        <v>0</v>
      </c>
      <c r="M16" s="44">
        <f t="shared" si="1"/>
        <v>0</v>
      </c>
    </row>
    <row r="17" spans="1:13">
      <c r="A17" t="s">
        <v>124</v>
      </c>
      <c r="B17" s="49">
        <v>6</v>
      </c>
      <c r="C17" t="s">
        <v>52</v>
      </c>
      <c r="D17" t="s">
        <v>107</v>
      </c>
      <c r="F17" s="44">
        <f t="shared" si="1"/>
        <v>0</v>
      </c>
      <c r="G17" s="44">
        <f t="shared" si="1"/>
        <v>6</v>
      </c>
      <c r="H17" s="44">
        <f t="shared" si="1"/>
        <v>0</v>
      </c>
      <c r="I17" s="44">
        <f t="shared" si="1"/>
        <v>0</v>
      </c>
      <c r="J17" s="44">
        <f t="shared" si="1"/>
        <v>0</v>
      </c>
      <c r="K17" s="44">
        <f t="shared" si="1"/>
        <v>0</v>
      </c>
      <c r="L17" s="44">
        <f t="shared" si="1"/>
        <v>0</v>
      </c>
      <c r="M17" s="44">
        <f t="shared" si="1"/>
        <v>0</v>
      </c>
    </row>
    <row r="18" spans="1:13">
      <c r="A18" t="s">
        <v>125</v>
      </c>
      <c r="B18" s="49">
        <v>3.99</v>
      </c>
      <c r="C18" t="s">
        <v>12</v>
      </c>
      <c r="D18" t="s">
        <v>109</v>
      </c>
      <c r="F18" s="44">
        <f t="shared" si="1"/>
        <v>0</v>
      </c>
      <c r="G18" s="44">
        <f t="shared" si="1"/>
        <v>0</v>
      </c>
      <c r="H18" s="44">
        <f t="shared" si="1"/>
        <v>0</v>
      </c>
      <c r="I18" s="44">
        <f t="shared" si="1"/>
        <v>0</v>
      </c>
      <c r="J18" s="44">
        <f t="shared" si="1"/>
        <v>0</v>
      </c>
      <c r="K18" s="44">
        <f t="shared" si="1"/>
        <v>0</v>
      </c>
      <c r="L18" s="44">
        <f t="shared" si="1"/>
        <v>0</v>
      </c>
      <c r="M18" s="44">
        <f t="shared" si="1"/>
        <v>3.99</v>
      </c>
    </row>
    <row r="19" spans="1:13">
      <c r="A19" t="s">
        <v>126</v>
      </c>
      <c r="B19" s="49">
        <v>15</v>
      </c>
      <c r="C19" t="s">
        <v>12</v>
      </c>
      <c r="D19" t="s">
        <v>109</v>
      </c>
      <c r="F19" s="44">
        <f t="shared" si="1"/>
        <v>0</v>
      </c>
      <c r="G19" s="44">
        <f t="shared" si="1"/>
        <v>0</v>
      </c>
      <c r="H19" s="44">
        <f t="shared" si="1"/>
        <v>0</v>
      </c>
      <c r="I19" s="44">
        <f t="shared" si="1"/>
        <v>0</v>
      </c>
      <c r="J19" s="44">
        <f t="shared" si="1"/>
        <v>0</v>
      </c>
      <c r="K19" s="44">
        <f t="shared" si="1"/>
        <v>0</v>
      </c>
      <c r="L19" s="44">
        <f t="shared" si="1"/>
        <v>0</v>
      </c>
      <c r="M19" s="44">
        <f t="shared" si="1"/>
        <v>15</v>
      </c>
    </row>
    <row r="20" spans="1:13">
      <c r="A20" t="s">
        <v>127</v>
      </c>
      <c r="B20" s="49">
        <v>0.3</v>
      </c>
      <c r="C20" t="s">
        <v>12</v>
      </c>
      <c r="D20" t="s">
        <v>109</v>
      </c>
      <c r="F20" s="44">
        <f t="shared" si="1"/>
        <v>0</v>
      </c>
      <c r="G20" s="44">
        <f t="shared" si="1"/>
        <v>0</v>
      </c>
      <c r="H20" s="44">
        <f t="shared" si="1"/>
        <v>0</v>
      </c>
      <c r="I20" s="44">
        <f t="shared" si="1"/>
        <v>0</v>
      </c>
      <c r="J20" s="44">
        <f t="shared" si="1"/>
        <v>0</v>
      </c>
      <c r="K20" s="44">
        <f t="shared" si="1"/>
        <v>0</v>
      </c>
      <c r="L20" s="44">
        <f t="shared" si="1"/>
        <v>0</v>
      </c>
      <c r="M20" s="44">
        <f t="shared" si="1"/>
        <v>0.3</v>
      </c>
    </row>
    <row r="21" spans="1:13">
      <c r="A21" t="s">
        <v>128</v>
      </c>
      <c r="B21" s="49">
        <v>97.69</v>
      </c>
      <c r="C21" t="s">
        <v>12</v>
      </c>
      <c r="D21" t="s">
        <v>109</v>
      </c>
      <c r="F21" s="44">
        <f t="shared" si="1"/>
        <v>0</v>
      </c>
      <c r="G21" s="44">
        <f t="shared" si="1"/>
        <v>0</v>
      </c>
      <c r="H21" s="44">
        <f t="shared" si="1"/>
        <v>0</v>
      </c>
      <c r="I21" s="44">
        <f t="shared" si="1"/>
        <v>0</v>
      </c>
      <c r="J21" s="44">
        <f t="shared" si="1"/>
        <v>0</v>
      </c>
      <c r="K21" s="44">
        <f t="shared" si="1"/>
        <v>0</v>
      </c>
      <c r="L21" s="44">
        <f t="shared" si="1"/>
        <v>0</v>
      </c>
      <c r="M21" s="44">
        <f t="shared" si="1"/>
        <v>97.69</v>
      </c>
    </row>
    <row r="22" spans="1:13">
      <c r="A22" t="s">
        <v>129</v>
      </c>
      <c r="B22" s="49">
        <v>40</v>
      </c>
      <c r="C22" t="s">
        <v>91</v>
      </c>
      <c r="D22" t="s">
        <v>116</v>
      </c>
      <c r="F22" s="44">
        <f t="shared" si="1"/>
        <v>0</v>
      </c>
      <c r="G22" s="44">
        <f t="shared" si="1"/>
        <v>0</v>
      </c>
      <c r="H22" s="44">
        <f t="shared" si="1"/>
        <v>0</v>
      </c>
      <c r="I22" s="44">
        <f t="shared" si="1"/>
        <v>0</v>
      </c>
      <c r="J22" s="44">
        <f t="shared" si="1"/>
        <v>0</v>
      </c>
      <c r="K22" s="44">
        <f t="shared" si="1"/>
        <v>40</v>
      </c>
      <c r="L22" s="44">
        <f t="shared" si="1"/>
        <v>0</v>
      </c>
      <c r="M22" s="44">
        <f t="shared" si="1"/>
        <v>0</v>
      </c>
    </row>
    <row r="23" spans="1:13">
      <c r="F23" s="44">
        <f t="shared" si="1"/>
        <v>0</v>
      </c>
      <c r="G23" s="44">
        <f t="shared" si="1"/>
        <v>0</v>
      </c>
      <c r="H23" s="44">
        <f t="shared" si="1"/>
        <v>0</v>
      </c>
      <c r="I23" s="44">
        <f t="shared" si="1"/>
        <v>0</v>
      </c>
      <c r="J23" s="44">
        <f t="shared" si="1"/>
        <v>0</v>
      </c>
      <c r="K23" s="44">
        <f t="shared" si="1"/>
        <v>0</v>
      </c>
      <c r="L23" s="44">
        <f t="shared" si="1"/>
        <v>0</v>
      </c>
      <c r="M23" s="44">
        <f t="shared" si="1"/>
        <v>0</v>
      </c>
    </row>
    <row r="24" spans="1:13">
      <c r="F24" s="44">
        <f t="shared" si="1"/>
        <v>0</v>
      </c>
      <c r="G24" s="44">
        <f t="shared" si="1"/>
        <v>0</v>
      </c>
      <c r="H24" s="44">
        <f t="shared" si="1"/>
        <v>0</v>
      </c>
      <c r="I24" s="44">
        <f t="shared" si="1"/>
        <v>0</v>
      </c>
      <c r="J24" s="44">
        <f t="shared" si="1"/>
        <v>0</v>
      </c>
      <c r="K24" s="44">
        <f t="shared" si="1"/>
        <v>0</v>
      </c>
      <c r="L24" s="44">
        <f t="shared" si="1"/>
        <v>0</v>
      </c>
      <c r="M24" s="44">
        <f t="shared" si="1"/>
        <v>0</v>
      </c>
    </row>
    <row r="25" spans="1:13">
      <c r="F25" s="44">
        <f t="shared" si="1"/>
        <v>0</v>
      </c>
      <c r="G25" s="44">
        <f t="shared" si="1"/>
        <v>0</v>
      </c>
      <c r="H25" s="44">
        <f t="shared" si="1"/>
        <v>0</v>
      </c>
      <c r="I25" s="44">
        <f t="shared" si="1"/>
        <v>0</v>
      </c>
      <c r="J25" s="44">
        <f t="shared" si="1"/>
        <v>0</v>
      </c>
      <c r="K25" s="44">
        <f t="shared" si="1"/>
        <v>0</v>
      </c>
      <c r="L25" s="44">
        <f t="shared" si="1"/>
        <v>0</v>
      </c>
      <c r="M25" s="44">
        <f t="shared" si="1"/>
        <v>0</v>
      </c>
    </row>
    <row r="26" spans="1:13">
      <c r="F26" s="44">
        <f t="shared" si="1"/>
        <v>0</v>
      </c>
      <c r="G26" s="44">
        <f t="shared" si="1"/>
        <v>0</v>
      </c>
      <c r="H26" s="44">
        <f t="shared" si="1"/>
        <v>0</v>
      </c>
      <c r="I26" s="44">
        <f t="shared" si="1"/>
        <v>0</v>
      </c>
      <c r="J26" s="44">
        <f t="shared" si="1"/>
        <v>0</v>
      </c>
      <c r="K26" s="44">
        <f t="shared" si="1"/>
        <v>0</v>
      </c>
      <c r="L26" s="44">
        <f t="shared" si="1"/>
        <v>0</v>
      </c>
      <c r="M26" s="44">
        <f t="shared" si="1"/>
        <v>0</v>
      </c>
    </row>
    <row r="27" spans="1:13" ht="25">
      <c r="A27" s="43" t="s">
        <v>7</v>
      </c>
      <c r="B27" s="54">
        <f>SUM(B2:B26)</f>
        <v>292.84000000000003</v>
      </c>
      <c r="C27" s="43"/>
      <c r="D27" s="43"/>
      <c r="E27" s="43"/>
      <c r="F27" s="45">
        <f t="shared" ref="F27:M27" si="2">SUM(F2:F26)</f>
        <v>33.299999999999997</v>
      </c>
      <c r="G27" s="45">
        <f t="shared" si="2"/>
        <v>24</v>
      </c>
      <c r="H27" s="45">
        <f t="shared" si="2"/>
        <v>0</v>
      </c>
      <c r="I27" s="45">
        <f>SUM(I2:I26)</f>
        <v>14.78</v>
      </c>
      <c r="J27" s="45">
        <f t="shared" si="2"/>
        <v>0</v>
      </c>
      <c r="K27" s="45">
        <f t="shared" si="2"/>
        <v>40</v>
      </c>
      <c r="L27" s="45">
        <f t="shared" si="2"/>
        <v>0</v>
      </c>
      <c r="M27" s="45">
        <f t="shared" si="2"/>
        <v>180.76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B28" sqref="B28"/>
    </sheetView>
  </sheetViews>
  <sheetFormatPr baseColWidth="10" defaultRowHeight="14" x14ac:dyDescent="0"/>
  <cols>
    <col min="1" max="1" width="21.42578125" customWidth="1"/>
    <col min="2" max="2" width="15.5703125" customWidth="1"/>
    <col min="3" max="3" width="12.85546875" customWidth="1"/>
    <col min="7" max="7" width="12.5703125" customWidth="1"/>
    <col min="8" max="8" width="12.85546875" customWidth="1"/>
    <col min="9" max="9" width="17" customWidth="1"/>
    <col min="14" max="14" width="14.85546875" customWidth="1"/>
  </cols>
  <sheetData>
    <row r="1" spans="1:14" ht="18">
      <c r="A1" s="47" t="s">
        <v>50</v>
      </c>
      <c r="B1" s="47" t="s">
        <v>1</v>
      </c>
      <c r="C1" s="47" t="s">
        <v>49</v>
      </c>
      <c r="D1" s="47" t="s">
        <v>106</v>
      </c>
      <c r="E1" s="47" t="s">
        <v>135</v>
      </c>
      <c r="F1" s="48"/>
      <c r="G1" s="47" t="s">
        <v>66</v>
      </c>
      <c r="H1" s="47" t="s">
        <v>52</v>
      </c>
      <c r="I1" s="47" t="s">
        <v>11</v>
      </c>
      <c r="J1" s="47" t="s">
        <v>30</v>
      </c>
      <c r="K1" s="47" t="s">
        <v>29</v>
      </c>
      <c r="L1" s="47" t="s">
        <v>91</v>
      </c>
      <c r="M1" s="47" t="s">
        <v>98</v>
      </c>
      <c r="N1" s="47" t="s">
        <v>12</v>
      </c>
    </row>
    <row r="2" spans="1:14">
      <c r="A2" t="s">
        <v>130</v>
      </c>
      <c r="B2" s="55">
        <v>3.34</v>
      </c>
      <c r="C2" t="s">
        <v>29</v>
      </c>
      <c r="D2" t="s">
        <v>109</v>
      </c>
      <c r="G2" s="44">
        <f>IF($C2=G$1,$B2,0)</f>
        <v>0</v>
      </c>
      <c r="H2" s="44">
        <f t="shared" ref="H2:N2" si="0">IF($C2=H$1,$B2,0)</f>
        <v>0</v>
      </c>
      <c r="I2" s="44">
        <f t="shared" si="0"/>
        <v>0</v>
      </c>
      <c r="J2" s="44">
        <f t="shared" si="0"/>
        <v>0</v>
      </c>
      <c r="K2" s="44">
        <f t="shared" si="0"/>
        <v>3.34</v>
      </c>
      <c r="L2" s="44">
        <f t="shared" si="0"/>
        <v>0</v>
      </c>
      <c r="M2" s="44">
        <f t="shared" si="0"/>
        <v>0</v>
      </c>
      <c r="N2" s="44">
        <f t="shared" si="0"/>
        <v>0</v>
      </c>
    </row>
    <row r="3" spans="1:14">
      <c r="A3" t="s">
        <v>131</v>
      </c>
      <c r="B3" s="55">
        <v>1.99</v>
      </c>
      <c r="C3" t="s">
        <v>12</v>
      </c>
      <c r="D3" t="s">
        <v>109</v>
      </c>
      <c r="G3" s="44">
        <f t="shared" ref="G3:N26" si="1">IF($C3=G$1,$B3,0)</f>
        <v>0</v>
      </c>
      <c r="H3" s="44">
        <f t="shared" si="1"/>
        <v>0</v>
      </c>
      <c r="I3" s="44">
        <f t="shared" si="1"/>
        <v>0</v>
      </c>
      <c r="J3" s="44">
        <f t="shared" si="1"/>
        <v>0</v>
      </c>
      <c r="K3" s="44">
        <f t="shared" si="1"/>
        <v>0</v>
      </c>
      <c r="L3" s="44">
        <f t="shared" si="1"/>
        <v>0</v>
      </c>
      <c r="M3" s="44">
        <f t="shared" si="1"/>
        <v>0</v>
      </c>
      <c r="N3" s="44">
        <f t="shared" si="1"/>
        <v>1.99</v>
      </c>
    </row>
    <row r="4" spans="1:14">
      <c r="A4" t="s">
        <v>132</v>
      </c>
      <c r="B4" s="55">
        <v>0.15</v>
      </c>
      <c r="C4" t="s">
        <v>12</v>
      </c>
      <c r="D4" t="s">
        <v>109</v>
      </c>
      <c r="G4" s="44">
        <f t="shared" si="1"/>
        <v>0</v>
      </c>
      <c r="H4" s="44">
        <f t="shared" si="1"/>
        <v>0</v>
      </c>
      <c r="I4" s="44">
        <f t="shared" si="1"/>
        <v>0</v>
      </c>
      <c r="J4" s="44">
        <f t="shared" si="1"/>
        <v>0</v>
      </c>
      <c r="K4" s="44">
        <f t="shared" si="1"/>
        <v>0</v>
      </c>
      <c r="L4" s="44">
        <f t="shared" si="1"/>
        <v>0</v>
      </c>
      <c r="M4" s="44">
        <f t="shared" si="1"/>
        <v>0</v>
      </c>
      <c r="N4" s="44">
        <f t="shared" si="1"/>
        <v>0.15</v>
      </c>
    </row>
    <row r="5" spans="1:14">
      <c r="A5" t="s">
        <v>133</v>
      </c>
      <c r="B5" s="55">
        <v>13</v>
      </c>
      <c r="C5" t="s">
        <v>11</v>
      </c>
      <c r="D5" t="s">
        <v>109</v>
      </c>
      <c r="G5" s="44">
        <f t="shared" si="1"/>
        <v>0</v>
      </c>
      <c r="H5" s="44">
        <f t="shared" si="1"/>
        <v>0</v>
      </c>
      <c r="I5" s="44">
        <f t="shared" si="1"/>
        <v>13</v>
      </c>
      <c r="J5" s="44">
        <f t="shared" si="1"/>
        <v>0</v>
      </c>
      <c r="K5" s="44">
        <f t="shared" si="1"/>
        <v>0</v>
      </c>
      <c r="L5" s="44">
        <f t="shared" si="1"/>
        <v>0</v>
      </c>
      <c r="M5" s="44">
        <f t="shared" si="1"/>
        <v>0</v>
      </c>
      <c r="N5" s="44">
        <f t="shared" si="1"/>
        <v>0</v>
      </c>
    </row>
    <row r="6" spans="1:14">
      <c r="A6" t="s">
        <v>134</v>
      </c>
      <c r="B6" s="55">
        <f>10+4+5+7+7</f>
        <v>33</v>
      </c>
      <c r="C6" t="s">
        <v>52</v>
      </c>
      <c r="D6" t="s">
        <v>107</v>
      </c>
      <c r="E6" t="s">
        <v>136</v>
      </c>
      <c r="G6" s="44">
        <f t="shared" si="1"/>
        <v>0</v>
      </c>
      <c r="H6" s="44">
        <f t="shared" si="1"/>
        <v>33</v>
      </c>
      <c r="I6" s="44">
        <f t="shared" si="1"/>
        <v>0</v>
      </c>
      <c r="J6" s="44">
        <f t="shared" si="1"/>
        <v>0</v>
      </c>
      <c r="K6" s="44">
        <f t="shared" si="1"/>
        <v>0</v>
      </c>
      <c r="L6" s="44">
        <f t="shared" si="1"/>
        <v>0</v>
      </c>
      <c r="M6" s="44">
        <f t="shared" si="1"/>
        <v>0</v>
      </c>
      <c r="N6" s="44">
        <f t="shared" si="1"/>
        <v>0</v>
      </c>
    </row>
    <row r="7" spans="1:14">
      <c r="A7" t="s">
        <v>137</v>
      </c>
      <c r="B7" s="55">
        <v>10</v>
      </c>
      <c r="C7" t="s">
        <v>52</v>
      </c>
      <c r="D7" t="s">
        <v>107</v>
      </c>
      <c r="E7" t="s">
        <v>138</v>
      </c>
      <c r="G7" s="44">
        <f t="shared" si="1"/>
        <v>0</v>
      </c>
      <c r="H7" s="44">
        <f t="shared" si="1"/>
        <v>10</v>
      </c>
      <c r="I7" s="44">
        <f t="shared" si="1"/>
        <v>0</v>
      </c>
      <c r="J7" s="44">
        <f t="shared" si="1"/>
        <v>0</v>
      </c>
      <c r="K7" s="44">
        <f t="shared" si="1"/>
        <v>0</v>
      </c>
      <c r="L7" s="44">
        <f t="shared" si="1"/>
        <v>0</v>
      </c>
      <c r="M7" s="44">
        <f t="shared" si="1"/>
        <v>0</v>
      </c>
      <c r="N7" s="44">
        <f t="shared" si="1"/>
        <v>0</v>
      </c>
    </row>
    <row r="8" spans="1:14">
      <c r="A8" t="s">
        <v>139</v>
      </c>
      <c r="B8" s="55">
        <f>9.99+9.99</f>
        <v>19.98</v>
      </c>
      <c r="C8" t="s">
        <v>12</v>
      </c>
      <c r="D8" t="s">
        <v>140</v>
      </c>
      <c r="E8" t="s">
        <v>141</v>
      </c>
      <c r="G8" s="44">
        <f t="shared" si="1"/>
        <v>0</v>
      </c>
      <c r="H8" s="44">
        <f t="shared" si="1"/>
        <v>0</v>
      </c>
      <c r="I8" s="44">
        <f t="shared" si="1"/>
        <v>0</v>
      </c>
      <c r="J8" s="44">
        <f t="shared" si="1"/>
        <v>0</v>
      </c>
      <c r="K8" s="44">
        <f t="shared" si="1"/>
        <v>0</v>
      </c>
      <c r="L8" s="44">
        <f t="shared" si="1"/>
        <v>0</v>
      </c>
      <c r="M8" s="44">
        <f t="shared" si="1"/>
        <v>0</v>
      </c>
      <c r="N8" s="44">
        <f t="shared" si="1"/>
        <v>19.98</v>
      </c>
    </row>
    <row r="9" spans="1:14">
      <c r="A9" t="s">
        <v>142</v>
      </c>
      <c r="B9" s="55">
        <v>2.02</v>
      </c>
      <c r="C9" t="s">
        <v>30</v>
      </c>
      <c r="D9" t="s">
        <v>140</v>
      </c>
      <c r="G9" s="44">
        <f t="shared" si="1"/>
        <v>0</v>
      </c>
      <c r="H9" s="44">
        <f t="shared" si="1"/>
        <v>0</v>
      </c>
      <c r="I9" s="44">
        <f t="shared" si="1"/>
        <v>0</v>
      </c>
      <c r="J9" s="44">
        <f t="shared" si="1"/>
        <v>2.02</v>
      </c>
      <c r="K9" s="44">
        <f t="shared" si="1"/>
        <v>0</v>
      </c>
      <c r="L9" s="44">
        <f t="shared" si="1"/>
        <v>0</v>
      </c>
      <c r="M9" s="44">
        <f t="shared" si="1"/>
        <v>0</v>
      </c>
      <c r="N9" s="44">
        <f t="shared" si="1"/>
        <v>0</v>
      </c>
    </row>
    <row r="10" spans="1:14">
      <c r="A10" t="s">
        <v>143</v>
      </c>
      <c r="B10" s="55">
        <f>3.5+3.99+4.49+1.69+3.84+3.79</f>
        <v>21.299999999999997</v>
      </c>
      <c r="C10" t="s">
        <v>66</v>
      </c>
      <c r="D10" t="s">
        <v>140</v>
      </c>
      <c r="E10" t="s">
        <v>145</v>
      </c>
      <c r="G10" s="44">
        <f t="shared" si="1"/>
        <v>21.299999999999997</v>
      </c>
      <c r="H10" s="44">
        <f t="shared" si="1"/>
        <v>0</v>
      </c>
      <c r="I10" s="44">
        <f t="shared" si="1"/>
        <v>0</v>
      </c>
      <c r="J10" s="44">
        <f t="shared" si="1"/>
        <v>0</v>
      </c>
      <c r="K10" s="44">
        <f t="shared" si="1"/>
        <v>0</v>
      </c>
      <c r="L10" s="44">
        <f t="shared" si="1"/>
        <v>0</v>
      </c>
      <c r="M10" s="44">
        <f t="shared" si="1"/>
        <v>0</v>
      </c>
      <c r="N10" s="44">
        <f t="shared" si="1"/>
        <v>0</v>
      </c>
    </row>
    <row r="11" spans="1:14">
      <c r="A11" t="s">
        <v>132</v>
      </c>
      <c r="B11" s="55">
        <f>1.81-0.05</f>
        <v>1.76</v>
      </c>
      <c r="C11" t="s">
        <v>12</v>
      </c>
      <c r="D11" t="s">
        <v>140</v>
      </c>
      <c r="E11" t="s">
        <v>144</v>
      </c>
      <c r="G11" s="44">
        <f t="shared" si="1"/>
        <v>0</v>
      </c>
      <c r="H11" s="44">
        <f t="shared" si="1"/>
        <v>0</v>
      </c>
      <c r="I11" s="44">
        <f t="shared" si="1"/>
        <v>0</v>
      </c>
      <c r="J11" s="44">
        <f t="shared" si="1"/>
        <v>0</v>
      </c>
      <c r="K11" s="44">
        <f t="shared" si="1"/>
        <v>0</v>
      </c>
      <c r="L11" s="44">
        <f t="shared" si="1"/>
        <v>0</v>
      </c>
      <c r="M11" s="44">
        <f t="shared" si="1"/>
        <v>0</v>
      </c>
      <c r="N11" s="44">
        <f t="shared" si="1"/>
        <v>1.76</v>
      </c>
    </row>
    <row r="12" spans="1:14">
      <c r="A12" t="s">
        <v>115</v>
      </c>
      <c r="B12" s="55">
        <v>4.25</v>
      </c>
      <c r="C12" t="s">
        <v>12</v>
      </c>
      <c r="D12" t="s">
        <v>116</v>
      </c>
      <c r="G12" s="44">
        <f t="shared" si="1"/>
        <v>0</v>
      </c>
      <c r="H12" s="44">
        <f t="shared" si="1"/>
        <v>0</v>
      </c>
      <c r="I12" s="44">
        <f t="shared" si="1"/>
        <v>0</v>
      </c>
      <c r="J12" s="44">
        <f t="shared" si="1"/>
        <v>0</v>
      </c>
      <c r="K12" s="44">
        <f t="shared" si="1"/>
        <v>0</v>
      </c>
      <c r="L12" s="44">
        <f t="shared" si="1"/>
        <v>0</v>
      </c>
      <c r="M12" s="44">
        <f t="shared" si="1"/>
        <v>0</v>
      </c>
      <c r="N12" s="44">
        <f t="shared" si="1"/>
        <v>4.25</v>
      </c>
    </row>
    <row r="13" spans="1:14">
      <c r="A13" t="s">
        <v>146</v>
      </c>
      <c r="B13" s="55">
        <v>2.8</v>
      </c>
      <c r="C13" t="s">
        <v>52</v>
      </c>
      <c r="D13" t="s">
        <v>109</v>
      </c>
      <c r="E13" t="s">
        <v>147</v>
      </c>
      <c r="G13" s="44">
        <f t="shared" si="1"/>
        <v>0</v>
      </c>
      <c r="H13" s="44">
        <f t="shared" si="1"/>
        <v>2.8</v>
      </c>
      <c r="I13" s="44">
        <f t="shared" si="1"/>
        <v>0</v>
      </c>
      <c r="J13" s="44">
        <f t="shared" si="1"/>
        <v>0</v>
      </c>
      <c r="K13" s="44">
        <f t="shared" si="1"/>
        <v>0</v>
      </c>
      <c r="L13" s="44">
        <f t="shared" si="1"/>
        <v>0</v>
      </c>
      <c r="M13" s="44">
        <f t="shared" si="1"/>
        <v>0</v>
      </c>
      <c r="N13" s="44">
        <f t="shared" si="1"/>
        <v>0</v>
      </c>
    </row>
    <row r="14" spans="1:14">
      <c r="A14" t="s">
        <v>150</v>
      </c>
      <c r="B14" s="55">
        <v>9.69</v>
      </c>
      <c r="C14" t="s">
        <v>52</v>
      </c>
      <c r="D14" t="s">
        <v>109</v>
      </c>
      <c r="E14" t="s">
        <v>151</v>
      </c>
      <c r="G14" s="44">
        <f t="shared" si="1"/>
        <v>0</v>
      </c>
      <c r="H14" s="44">
        <f t="shared" si="1"/>
        <v>9.69</v>
      </c>
      <c r="I14" s="44">
        <f t="shared" si="1"/>
        <v>0</v>
      </c>
      <c r="J14" s="44">
        <f t="shared" si="1"/>
        <v>0</v>
      </c>
      <c r="K14" s="44">
        <f t="shared" si="1"/>
        <v>0</v>
      </c>
      <c r="L14" s="44">
        <f t="shared" si="1"/>
        <v>0</v>
      </c>
      <c r="M14" s="44">
        <f t="shared" si="1"/>
        <v>0</v>
      </c>
      <c r="N14" s="44">
        <f t="shared" si="1"/>
        <v>0</v>
      </c>
    </row>
    <row r="15" spans="1:14">
      <c r="A15" t="s">
        <v>148</v>
      </c>
      <c r="B15" s="55">
        <v>21.4</v>
      </c>
      <c r="C15" t="s">
        <v>12</v>
      </c>
      <c r="D15" t="s">
        <v>109</v>
      </c>
      <c r="E15" t="s">
        <v>149</v>
      </c>
      <c r="G15" s="44">
        <f t="shared" si="1"/>
        <v>0</v>
      </c>
      <c r="H15" s="44">
        <f t="shared" si="1"/>
        <v>0</v>
      </c>
      <c r="I15" s="44">
        <f t="shared" si="1"/>
        <v>0</v>
      </c>
      <c r="J15" s="44">
        <f t="shared" si="1"/>
        <v>0</v>
      </c>
      <c r="K15" s="44">
        <f t="shared" si="1"/>
        <v>0</v>
      </c>
      <c r="L15" s="44">
        <f t="shared" si="1"/>
        <v>0</v>
      </c>
      <c r="M15" s="44">
        <f t="shared" si="1"/>
        <v>0</v>
      </c>
      <c r="N15" s="44">
        <f t="shared" si="1"/>
        <v>21.4</v>
      </c>
    </row>
    <row r="16" spans="1:14">
      <c r="A16" t="s">
        <v>152</v>
      </c>
      <c r="B16" s="55">
        <v>40</v>
      </c>
      <c r="C16" t="s">
        <v>12</v>
      </c>
      <c r="D16" t="s">
        <v>109</v>
      </c>
      <c r="E16" t="s">
        <v>153</v>
      </c>
      <c r="G16" s="44">
        <f t="shared" si="1"/>
        <v>0</v>
      </c>
      <c r="H16" s="44">
        <f t="shared" si="1"/>
        <v>0</v>
      </c>
      <c r="I16" s="44">
        <f t="shared" si="1"/>
        <v>0</v>
      </c>
      <c r="J16" s="44">
        <f t="shared" si="1"/>
        <v>0</v>
      </c>
      <c r="K16" s="44">
        <f t="shared" si="1"/>
        <v>0</v>
      </c>
      <c r="L16" s="44">
        <f t="shared" si="1"/>
        <v>0</v>
      </c>
      <c r="M16" s="44">
        <f t="shared" si="1"/>
        <v>0</v>
      </c>
      <c r="N16" s="44">
        <f t="shared" si="1"/>
        <v>40</v>
      </c>
    </row>
    <row r="17" spans="1:14">
      <c r="A17" t="s">
        <v>154</v>
      </c>
      <c r="B17" s="55">
        <v>17.760000000000002</v>
      </c>
      <c r="C17" t="s">
        <v>66</v>
      </c>
      <c r="D17" t="s">
        <v>109</v>
      </c>
      <c r="E17" t="s">
        <v>155</v>
      </c>
      <c r="G17" s="44">
        <f t="shared" si="1"/>
        <v>17.760000000000002</v>
      </c>
      <c r="H17" s="44">
        <f t="shared" si="1"/>
        <v>0</v>
      </c>
      <c r="I17" s="44">
        <f t="shared" si="1"/>
        <v>0</v>
      </c>
      <c r="J17" s="44">
        <f t="shared" si="1"/>
        <v>0</v>
      </c>
      <c r="K17" s="44">
        <f t="shared" si="1"/>
        <v>0</v>
      </c>
      <c r="L17" s="44">
        <f t="shared" si="1"/>
        <v>0</v>
      </c>
      <c r="M17" s="44">
        <f t="shared" si="1"/>
        <v>0</v>
      </c>
      <c r="N17" s="44">
        <f t="shared" si="1"/>
        <v>0</v>
      </c>
    </row>
    <row r="18" spans="1:14">
      <c r="A18" t="s">
        <v>124</v>
      </c>
      <c r="B18" s="55">
        <v>4.6500000000000004</v>
      </c>
      <c r="C18" t="s">
        <v>52</v>
      </c>
      <c r="D18" t="s">
        <v>107</v>
      </c>
      <c r="E18" t="s">
        <v>156</v>
      </c>
      <c r="G18" s="44">
        <f t="shared" si="1"/>
        <v>0</v>
      </c>
      <c r="H18" s="44">
        <f t="shared" si="1"/>
        <v>4.6500000000000004</v>
      </c>
      <c r="I18" s="44">
        <f t="shared" si="1"/>
        <v>0</v>
      </c>
      <c r="J18" s="44">
        <f t="shared" si="1"/>
        <v>0</v>
      </c>
      <c r="K18" s="44">
        <f t="shared" si="1"/>
        <v>0</v>
      </c>
      <c r="L18" s="44">
        <f t="shared" si="1"/>
        <v>0</v>
      </c>
      <c r="M18" s="44">
        <f t="shared" si="1"/>
        <v>0</v>
      </c>
      <c r="N18" s="44">
        <f t="shared" si="1"/>
        <v>0</v>
      </c>
    </row>
    <row r="19" spans="1:14">
      <c r="A19" t="s">
        <v>157</v>
      </c>
      <c r="B19" s="55">
        <v>5.2</v>
      </c>
      <c r="C19" t="s">
        <v>52</v>
      </c>
      <c r="D19" t="s">
        <v>116</v>
      </c>
      <c r="E19" t="s">
        <v>158</v>
      </c>
      <c r="G19" s="44">
        <f t="shared" si="1"/>
        <v>0</v>
      </c>
      <c r="H19" s="44">
        <f t="shared" si="1"/>
        <v>5.2</v>
      </c>
      <c r="I19" s="44">
        <f t="shared" si="1"/>
        <v>0</v>
      </c>
      <c r="J19" s="44">
        <f t="shared" si="1"/>
        <v>0</v>
      </c>
      <c r="K19" s="44">
        <f t="shared" si="1"/>
        <v>0</v>
      </c>
      <c r="L19" s="44">
        <f t="shared" si="1"/>
        <v>0</v>
      </c>
      <c r="M19" s="44">
        <f t="shared" si="1"/>
        <v>0</v>
      </c>
      <c r="N19" s="44">
        <f t="shared" si="1"/>
        <v>0</v>
      </c>
    </row>
    <row r="20" spans="1:14">
      <c r="A20" t="s">
        <v>114</v>
      </c>
      <c r="B20" s="55">
        <v>5</v>
      </c>
      <c r="C20" t="s">
        <v>52</v>
      </c>
      <c r="D20" t="s">
        <v>107</v>
      </c>
      <c r="E20" t="s">
        <v>159</v>
      </c>
      <c r="G20" s="44">
        <f t="shared" si="1"/>
        <v>0</v>
      </c>
      <c r="H20" s="44">
        <f t="shared" si="1"/>
        <v>5</v>
      </c>
      <c r="I20" s="44">
        <f t="shared" si="1"/>
        <v>0</v>
      </c>
      <c r="J20" s="44">
        <f t="shared" si="1"/>
        <v>0</v>
      </c>
      <c r="K20" s="44">
        <f t="shared" si="1"/>
        <v>0</v>
      </c>
      <c r="L20" s="44">
        <f t="shared" si="1"/>
        <v>0</v>
      </c>
      <c r="M20" s="44">
        <f t="shared" si="1"/>
        <v>0</v>
      </c>
      <c r="N20" s="44">
        <f t="shared" si="1"/>
        <v>0</v>
      </c>
    </row>
    <row r="21" spans="1:14">
      <c r="A21" t="s">
        <v>115</v>
      </c>
      <c r="B21" s="55">
        <v>2.75</v>
      </c>
      <c r="C21" t="s">
        <v>12</v>
      </c>
      <c r="D21" t="s">
        <v>116</v>
      </c>
      <c r="G21" s="44">
        <f t="shared" si="1"/>
        <v>0</v>
      </c>
      <c r="H21" s="44">
        <f t="shared" si="1"/>
        <v>0</v>
      </c>
      <c r="I21" s="44">
        <f t="shared" si="1"/>
        <v>0</v>
      </c>
      <c r="J21" s="44">
        <f t="shared" si="1"/>
        <v>0</v>
      </c>
      <c r="K21" s="44">
        <f t="shared" si="1"/>
        <v>0</v>
      </c>
      <c r="L21" s="44">
        <f t="shared" si="1"/>
        <v>0</v>
      </c>
      <c r="M21" s="44">
        <f t="shared" si="1"/>
        <v>0</v>
      </c>
      <c r="N21" s="44">
        <f t="shared" si="1"/>
        <v>2.75</v>
      </c>
    </row>
    <row r="22" spans="1:14">
      <c r="A22" t="s">
        <v>160</v>
      </c>
      <c r="B22" s="55">
        <v>26</v>
      </c>
      <c r="C22" t="s">
        <v>52</v>
      </c>
      <c r="D22" t="s">
        <v>109</v>
      </c>
      <c r="E22" t="s">
        <v>161</v>
      </c>
      <c r="G22" s="44">
        <f t="shared" si="1"/>
        <v>0</v>
      </c>
      <c r="H22" s="44">
        <f t="shared" si="1"/>
        <v>26</v>
      </c>
      <c r="I22" s="44">
        <f t="shared" si="1"/>
        <v>0</v>
      </c>
      <c r="J22" s="44">
        <f t="shared" si="1"/>
        <v>0</v>
      </c>
      <c r="K22" s="44">
        <f t="shared" si="1"/>
        <v>0</v>
      </c>
      <c r="L22" s="44">
        <f t="shared" si="1"/>
        <v>0</v>
      </c>
      <c r="M22" s="44">
        <f t="shared" si="1"/>
        <v>0</v>
      </c>
      <c r="N22" s="44">
        <f t="shared" si="1"/>
        <v>0</v>
      </c>
    </row>
    <row r="23" spans="1:14">
      <c r="A23" t="s">
        <v>162</v>
      </c>
      <c r="B23" s="55">
        <v>3</v>
      </c>
      <c r="C23" t="s">
        <v>66</v>
      </c>
      <c r="D23" t="s">
        <v>107</v>
      </c>
      <c r="E23" t="s">
        <v>163</v>
      </c>
      <c r="G23" s="44">
        <f t="shared" si="1"/>
        <v>3</v>
      </c>
      <c r="H23" s="44">
        <f t="shared" si="1"/>
        <v>0</v>
      </c>
      <c r="I23" s="44">
        <f t="shared" si="1"/>
        <v>0</v>
      </c>
      <c r="J23" s="44">
        <f t="shared" si="1"/>
        <v>0</v>
      </c>
      <c r="K23" s="44">
        <f t="shared" si="1"/>
        <v>0</v>
      </c>
      <c r="L23" s="44">
        <f t="shared" si="1"/>
        <v>0</v>
      </c>
      <c r="M23" s="44">
        <f t="shared" si="1"/>
        <v>0</v>
      </c>
      <c r="N23" s="44">
        <f t="shared" si="1"/>
        <v>0</v>
      </c>
    </row>
    <row r="24" spans="1:14">
      <c r="A24" t="s">
        <v>164</v>
      </c>
      <c r="B24" s="55">
        <v>0.99</v>
      </c>
      <c r="C24" t="s">
        <v>12</v>
      </c>
      <c r="D24" t="s">
        <v>109</v>
      </c>
      <c r="E24" t="s">
        <v>165</v>
      </c>
      <c r="G24" s="44">
        <f t="shared" si="1"/>
        <v>0</v>
      </c>
      <c r="H24" s="44">
        <f t="shared" si="1"/>
        <v>0</v>
      </c>
      <c r="I24" s="44">
        <f t="shared" si="1"/>
        <v>0</v>
      </c>
      <c r="J24" s="44">
        <f t="shared" si="1"/>
        <v>0</v>
      </c>
      <c r="K24" s="44">
        <f t="shared" si="1"/>
        <v>0</v>
      </c>
      <c r="L24" s="44">
        <f t="shared" si="1"/>
        <v>0</v>
      </c>
      <c r="M24" s="44">
        <f t="shared" si="1"/>
        <v>0</v>
      </c>
      <c r="N24" s="44">
        <f t="shared" si="1"/>
        <v>0.99</v>
      </c>
    </row>
    <row r="25" spans="1:14">
      <c r="B25" s="55"/>
      <c r="G25" s="44">
        <f t="shared" si="1"/>
        <v>0</v>
      </c>
      <c r="H25" s="44">
        <f t="shared" si="1"/>
        <v>0</v>
      </c>
      <c r="I25" s="44">
        <f t="shared" si="1"/>
        <v>0</v>
      </c>
      <c r="J25" s="44">
        <f t="shared" si="1"/>
        <v>0</v>
      </c>
      <c r="K25" s="44">
        <f t="shared" si="1"/>
        <v>0</v>
      </c>
      <c r="L25" s="44">
        <f t="shared" si="1"/>
        <v>0</v>
      </c>
      <c r="M25" s="44">
        <f t="shared" si="1"/>
        <v>0</v>
      </c>
      <c r="N25" s="44">
        <f t="shared" si="1"/>
        <v>0</v>
      </c>
    </row>
    <row r="26" spans="1:14">
      <c r="B26" s="55"/>
      <c r="G26" s="44">
        <f t="shared" si="1"/>
        <v>0</v>
      </c>
      <c r="H26" s="44">
        <f t="shared" si="1"/>
        <v>0</v>
      </c>
      <c r="I26" s="44">
        <f t="shared" si="1"/>
        <v>0</v>
      </c>
      <c r="J26" s="44">
        <f t="shared" si="1"/>
        <v>0</v>
      </c>
      <c r="K26" s="44">
        <f t="shared" si="1"/>
        <v>0</v>
      </c>
      <c r="L26" s="44">
        <f t="shared" si="1"/>
        <v>0</v>
      </c>
      <c r="M26" s="44">
        <f t="shared" si="1"/>
        <v>0</v>
      </c>
      <c r="N26" s="44">
        <f t="shared" si="1"/>
        <v>0</v>
      </c>
    </row>
    <row r="27" spans="1:14" ht="25">
      <c r="A27" s="43" t="s">
        <v>7</v>
      </c>
      <c r="B27" s="45">
        <f>SUM(B2:B26)</f>
        <v>250.03</v>
      </c>
      <c r="C27" s="43"/>
      <c r="D27" s="43"/>
      <c r="E27" s="43"/>
      <c r="F27" s="43"/>
      <c r="G27" s="45">
        <f t="shared" ref="G27:N27" si="2">SUM(G2:G26)</f>
        <v>42.06</v>
      </c>
      <c r="H27" s="45">
        <f t="shared" si="2"/>
        <v>96.339999999999989</v>
      </c>
      <c r="I27" s="45">
        <f t="shared" si="2"/>
        <v>13</v>
      </c>
      <c r="J27" s="45">
        <f t="shared" si="2"/>
        <v>2.02</v>
      </c>
      <c r="K27" s="45">
        <f t="shared" si="2"/>
        <v>3.34</v>
      </c>
      <c r="L27" s="45">
        <f t="shared" si="2"/>
        <v>0</v>
      </c>
      <c r="M27" s="45">
        <f t="shared" si="2"/>
        <v>0</v>
      </c>
      <c r="N27" s="45">
        <f t="shared" si="2"/>
        <v>93.27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A35" sqref="A35"/>
    </sheetView>
  </sheetViews>
  <sheetFormatPr baseColWidth="10" defaultRowHeight="14" x14ac:dyDescent="0"/>
  <cols>
    <col min="1" max="1" width="25.7109375" customWidth="1"/>
    <col min="2" max="2" width="13.85546875" bestFit="1" customWidth="1"/>
    <col min="3" max="4" width="11.85546875" customWidth="1"/>
    <col min="5" max="5" width="18.42578125" customWidth="1"/>
    <col min="7" max="7" width="12.42578125" customWidth="1"/>
    <col min="8" max="8" width="15.28515625" customWidth="1"/>
    <col min="9" max="9" width="16" customWidth="1"/>
    <col min="10" max="10" width="13.28515625" customWidth="1"/>
    <col min="11" max="11" width="12.42578125" customWidth="1"/>
    <col min="12" max="12" width="12.7109375" customWidth="1"/>
    <col min="14" max="14" width="15" customWidth="1"/>
  </cols>
  <sheetData>
    <row r="1" spans="1:14" ht="18">
      <c r="A1" s="47" t="s">
        <v>50</v>
      </c>
      <c r="B1" s="47" t="s">
        <v>1</v>
      </c>
      <c r="C1" s="47" t="s">
        <v>49</v>
      </c>
      <c r="D1" s="47" t="s">
        <v>106</v>
      </c>
      <c r="E1" s="47" t="s">
        <v>135</v>
      </c>
      <c r="F1" s="48"/>
      <c r="G1" s="47" t="s">
        <v>66</v>
      </c>
      <c r="H1" s="47" t="s">
        <v>52</v>
      </c>
      <c r="I1" s="47" t="s">
        <v>11</v>
      </c>
      <c r="J1" s="47" t="s">
        <v>30</v>
      </c>
      <c r="K1" s="47" t="s">
        <v>29</v>
      </c>
      <c r="L1" s="47" t="s">
        <v>91</v>
      </c>
      <c r="M1" s="47" t="s">
        <v>98</v>
      </c>
      <c r="N1" s="47" t="s">
        <v>12</v>
      </c>
    </row>
    <row r="2" spans="1:14">
      <c r="A2" t="s">
        <v>166</v>
      </c>
      <c r="B2" s="55">
        <v>10.71</v>
      </c>
      <c r="C2" t="s">
        <v>11</v>
      </c>
      <c r="D2" t="s">
        <v>109</v>
      </c>
      <c r="E2" t="s">
        <v>167</v>
      </c>
      <c r="G2" s="44">
        <f t="shared" ref="G2:N17" si="0">IF($C2=G$1,$B2,0)</f>
        <v>0</v>
      </c>
      <c r="H2" s="44">
        <f t="shared" si="0"/>
        <v>0</v>
      </c>
      <c r="I2" s="44">
        <f t="shared" si="0"/>
        <v>10.71</v>
      </c>
      <c r="J2" s="44">
        <f t="shared" si="0"/>
        <v>0</v>
      </c>
      <c r="K2" s="44">
        <f t="shared" si="0"/>
        <v>0</v>
      </c>
      <c r="L2" s="44">
        <f t="shared" si="0"/>
        <v>0</v>
      </c>
      <c r="M2" s="44">
        <f t="shared" si="0"/>
        <v>0</v>
      </c>
      <c r="N2" s="44">
        <f t="shared" si="0"/>
        <v>0</v>
      </c>
    </row>
    <row r="3" spans="1:14">
      <c r="A3" t="s">
        <v>168</v>
      </c>
      <c r="B3" s="55">
        <v>2.6</v>
      </c>
      <c r="C3" t="s">
        <v>52</v>
      </c>
      <c r="D3" t="s">
        <v>109</v>
      </c>
      <c r="E3" t="s">
        <v>169</v>
      </c>
      <c r="G3" s="44">
        <f t="shared" si="0"/>
        <v>0</v>
      </c>
      <c r="H3" s="44">
        <f t="shared" si="0"/>
        <v>2.6</v>
      </c>
      <c r="I3" s="44">
        <f t="shared" si="0"/>
        <v>0</v>
      </c>
      <c r="J3" s="44">
        <f t="shared" si="0"/>
        <v>0</v>
      </c>
      <c r="K3" s="44">
        <f t="shared" si="0"/>
        <v>0</v>
      </c>
      <c r="L3" s="44">
        <f t="shared" si="0"/>
        <v>0</v>
      </c>
      <c r="M3" s="44">
        <f t="shared" si="0"/>
        <v>0</v>
      </c>
      <c r="N3" s="44">
        <f t="shared" si="0"/>
        <v>0</v>
      </c>
    </row>
    <row r="4" spans="1:14">
      <c r="A4" t="s">
        <v>170</v>
      </c>
      <c r="B4" s="55">
        <v>11.35</v>
      </c>
      <c r="C4" t="s">
        <v>52</v>
      </c>
      <c r="D4" t="s">
        <v>116</v>
      </c>
      <c r="E4" t="s">
        <v>171</v>
      </c>
      <c r="G4" s="44">
        <f t="shared" si="0"/>
        <v>0</v>
      </c>
      <c r="H4" s="44">
        <f t="shared" si="0"/>
        <v>11.35</v>
      </c>
      <c r="I4" s="44">
        <f t="shared" si="0"/>
        <v>0</v>
      </c>
      <c r="J4" s="44">
        <f t="shared" si="0"/>
        <v>0</v>
      </c>
      <c r="K4" s="44">
        <f t="shared" si="0"/>
        <v>0</v>
      </c>
      <c r="L4" s="44">
        <f t="shared" si="0"/>
        <v>0</v>
      </c>
      <c r="M4" s="44">
        <f t="shared" si="0"/>
        <v>0</v>
      </c>
      <c r="N4" s="44">
        <f t="shared" si="0"/>
        <v>0</v>
      </c>
    </row>
    <row r="5" spans="1:14">
      <c r="A5" t="s">
        <v>115</v>
      </c>
      <c r="B5" s="55">
        <v>5.75</v>
      </c>
      <c r="C5" t="s">
        <v>12</v>
      </c>
      <c r="D5" t="s">
        <v>116</v>
      </c>
      <c r="E5" t="s">
        <v>172</v>
      </c>
      <c r="G5" s="44">
        <f t="shared" si="0"/>
        <v>0</v>
      </c>
      <c r="H5" s="44">
        <f t="shared" si="0"/>
        <v>0</v>
      </c>
      <c r="I5" s="44">
        <f t="shared" si="0"/>
        <v>0</v>
      </c>
      <c r="J5" s="44">
        <f t="shared" si="0"/>
        <v>0</v>
      </c>
      <c r="K5" s="44">
        <f t="shared" si="0"/>
        <v>0</v>
      </c>
      <c r="L5" s="44">
        <f t="shared" si="0"/>
        <v>0</v>
      </c>
      <c r="M5" s="44">
        <f t="shared" si="0"/>
        <v>0</v>
      </c>
      <c r="N5" s="44">
        <f t="shared" si="0"/>
        <v>5.75</v>
      </c>
    </row>
    <row r="6" spans="1:14">
      <c r="A6" t="s">
        <v>173</v>
      </c>
      <c r="B6" s="55">
        <v>2.25</v>
      </c>
      <c r="C6" t="s">
        <v>66</v>
      </c>
      <c r="D6" t="s">
        <v>116</v>
      </c>
      <c r="E6" t="s">
        <v>174</v>
      </c>
      <c r="G6" s="44">
        <f t="shared" si="0"/>
        <v>2.25</v>
      </c>
      <c r="H6" s="44">
        <f t="shared" si="0"/>
        <v>0</v>
      </c>
      <c r="I6" s="44">
        <f t="shared" si="0"/>
        <v>0</v>
      </c>
      <c r="J6" s="44">
        <f t="shared" si="0"/>
        <v>0</v>
      </c>
      <c r="K6" s="44">
        <f t="shared" si="0"/>
        <v>0</v>
      </c>
      <c r="L6" s="44">
        <f t="shared" si="0"/>
        <v>0</v>
      </c>
      <c r="M6" s="44">
        <f t="shared" si="0"/>
        <v>0</v>
      </c>
      <c r="N6" s="44">
        <f t="shared" si="0"/>
        <v>0</v>
      </c>
    </row>
    <row r="7" spans="1:14">
      <c r="A7" t="s">
        <v>175</v>
      </c>
      <c r="B7" s="56">
        <v>3</v>
      </c>
      <c r="C7" t="s">
        <v>11</v>
      </c>
      <c r="D7" t="s">
        <v>107</v>
      </c>
      <c r="E7" t="s">
        <v>176</v>
      </c>
      <c r="G7" s="44">
        <f t="shared" si="0"/>
        <v>0</v>
      </c>
      <c r="H7" s="44">
        <f t="shared" si="0"/>
        <v>0</v>
      </c>
      <c r="I7" s="44">
        <f t="shared" si="0"/>
        <v>3</v>
      </c>
      <c r="J7" s="44">
        <f t="shared" si="0"/>
        <v>0</v>
      </c>
      <c r="K7" s="44">
        <f t="shared" si="0"/>
        <v>0</v>
      </c>
      <c r="L7" s="44">
        <f t="shared" si="0"/>
        <v>0</v>
      </c>
      <c r="M7" s="44">
        <f t="shared" si="0"/>
        <v>0</v>
      </c>
      <c r="N7" s="44">
        <f t="shared" si="0"/>
        <v>0</v>
      </c>
    </row>
    <row r="8" spans="1:14">
      <c r="A8" t="s">
        <v>177</v>
      </c>
      <c r="B8" s="55">
        <v>2</v>
      </c>
      <c r="C8" t="s">
        <v>66</v>
      </c>
      <c r="D8" t="s">
        <v>107</v>
      </c>
      <c r="E8" t="s">
        <v>179</v>
      </c>
      <c r="G8" s="44">
        <f t="shared" si="0"/>
        <v>2</v>
      </c>
      <c r="H8" s="44">
        <f t="shared" si="0"/>
        <v>0</v>
      </c>
      <c r="I8" s="44">
        <f t="shared" si="0"/>
        <v>0</v>
      </c>
      <c r="J8" s="44">
        <f t="shared" si="0"/>
        <v>0</v>
      </c>
      <c r="K8" s="44">
        <f t="shared" si="0"/>
        <v>0</v>
      </c>
      <c r="L8" s="44">
        <f t="shared" si="0"/>
        <v>0</v>
      </c>
      <c r="M8" s="44">
        <f t="shared" si="0"/>
        <v>0</v>
      </c>
      <c r="N8" s="44">
        <f t="shared" si="0"/>
        <v>0</v>
      </c>
    </row>
    <row r="9" spans="1:14">
      <c r="A9" t="s">
        <v>178</v>
      </c>
      <c r="B9" s="55">
        <v>3.21</v>
      </c>
      <c r="C9" t="s">
        <v>12</v>
      </c>
      <c r="D9" t="s">
        <v>116</v>
      </c>
      <c r="E9" t="s">
        <v>180</v>
      </c>
      <c r="G9" s="44">
        <f t="shared" si="0"/>
        <v>0</v>
      </c>
      <c r="H9" s="44">
        <f t="shared" si="0"/>
        <v>0</v>
      </c>
      <c r="I9" s="44">
        <f t="shared" si="0"/>
        <v>0</v>
      </c>
      <c r="J9" s="44">
        <f t="shared" si="0"/>
        <v>0</v>
      </c>
      <c r="K9" s="44">
        <f t="shared" si="0"/>
        <v>0</v>
      </c>
      <c r="L9" s="44">
        <f t="shared" si="0"/>
        <v>0</v>
      </c>
      <c r="M9" s="44">
        <f t="shared" si="0"/>
        <v>0</v>
      </c>
      <c r="N9" s="44">
        <f t="shared" si="0"/>
        <v>3.21</v>
      </c>
    </row>
    <row r="10" spans="1:14">
      <c r="A10" t="s">
        <v>181</v>
      </c>
      <c r="B10" s="55">
        <v>6.15</v>
      </c>
      <c r="C10" t="s">
        <v>66</v>
      </c>
      <c r="D10" t="s">
        <v>109</v>
      </c>
      <c r="E10" t="s">
        <v>182</v>
      </c>
      <c r="G10" s="44">
        <f t="shared" si="0"/>
        <v>6.15</v>
      </c>
      <c r="H10" s="44">
        <f t="shared" si="0"/>
        <v>0</v>
      </c>
      <c r="I10" s="44">
        <f t="shared" si="0"/>
        <v>0</v>
      </c>
      <c r="J10" s="44">
        <f t="shared" si="0"/>
        <v>0</v>
      </c>
      <c r="K10" s="44">
        <f t="shared" si="0"/>
        <v>0</v>
      </c>
      <c r="L10" s="44">
        <f t="shared" si="0"/>
        <v>0</v>
      </c>
      <c r="M10" s="44">
        <f t="shared" si="0"/>
        <v>0</v>
      </c>
      <c r="N10" s="44">
        <f t="shared" si="0"/>
        <v>0</v>
      </c>
    </row>
    <row r="11" spans="1:14">
      <c r="A11" t="s">
        <v>183</v>
      </c>
      <c r="B11" s="55">
        <v>1.7</v>
      </c>
      <c r="C11" t="s">
        <v>52</v>
      </c>
      <c r="D11" t="s">
        <v>107</v>
      </c>
      <c r="E11" t="s">
        <v>184</v>
      </c>
      <c r="G11" s="44">
        <f t="shared" si="0"/>
        <v>0</v>
      </c>
      <c r="H11" s="44">
        <f t="shared" si="0"/>
        <v>1.7</v>
      </c>
      <c r="I11" s="44">
        <f t="shared" si="0"/>
        <v>0</v>
      </c>
      <c r="J11" s="44">
        <f t="shared" si="0"/>
        <v>0</v>
      </c>
      <c r="K11" s="44">
        <f t="shared" si="0"/>
        <v>0</v>
      </c>
      <c r="L11" s="44">
        <f t="shared" si="0"/>
        <v>0</v>
      </c>
      <c r="M11" s="44">
        <f t="shared" si="0"/>
        <v>0</v>
      </c>
      <c r="N11" s="44">
        <f t="shared" si="0"/>
        <v>0</v>
      </c>
    </row>
    <row r="12" spans="1:14">
      <c r="A12" t="s">
        <v>185</v>
      </c>
      <c r="B12" s="55">
        <v>16</v>
      </c>
      <c r="C12" t="s">
        <v>52</v>
      </c>
      <c r="D12" t="s">
        <v>107</v>
      </c>
      <c r="E12" t="s">
        <v>186</v>
      </c>
      <c r="G12" s="44">
        <f t="shared" si="0"/>
        <v>0</v>
      </c>
      <c r="H12" s="44">
        <f t="shared" si="0"/>
        <v>16</v>
      </c>
      <c r="I12" s="44">
        <f t="shared" si="0"/>
        <v>0</v>
      </c>
      <c r="J12" s="44">
        <f t="shared" si="0"/>
        <v>0</v>
      </c>
      <c r="K12" s="44">
        <f t="shared" si="0"/>
        <v>0</v>
      </c>
      <c r="L12" s="44">
        <f t="shared" si="0"/>
        <v>0</v>
      </c>
      <c r="M12" s="44">
        <f t="shared" si="0"/>
        <v>0</v>
      </c>
      <c r="N12" s="44">
        <f t="shared" si="0"/>
        <v>0</v>
      </c>
    </row>
    <row r="13" spans="1:14">
      <c r="A13" t="s">
        <v>187</v>
      </c>
      <c r="B13" s="55">
        <v>16</v>
      </c>
      <c r="C13" t="s">
        <v>12</v>
      </c>
      <c r="D13" t="s">
        <v>107</v>
      </c>
      <c r="E13" t="s">
        <v>188</v>
      </c>
      <c r="G13" s="44">
        <f t="shared" si="0"/>
        <v>0</v>
      </c>
      <c r="H13" s="44">
        <f t="shared" si="0"/>
        <v>0</v>
      </c>
      <c r="I13" s="44">
        <f t="shared" si="0"/>
        <v>0</v>
      </c>
      <c r="J13" s="44">
        <f t="shared" si="0"/>
        <v>0</v>
      </c>
      <c r="K13" s="44">
        <f t="shared" si="0"/>
        <v>0</v>
      </c>
      <c r="L13" s="44">
        <f t="shared" si="0"/>
        <v>0</v>
      </c>
      <c r="M13" s="44">
        <f t="shared" si="0"/>
        <v>0</v>
      </c>
      <c r="N13" s="44">
        <f t="shared" si="0"/>
        <v>16</v>
      </c>
    </row>
    <row r="14" spans="1:14">
      <c r="A14" t="s">
        <v>189</v>
      </c>
      <c r="B14" s="55">
        <v>2</v>
      </c>
      <c r="C14" t="s">
        <v>11</v>
      </c>
      <c r="D14" t="s">
        <v>107</v>
      </c>
      <c r="E14" t="s">
        <v>190</v>
      </c>
      <c r="G14" s="44">
        <f t="shared" si="0"/>
        <v>0</v>
      </c>
      <c r="H14" s="44">
        <f t="shared" si="0"/>
        <v>0</v>
      </c>
      <c r="I14" s="44">
        <f t="shared" si="0"/>
        <v>2</v>
      </c>
      <c r="J14" s="44">
        <f t="shared" si="0"/>
        <v>0</v>
      </c>
      <c r="K14" s="44">
        <f t="shared" si="0"/>
        <v>0</v>
      </c>
      <c r="L14" s="44">
        <f t="shared" si="0"/>
        <v>0</v>
      </c>
      <c r="M14" s="44">
        <f t="shared" si="0"/>
        <v>0</v>
      </c>
      <c r="N14" s="44">
        <f t="shared" si="0"/>
        <v>0</v>
      </c>
    </row>
    <row r="15" spans="1:14">
      <c r="A15" t="s">
        <v>191</v>
      </c>
      <c r="B15" s="56">
        <v>3.1</v>
      </c>
      <c r="C15" t="s">
        <v>52</v>
      </c>
      <c r="D15" t="s">
        <v>109</v>
      </c>
      <c r="E15" t="s">
        <v>192</v>
      </c>
      <c r="G15" s="44">
        <f t="shared" si="0"/>
        <v>0</v>
      </c>
      <c r="H15" s="44">
        <f t="shared" si="0"/>
        <v>3.1</v>
      </c>
      <c r="I15" s="44">
        <f t="shared" si="0"/>
        <v>0</v>
      </c>
      <c r="J15" s="44">
        <f t="shared" si="0"/>
        <v>0</v>
      </c>
      <c r="K15" s="44">
        <f t="shared" si="0"/>
        <v>0</v>
      </c>
      <c r="L15" s="44">
        <f t="shared" si="0"/>
        <v>0</v>
      </c>
      <c r="M15" s="44">
        <f t="shared" si="0"/>
        <v>0</v>
      </c>
      <c r="N15" s="44">
        <f>IF($C15=N$1,$B15,0)</f>
        <v>0</v>
      </c>
    </row>
    <row r="16" spans="1:14">
      <c r="A16" t="s">
        <v>193</v>
      </c>
      <c r="B16" s="55">
        <v>10.49</v>
      </c>
      <c r="C16" t="s">
        <v>52</v>
      </c>
      <c r="D16" t="s">
        <v>109</v>
      </c>
      <c r="E16" t="s">
        <v>194</v>
      </c>
      <c r="G16" s="55">
        <f t="shared" ref="G16:N31" si="1">IF($C16=G$1,$B16,0)</f>
        <v>0</v>
      </c>
      <c r="H16" s="55">
        <f t="shared" si="1"/>
        <v>10.49</v>
      </c>
      <c r="I16" s="44">
        <f t="shared" si="1"/>
        <v>0</v>
      </c>
      <c r="J16" s="44">
        <f t="shared" si="0"/>
        <v>0</v>
      </c>
      <c r="K16" s="44">
        <f t="shared" si="0"/>
        <v>0</v>
      </c>
      <c r="L16" s="44">
        <f t="shared" si="0"/>
        <v>0</v>
      </c>
      <c r="M16" s="44">
        <f t="shared" si="0"/>
        <v>0</v>
      </c>
      <c r="N16" s="44">
        <f t="shared" si="0"/>
        <v>0</v>
      </c>
    </row>
    <row r="17" spans="1:14">
      <c r="A17" t="s">
        <v>187</v>
      </c>
      <c r="B17" s="55">
        <v>13.41</v>
      </c>
      <c r="C17" t="s">
        <v>11</v>
      </c>
      <c r="D17" t="s">
        <v>109</v>
      </c>
      <c r="E17" t="s">
        <v>195</v>
      </c>
      <c r="G17" s="55">
        <f t="shared" si="1"/>
        <v>0</v>
      </c>
      <c r="H17" s="44">
        <f t="shared" si="1"/>
        <v>0</v>
      </c>
      <c r="I17" s="44">
        <f t="shared" si="1"/>
        <v>13.41</v>
      </c>
      <c r="J17" s="44">
        <f t="shared" si="0"/>
        <v>0</v>
      </c>
      <c r="K17" s="44">
        <f t="shared" si="0"/>
        <v>0</v>
      </c>
      <c r="L17" s="44">
        <f t="shared" si="0"/>
        <v>0</v>
      </c>
      <c r="M17" s="44">
        <f t="shared" si="0"/>
        <v>0</v>
      </c>
      <c r="N17" s="44">
        <f t="shared" si="0"/>
        <v>0</v>
      </c>
    </row>
    <row r="18" spans="1:14">
      <c r="A18" t="s">
        <v>196</v>
      </c>
      <c r="B18" s="55">
        <v>30.14</v>
      </c>
      <c r="C18" t="s">
        <v>66</v>
      </c>
      <c r="D18" t="s">
        <v>109</v>
      </c>
      <c r="E18" t="s">
        <v>197</v>
      </c>
      <c r="G18" s="44">
        <f t="shared" si="1"/>
        <v>30.14</v>
      </c>
      <c r="H18" s="44">
        <f t="shared" si="1"/>
        <v>0</v>
      </c>
      <c r="I18" s="44">
        <f t="shared" si="1"/>
        <v>0</v>
      </c>
      <c r="J18" s="44">
        <f t="shared" si="1"/>
        <v>0</v>
      </c>
      <c r="K18" s="44">
        <f t="shared" si="1"/>
        <v>0</v>
      </c>
      <c r="L18" s="44">
        <f t="shared" si="1"/>
        <v>0</v>
      </c>
      <c r="M18" s="44">
        <f t="shared" si="1"/>
        <v>0</v>
      </c>
      <c r="N18" s="44">
        <f t="shared" si="1"/>
        <v>0</v>
      </c>
    </row>
    <row r="19" spans="1:14">
      <c r="A19" t="s">
        <v>198</v>
      </c>
      <c r="B19" s="55">
        <v>6.45</v>
      </c>
      <c r="C19" t="s">
        <v>52</v>
      </c>
      <c r="D19" t="s">
        <v>116</v>
      </c>
      <c r="E19" t="s">
        <v>199</v>
      </c>
      <c r="G19" s="44">
        <f t="shared" si="1"/>
        <v>0</v>
      </c>
      <c r="H19" s="44">
        <f t="shared" si="1"/>
        <v>6.45</v>
      </c>
      <c r="I19" s="44">
        <f t="shared" si="1"/>
        <v>0</v>
      </c>
      <c r="J19" s="44">
        <f t="shared" si="1"/>
        <v>0</v>
      </c>
      <c r="K19" s="44">
        <f t="shared" si="1"/>
        <v>0</v>
      </c>
      <c r="L19" s="44">
        <f t="shared" si="1"/>
        <v>0</v>
      </c>
      <c r="M19" s="44">
        <f t="shared" si="1"/>
        <v>0</v>
      </c>
      <c r="N19" s="44">
        <f t="shared" si="1"/>
        <v>0</v>
      </c>
    </row>
    <row r="20" spans="1:14">
      <c r="A20" t="s">
        <v>114</v>
      </c>
      <c r="B20" s="55">
        <v>5</v>
      </c>
      <c r="C20" t="s">
        <v>52</v>
      </c>
      <c r="D20" t="s">
        <v>107</v>
      </c>
      <c r="E20" t="s">
        <v>201</v>
      </c>
      <c r="G20" s="44">
        <f t="shared" si="1"/>
        <v>0</v>
      </c>
      <c r="H20" s="44">
        <f t="shared" si="1"/>
        <v>5</v>
      </c>
      <c r="I20" s="44">
        <f t="shared" si="1"/>
        <v>0</v>
      </c>
      <c r="J20" s="44">
        <f t="shared" si="1"/>
        <v>0</v>
      </c>
      <c r="K20" s="44">
        <f t="shared" si="1"/>
        <v>0</v>
      </c>
      <c r="L20" s="44">
        <f t="shared" si="1"/>
        <v>0</v>
      </c>
      <c r="M20" s="44">
        <f t="shared" si="1"/>
        <v>0</v>
      </c>
      <c r="N20" s="44">
        <f t="shared" si="1"/>
        <v>0</v>
      </c>
    </row>
    <row r="21" spans="1:14">
      <c r="A21" t="s">
        <v>200</v>
      </c>
      <c r="B21" s="55">
        <v>10.44</v>
      </c>
      <c r="C21" t="s">
        <v>52</v>
      </c>
      <c r="D21" t="s">
        <v>109</v>
      </c>
      <c r="E21" t="s">
        <v>202</v>
      </c>
      <c r="G21" s="44">
        <f t="shared" si="1"/>
        <v>0</v>
      </c>
      <c r="H21" s="44">
        <f t="shared" si="1"/>
        <v>10.44</v>
      </c>
      <c r="I21" s="44">
        <f t="shared" si="1"/>
        <v>0</v>
      </c>
      <c r="J21" s="44">
        <f t="shared" si="1"/>
        <v>0</v>
      </c>
      <c r="K21" s="44">
        <f t="shared" si="1"/>
        <v>0</v>
      </c>
      <c r="L21" s="44">
        <f t="shared" si="1"/>
        <v>0</v>
      </c>
      <c r="M21" s="44">
        <f t="shared" si="1"/>
        <v>0</v>
      </c>
      <c r="N21" s="44">
        <f t="shared" si="1"/>
        <v>0</v>
      </c>
    </row>
    <row r="22" spans="1:14">
      <c r="A22" t="s">
        <v>203</v>
      </c>
      <c r="B22" s="55">
        <v>2.25</v>
      </c>
      <c r="C22" t="s">
        <v>66</v>
      </c>
      <c r="D22" t="s">
        <v>116</v>
      </c>
      <c r="E22" t="s">
        <v>204</v>
      </c>
      <c r="G22" s="44">
        <f t="shared" si="1"/>
        <v>2.25</v>
      </c>
      <c r="H22" s="44">
        <f t="shared" si="1"/>
        <v>0</v>
      </c>
      <c r="I22" s="44">
        <f t="shared" si="1"/>
        <v>0</v>
      </c>
      <c r="J22" s="44">
        <f t="shared" si="1"/>
        <v>0</v>
      </c>
      <c r="K22" s="44">
        <f t="shared" si="1"/>
        <v>0</v>
      </c>
      <c r="L22" s="44">
        <f t="shared" si="1"/>
        <v>0</v>
      </c>
      <c r="M22" s="44">
        <f t="shared" si="1"/>
        <v>0</v>
      </c>
      <c r="N22" s="44">
        <f t="shared" si="1"/>
        <v>0</v>
      </c>
    </row>
    <row r="23" spans="1:14">
      <c r="A23" t="s">
        <v>205</v>
      </c>
      <c r="B23" s="55">
        <v>10.73</v>
      </c>
      <c r="C23" t="s">
        <v>30</v>
      </c>
      <c r="D23" t="s">
        <v>109</v>
      </c>
      <c r="E23" t="s">
        <v>167</v>
      </c>
      <c r="G23" s="44">
        <f t="shared" si="1"/>
        <v>0</v>
      </c>
      <c r="H23" s="44">
        <f t="shared" si="1"/>
        <v>0</v>
      </c>
      <c r="I23" s="44">
        <f t="shared" si="1"/>
        <v>0</v>
      </c>
      <c r="J23" s="44">
        <f t="shared" si="1"/>
        <v>10.73</v>
      </c>
      <c r="K23" s="44">
        <f t="shared" si="1"/>
        <v>0</v>
      </c>
      <c r="L23" s="44">
        <f t="shared" si="1"/>
        <v>0</v>
      </c>
      <c r="M23" s="44">
        <f t="shared" si="1"/>
        <v>0</v>
      </c>
      <c r="N23" s="44">
        <f t="shared" si="1"/>
        <v>0</v>
      </c>
    </row>
    <row r="24" spans="1:14">
      <c r="A24" t="s">
        <v>206</v>
      </c>
      <c r="B24" s="55">
        <v>24</v>
      </c>
      <c r="C24" t="s">
        <v>11</v>
      </c>
      <c r="D24" t="s">
        <v>109</v>
      </c>
      <c r="E24" t="s">
        <v>167</v>
      </c>
      <c r="G24" s="44">
        <f t="shared" si="1"/>
        <v>0</v>
      </c>
      <c r="H24" s="44">
        <f t="shared" si="1"/>
        <v>0</v>
      </c>
      <c r="I24" s="44">
        <f t="shared" si="1"/>
        <v>24</v>
      </c>
      <c r="J24" s="44">
        <f t="shared" si="1"/>
        <v>0</v>
      </c>
      <c r="K24" s="44">
        <f t="shared" si="1"/>
        <v>0</v>
      </c>
      <c r="L24" s="44">
        <f t="shared" si="1"/>
        <v>0</v>
      </c>
      <c r="M24" s="44">
        <f t="shared" si="1"/>
        <v>0</v>
      </c>
      <c r="N24" s="44">
        <f t="shared" si="1"/>
        <v>0</v>
      </c>
    </row>
    <row r="25" spans="1:14">
      <c r="A25" t="s">
        <v>207</v>
      </c>
      <c r="B25" s="55">
        <v>2.5</v>
      </c>
      <c r="C25" t="s">
        <v>30</v>
      </c>
      <c r="D25" t="s">
        <v>107</v>
      </c>
      <c r="E25" t="s">
        <v>208</v>
      </c>
      <c r="G25" s="44">
        <f t="shared" si="1"/>
        <v>0</v>
      </c>
      <c r="H25" s="44">
        <f t="shared" si="1"/>
        <v>0</v>
      </c>
      <c r="I25" s="44">
        <f t="shared" si="1"/>
        <v>0</v>
      </c>
      <c r="J25" s="44">
        <f t="shared" si="1"/>
        <v>2.5</v>
      </c>
      <c r="K25" s="44">
        <f t="shared" si="1"/>
        <v>0</v>
      </c>
      <c r="L25" s="44">
        <f t="shared" si="1"/>
        <v>0</v>
      </c>
      <c r="M25" s="44">
        <f t="shared" si="1"/>
        <v>0</v>
      </c>
      <c r="N25" s="44">
        <f t="shared" si="1"/>
        <v>0</v>
      </c>
    </row>
    <row r="26" spans="1:14">
      <c r="A26" t="s">
        <v>209</v>
      </c>
      <c r="B26" s="55">
        <v>28.72</v>
      </c>
      <c r="C26" t="s">
        <v>52</v>
      </c>
      <c r="D26" t="s">
        <v>109</v>
      </c>
      <c r="E26" t="s">
        <v>167</v>
      </c>
      <c r="G26" s="44">
        <f t="shared" si="1"/>
        <v>0</v>
      </c>
      <c r="H26" s="44">
        <f t="shared" si="1"/>
        <v>28.72</v>
      </c>
      <c r="I26" s="44">
        <f t="shared" si="1"/>
        <v>0</v>
      </c>
      <c r="J26" s="44">
        <f t="shared" si="1"/>
        <v>0</v>
      </c>
      <c r="K26" s="44">
        <f t="shared" si="1"/>
        <v>0</v>
      </c>
      <c r="L26" s="44">
        <f t="shared" si="1"/>
        <v>0</v>
      </c>
      <c r="M26" s="44">
        <f t="shared" si="1"/>
        <v>0</v>
      </c>
      <c r="N26" s="44">
        <f t="shared" si="1"/>
        <v>0</v>
      </c>
    </row>
    <row r="27" spans="1:14">
      <c r="A27" t="s">
        <v>210</v>
      </c>
      <c r="B27" s="55">
        <v>9.2799999999999994</v>
      </c>
      <c r="C27" t="s">
        <v>12</v>
      </c>
      <c r="D27" t="s">
        <v>109</v>
      </c>
      <c r="E27" t="s">
        <v>211</v>
      </c>
      <c r="G27" s="44">
        <f t="shared" si="1"/>
        <v>0</v>
      </c>
      <c r="H27" s="44">
        <f t="shared" si="1"/>
        <v>0</v>
      </c>
      <c r="I27" s="44">
        <f t="shared" si="1"/>
        <v>0</v>
      </c>
      <c r="J27" s="44">
        <f t="shared" si="1"/>
        <v>0</v>
      </c>
      <c r="K27" s="44">
        <f t="shared" si="1"/>
        <v>0</v>
      </c>
      <c r="L27" s="44">
        <f t="shared" si="1"/>
        <v>0</v>
      </c>
      <c r="M27" s="44">
        <f t="shared" si="1"/>
        <v>0</v>
      </c>
      <c r="N27" s="44">
        <f t="shared" si="1"/>
        <v>9.2799999999999994</v>
      </c>
    </row>
    <row r="28" spans="1:14">
      <c r="A28" t="s">
        <v>212</v>
      </c>
      <c r="B28" s="55">
        <v>4.3</v>
      </c>
      <c r="C28" t="s">
        <v>11</v>
      </c>
      <c r="D28" t="s">
        <v>109</v>
      </c>
      <c r="E28" t="s">
        <v>213</v>
      </c>
      <c r="G28" s="44">
        <f t="shared" si="1"/>
        <v>0</v>
      </c>
      <c r="H28" s="44">
        <f t="shared" si="1"/>
        <v>0</v>
      </c>
      <c r="I28" s="44">
        <f t="shared" si="1"/>
        <v>4.3</v>
      </c>
      <c r="J28" s="44">
        <f t="shared" si="1"/>
        <v>0</v>
      </c>
      <c r="K28" s="44">
        <f t="shared" si="1"/>
        <v>0</v>
      </c>
      <c r="L28" s="44">
        <f t="shared" si="1"/>
        <v>0</v>
      </c>
      <c r="M28" s="44">
        <f t="shared" si="1"/>
        <v>0</v>
      </c>
      <c r="N28" s="44">
        <f t="shared" si="1"/>
        <v>0</v>
      </c>
    </row>
    <row r="29" spans="1:14">
      <c r="A29" t="s">
        <v>214</v>
      </c>
      <c r="B29" s="55">
        <v>2</v>
      </c>
      <c r="C29" t="s">
        <v>11</v>
      </c>
      <c r="D29" t="s">
        <v>107</v>
      </c>
      <c r="E29" t="s">
        <v>215</v>
      </c>
      <c r="G29" s="44">
        <f t="shared" si="1"/>
        <v>0</v>
      </c>
      <c r="H29" s="44">
        <f t="shared" si="1"/>
        <v>0</v>
      </c>
      <c r="I29" s="44">
        <f t="shared" si="1"/>
        <v>2</v>
      </c>
      <c r="J29" s="44">
        <f t="shared" si="1"/>
        <v>0</v>
      </c>
      <c r="K29" s="44">
        <f t="shared" si="1"/>
        <v>0</v>
      </c>
      <c r="L29" s="44">
        <f t="shared" si="1"/>
        <v>0</v>
      </c>
      <c r="M29" s="44">
        <f t="shared" si="1"/>
        <v>0</v>
      </c>
      <c r="N29" s="44">
        <f t="shared" si="1"/>
        <v>0</v>
      </c>
    </row>
    <row r="30" spans="1:14">
      <c r="A30" t="s">
        <v>216</v>
      </c>
      <c r="B30" s="55">
        <v>18.309999999999999</v>
      </c>
      <c r="C30" t="s">
        <v>66</v>
      </c>
      <c r="D30" t="s">
        <v>109</v>
      </c>
      <c r="E30" t="s">
        <v>217</v>
      </c>
      <c r="G30" s="44">
        <f t="shared" si="1"/>
        <v>18.309999999999999</v>
      </c>
      <c r="H30" s="44">
        <f t="shared" si="1"/>
        <v>0</v>
      </c>
      <c r="I30" s="44">
        <f t="shared" si="1"/>
        <v>0</v>
      </c>
      <c r="J30" s="44">
        <f t="shared" si="1"/>
        <v>0</v>
      </c>
      <c r="K30" s="44">
        <f t="shared" si="1"/>
        <v>0</v>
      </c>
      <c r="L30" s="44">
        <f t="shared" si="1"/>
        <v>0</v>
      </c>
      <c r="M30" s="44">
        <f t="shared" si="1"/>
        <v>0</v>
      </c>
      <c r="N30" s="44">
        <f t="shared" si="1"/>
        <v>0</v>
      </c>
    </row>
    <row r="31" spans="1:14">
      <c r="A31" t="s">
        <v>218</v>
      </c>
      <c r="B31" s="55">
        <v>25</v>
      </c>
      <c r="C31" t="s">
        <v>52</v>
      </c>
      <c r="D31" t="s">
        <v>109</v>
      </c>
      <c r="E31" t="s">
        <v>219</v>
      </c>
      <c r="G31" s="44">
        <f t="shared" si="1"/>
        <v>0</v>
      </c>
      <c r="H31" s="44">
        <f t="shared" si="1"/>
        <v>25</v>
      </c>
      <c r="I31" s="44">
        <f t="shared" si="1"/>
        <v>0</v>
      </c>
      <c r="J31" s="44">
        <f t="shared" si="1"/>
        <v>0</v>
      </c>
      <c r="K31" s="44">
        <f t="shared" si="1"/>
        <v>0</v>
      </c>
      <c r="L31" s="44">
        <f t="shared" si="1"/>
        <v>0</v>
      </c>
      <c r="M31" s="44">
        <f t="shared" si="1"/>
        <v>0</v>
      </c>
      <c r="N31" s="44">
        <f t="shared" si="1"/>
        <v>0</v>
      </c>
    </row>
    <row r="32" spans="1:14">
      <c r="A32" t="s">
        <v>115</v>
      </c>
      <c r="B32" s="55">
        <v>4.25</v>
      </c>
      <c r="C32" t="s">
        <v>12</v>
      </c>
      <c r="D32" t="s">
        <v>116</v>
      </c>
      <c r="G32" s="44">
        <f t="shared" ref="G32:N36" si="2">IF($C32=G$1,$B32,0)</f>
        <v>0</v>
      </c>
      <c r="H32" s="44">
        <f t="shared" si="2"/>
        <v>0</v>
      </c>
      <c r="I32" s="44">
        <f t="shared" si="2"/>
        <v>0</v>
      </c>
      <c r="J32" s="44">
        <f t="shared" si="2"/>
        <v>0</v>
      </c>
      <c r="K32" s="44">
        <f t="shared" si="2"/>
        <v>0</v>
      </c>
      <c r="L32" s="44">
        <f t="shared" si="2"/>
        <v>0</v>
      </c>
      <c r="M32" s="44">
        <f t="shared" si="2"/>
        <v>0</v>
      </c>
      <c r="N32" s="44">
        <f t="shared" si="2"/>
        <v>4.25</v>
      </c>
    </row>
    <row r="33" spans="1:14">
      <c r="A33" t="s">
        <v>220</v>
      </c>
      <c r="B33" s="55">
        <v>20</v>
      </c>
      <c r="C33" t="s">
        <v>12</v>
      </c>
      <c r="D33" t="s">
        <v>107</v>
      </c>
      <c r="E33" t="s">
        <v>221</v>
      </c>
      <c r="G33" s="44">
        <f t="shared" si="2"/>
        <v>0</v>
      </c>
      <c r="H33" s="44">
        <f t="shared" si="2"/>
        <v>0</v>
      </c>
      <c r="I33" s="44">
        <f t="shared" si="2"/>
        <v>0</v>
      </c>
      <c r="J33" s="44">
        <f t="shared" si="2"/>
        <v>0</v>
      </c>
      <c r="K33" s="44">
        <f t="shared" si="2"/>
        <v>0</v>
      </c>
      <c r="L33" s="44">
        <f t="shared" si="2"/>
        <v>0</v>
      </c>
      <c r="M33" s="44">
        <f t="shared" si="2"/>
        <v>0</v>
      </c>
      <c r="N33" s="44">
        <f t="shared" si="2"/>
        <v>20</v>
      </c>
    </row>
    <row r="34" spans="1:14">
      <c r="A34" t="s">
        <v>222</v>
      </c>
      <c r="B34" s="55">
        <v>5.85</v>
      </c>
      <c r="C34" t="s">
        <v>52</v>
      </c>
      <c r="D34" t="s">
        <v>116</v>
      </c>
      <c r="E34" t="s">
        <v>223</v>
      </c>
      <c r="G34" s="44">
        <f t="shared" si="2"/>
        <v>0</v>
      </c>
      <c r="H34" s="44">
        <f t="shared" si="2"/>
        <v>5.85</v>
      </c>
      <c r="I34" s="44">
        <f t="shared" si="2"/>
        <v>0</v>
      </c>
      <c r="J34" s="44">
        <f t="shared" si="2"/>
        <v>0</v>
      </c>
      <c r="K34" s="44">
        <f t="shared" si="2"/>
        <v>0</v>
      </c>
      <c r="L34" s="44">
        <f t="shared" si="2"/>
        <v>0</v>
      </c>
      <c r="M34" s="44">
        <f t="shared" si="2"/>
        <v>0</v>
      </c>
      <c r="N34" s="44">
        <f t="shared" si="2"/>
        <v>0</v>
      </c>
    </row>
    <row r="35" spans="1:14">
      <c r="B35" s="55"/>
      <c r="G35" s="44">
        <f t="shared" si="2"/>
        <v>0</v>
      </c>
      <c r="H35" s="44">
        <f t="shared" si="2"/>
        <v>0</v>
      </c>
      <c r="I35" s="44">
        <f t="shared" si="2"/>
        <v>0</v>
      </c>
      <c r="J35" s="44">
        <f t="shared" si="2"/>
        <v>0</v>
      </c>
      <c r="K35" s="44">
        <f t="shared" si="2"/>
        <v>0</v>
      </c>
      <c r="L35" s="44">
        <f t="shared" si="2"/>
        <v>0</v>
      </c>
      <c r="M35" s="44">
        <f t="shared" si="2"/>
        <v>0</v>
      </c>
      <c r="N35" s="44">
        <f t="shared" si="2"/>
        <v>0</v>
      </c>
    </row>
    <row r="36" spans="1:14">
      <c r="B36" s="55"/>
      <c r="G36" s="44">
        <f t="shared" si="2"/>
        <v>0</v>
      </c>
      <c r="H36" s="44">
        <f t="shared" si="2"/>
        <v>0</v>
      </c>
      <c r="I36" s="44">
        <f t="shared" si="2"/>
        <v>0</v>
      </c>
      <c r="J36" s="44">
        <f t="shared" si="2"/>
        <v>0</v>
      </c>
      <c r="K36" s="44">
        <f t="shared" si="2"/>
        <v>0</v>
      </c>
      <c r="L36" s="44">
        <f t="shared" si="2"/>
        <v>0</v>
      </c>
      <c r="M36" s="44">
        <f t="shared" si="2"/>
        <v>0</v>
      </c>
      <c r="N36" s="44">
        <f t="shared" si="2"/>
        <v>0</v>
      </c>
    </row>
    <row r="37" spans="1:14" ht="25">
      <c r="A37" s="43" t="s">
        <v>7</v>
      </c>
      <c r="B37" s="45">
        <f>SUM(B2:B36)</f>
        <v>318.94</v>
      </c>
      <c r="C37" s="45"/>
      <c r="D37" s="45"/>
      <c r="E37" s="45"/>
      <c r="F37" s="45"/>
      <c r="G37" s="45">
        <f>SUM(G1:G36)</f>
        <v>61.099999999999994</v>
      </c>
      <c r="H37" s="45">
        <f>SUM(H1:H36)</f>
        <v>126.7</v>
      </c>
      <c r="I37" s="45">
        <f>SUM(I1:I36)</f>
        <v>59.42</v>
      </c>
      <c r="J37" s="45">
        <f t="shared" ref="J37:N37" si="3">SUM(J1:J36)</f>
        <v>13.23</v>
      </c>
      <c r="K37" s="45">
        <f t="shared" si="3"/>
        <v>0</v>
      </c>
      <c r="L37" s="45">
        <f t="shared" si="3"/>
        <v>0</v>
      </c>
      <c r="M37" s="45">
        <f t="shared" si="3"/>
        <v>0</v>
      </c>
      <c r="N37" s="45">
        <f t="shared" si="3"/>
        <v>58.49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my college budget</vt:lpstr>
      <vt:lpstr>chartdata</vt:lpstr>
      <vt:lpstr>Expense Recording</vt:lpstr>
      <vt:lpstr>October Detailed</vt:lpstr>
      <vt:lpstr>November Detailed</vt:lpstr>
      <vt:lpstr>December Detailed</vt:lpstr>
      <vt:lpstr>August Detailed</vt:lpstr>
      <vt:lpstr>September Detailed</vt:lpstr>
      <vt:lpstr>October_Detailed</vt:lpstr>
      <vt:lpstr>November_Detailed</vt:lpstr>
      <vt:lpstr>December_Detailed</vt:lpstr>
      <vt:lpstr>January Detailed</vt:lpstr>
      <vt:lpstr>February Detailed</vt:lpstr>
      <vt:lpstr>March_Detailed</vt:lpstr>
      <vt:lpstr>April_Detailed</vt:lpstr>
      <vt:lpstr>May Detailed</vt:lpstr>
      <vt:lpstr>Sample Detailed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Helfinstein</dc:creator>
  <cp:lastModifiedBy>Ashley</cp:lastModifiedBy>
  <cp:lastPrinted>2016-11-28T15:13:38Z</cp:lastPrinted>
  <dcterms:created xsi:type="dcterms:W3CDTF">2013-08-08T17:37:49Z</dcterms:created>
  <dcterms:modified xsi:type="dcterms:W3CDTF">2017-05-16T21:51:25Z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TC023473749991</vt:lpwstr>
  </property>
</Properties>
</file>