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ydin\OneDrive\Documents\Research\multivariate-joint-regression-simulation-study\"/>
    </mc:Choice>
  </mc:AlternateContent>
  <xr:revisionPtr revIDLastSave="0" documentId="13_ncr:1_{8446EF30-9DEC-4E2E-B95D-658C22E11DFC}" xr6:coauthVersionLast="47" xr6:coauthVersionMax="47" xr10:uidLastSave="{00000000-0000-0000-0000-000000000000}"/>
  <bookViews>
    <workbookView xWindow="-108" yWindow="-108" windowWidth="27288" windowHeight="17544" xr2:uid="{49D03924-E1C7-4E8A-A057-1B73C7C85AF8}"/>
  </bookViews>
  <sheets>
    <sheet name="Sheet1" sheetId="1" r:id="rId1"/>
  </sheets>
  <definedNames>
    <definedName name="solver_adj" localSheetId="0" hidden="1">Sheet1!$L$11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Sheet1!$V$52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46" i="1" l="1"/>
  <c r="AO31" i="1"/>
  <c r="AO32" i="1"/>
  <c r="AO33" i="1"/>
  <c r="AO34" i="1"/>
  <c r="AO35" i="1"/>
  <c r="AO36" i="1"/>
  <c r="AO37" i="1"/>
  <c r="AO38" i="1"/>
  <c r="AO39" i="1"/>
  <c r="AO30" i="1"/>
  <c r="AF40" i="1"/>
  <c r="AB31" i="1"/>
  <c r="AB32" i="1"/>
  <c r="AB33" i="1"/>
  <c r="AB34" i="1"/>
  <c r="AB35" i="1"/>
  <c r="AB36" i="1"/>
  <c r="AB37" i="1"/>
  <c r="AB38" i="1"/>
  <c r="AB39" i="1"/>
  <c r="AB30" i="1"/>
  <c r="BE31" i="1"/>
  <c r="BF31" i="1" s="1"/>
  <c r="BE32" i="1"/>
  <c r="BF32" i="1" s="1"/>
  <c r="BG32" i="1" s="1"/>
  <c r="BE33" i="1"/>
  <c r="BF33" i="1" s="1"/>
  <c r="BE34" i="1"/>
  <c r="BF34" i="1" s="1"/>
  <c r="BE35" i="1"/>
  <c r="BF35" i="1" s="1"/>
  <c r="BE36" i="1"/>
  <c r="BF36" i="1" s="1"/>
  <c r="BE37" i="1"/>
  <c r="BF37" i="1" s="1"/>
  <c r="BE38" i="1"/>
  <c r="BF38" i="1" s="1"/>
  <c r="BE39" i="1"/>
  <c r="BF39" i="1" s="1"/>
  <c r="BE30" i="1"/>
  <c r="BD31" i="1"/>
  <c r="BD32" i="1"/>
  <c r="BD33" i="1"/>
  <c r="BD34" i="1"/>
  <c r="BD35" i="1"/>
  <c r="BD36" i="1"/>
  <c r="BD37" i="1"/>
  <c r="BD38" i="1"/>
  <c r="BD39" i="1"/>
  <c r="BD30" i="1"/>
  <c r="N39" i="1"/>
  <c r="R39" i="1" s="1"/>
  <c r="Z39" i="1" s="1"/>
  <c r="N38" i="1"/>
  <c r="P38" i="1" s="1"/>
  <c r="N31" i="1"/>
  <c r="R31" i="1" s="1"/>
  <c r="Z31" i="1" s="1"/>
  <c r="N32" i="1"/>
  <c r="R32" i="1" s="1"/>
  <c r="Z32" i="1" s="1"/>
  <c r="N33" i="1"/>
  <c r="P33" i="1" s="1"/>
  <c r="N34" i="1"/>
  <c r="P34" i="1" s="1"/>
  <c r="N35" i="1"/>
  <c r="P35" i="1" s="1"/>
  <c r="N36" i="1"/>
  <c r="P36" i="1" s="1"/>
  <c r="N37" i="1"/>
  <c r="P37" i="1" s="1"/>
  <c r="N30" i="1"/>
  <c r="P30" i="1" s="1"/>
  <c r="N12" i="1"/>
  <c r="R12" i="1" s="1"/>
  <c r="N13" i="1"/>
  <c r="R13" i="1" s="1"/>
  <c r="Z13" i="1" s="1"/>
  <c r="AB13" i="1" s="1"/>
  <c r="N14" i="1"/>
  <c r="R14" i="1" s="1"/>
  <c r="Z14" i="1" s="1"/>
  <c r="AB14" i="1" s="1"/>
  <c r="N15" i="1"/>
  <c r="P15" i="1" s="1"/>
  <c r="N16" i="1"/>
  <c r="P16" i="1" s="1"/>
  <c r="N17" i="1"/>
  <c r="R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11" i="1"/>
  <c r="P11" i="1" s="1"/>
  <c r="AI32" i="1" l="1"/>
  <c r="AP32" i="1" s="1"/>
  <c r="AI31" i="1"/>
  <c r="AP31" i="1" s="1"/>
  <c r="AI36" i="1"/>
  <c r="AP36" i="1" s="1"/>
  <c r="AI35" i="1"/>
  <c r="AP35" i="1" s="1"/>
  <c r="AI34" i="1"/>
  <c r="AP34" i="1" s="1"/>
  <c r="AI33" i="1"/>
  <c r="AP33" i="1" s="1"/>
  <c r="AP41" i="1"/>
  <c r="AI30" i="1"/>
  <c r="AP30" i="1" s="1"/>
  <c r="AI39" i="1"/>
  <c r="AP39" i="1" s="1"/>
  <c r="AI38" i="1"/>
  <c r="AP38" i="1" s="1"/>
  <c r="AI37" i="1"/>
  <c r="AP37" i="1" s="1"/>
  <c r="BG31" i="1"/>
  <c r="BE40" i="1"/>
  <c r="BG34" i="1"/>
  <c r="BG39" i="1"/>
  <c r="BG33" i="1"/>
  <c r="BG38" i="1"/>
  <c r="BH38" i="1" s="1"/>
  <c r="BI38" i="1" s="1"/>
  <c r="R38" i="1"/>
  <c r="AG56" i="1" s="1"/>
  <c r="BG37" i="1"/>
  <c r="BH37" i="1" s="1"/>
  <c r="BI37" i="1" s="1"/>
  <c r="R37" i="1"/>
  <c r="BG36" i="1"/>
  <c r="BH36" i="1" s="1"/>
  <c r="BI36" i="1" s="1"/>
  <c r="R36" i="1"/>
  <c r="BA36" i="1" s="1"/>
  <c r="BG35" i="1"/>
  <c r="BH35" i="1" s="1"/>
  <c r="BI35" i="1" s="1"/>
  <c r="BD40" i="1"/>
  <c r="AG57" i="1"/>
  <c r="AA32" i="1"/>
  <c r="BA32" i="1"/>
  <c r="AA31" i="1"/>
  <c r="BA31" i="1"/>
  <c r="P13" i="1"/>
  <c r="BH31" i="1"/>
  <c r="BI31" i="1" s="1"/>
  <c r="R33" i="1"/>
  <c r="Z33" i="1" s="1"/>
  <c r="BH33" i="1"/>
  <c r="BI33" i="1" s="1"/>
  <c r="BH32" i="1"/>
  <c r="BI32" i="1" s="1"/>
  <c r="P12" i="1"/>
  <c r="R16" i="1"/>
  <c r="T16" i="1" s="1"/>
  <c r="R15" i="1"/>
  <c r="V15" i="1" s="1"/>
  <c r="X15" i="1" s="1"/>
  <c r="AA39" i="1"/>
  <c r="BF30" i="1"/>
  <c r="P14" i="1"/>
  <c r="R35" i="1"/>
  <c r="Z35" i="1" s="1"/>
  <c r="R30" i="1"/>
  <c r="BA39" i="1"/>
  <c r="BH34" i="1"/>
  <c r="BI34" i="1" s="1"/>
  <c r="R34" i="1"/>
  <c r="Z34" i="1" s="1"/>
  <c r="P39" i="1"/>
  <c r="BH39" i="1"/>
  <c r="BI39" i="1" s="1"/>
  <c r="Z12" i="1"/>
  <c r="AB12" i="1" s="1"/>
  <c r="V12" i="1"/>
  <c r="X12" i="1" s="1"/>
  <c r="T12" i="1"/>
  <c r="T14" i="1"/>
  <c r="T13" i="1"/>
  <c r="V14" i="1"/>
  <c r="X14" i="1" s="1"/>
  <c r="P17" i="1"/>
  <c r="V13" i="1"/>
  <c r="X13" i="1" s="1"/>
  <c r="V32" i="1"/>
  <c r="V44" i="1" s="1"/>
  <c r="T32" i="1"/>
  <c r="AG50" i="1"/>
  <c r="T17" i="1"/>
  <c r="V17" i="1"/>
  <c r="X17" i="1" s="1"/>
  <c r="Z17" i="1"/>
  <c r="AB17" i="1" s="1"/>
  <c r="T31" i="1"/>
  <c r="AG49" i="1"/>
  <c r="V31" i="1"/>
  <c r="V43" i="1" s="1"/>
  <c r="R11" i="1"/>
  <c r="R25" i="1"/>
  <c r="T39" i="1"/>
  <c r="R24" i="1"/>
  <c r="R23" i="1"/>
  <c r="V39" i="1"/>
  <c r="V51" i="1" s="1"/>
  <c r="R22" i="1"/>
  <c r="R21" i="1"/>
  <c r="P31" i="1"/>
  <c r="R20" i="1"/>
  <c r="P32" i="1"/>
  <c r="R19" i="1"/>
  <c r="R18" i="1"/>
  <c r="Z30" i="1" l="1"/>
  <c r="AD30" i="1"/>
  <c r="AP43" i="1"/>
  <c r="V38" i="1"/>
  <c r="V50" i="1" s="1"/>
  <c r="BA37" i="1"/>
  <c r="Z37" i="1"/>
  <c r="T15" i="1"/>
  <c r="BA38" i="1"/>
  <c r="Z38" i="1"/>
  <c r="AD38" i="1" s="1"/>
  <c r="AA36" i="1"/>
  <c r="Z36" i="1"/>
  <c r="AC36" i="1" s="1"/>
  <c r="AG54" i="1"/>
  <c r="V36" i="1"/>
  <c r="V16" i="1"/>
  <c r="X16" i="1" s="1"/>
  <c r="T38" i="1"/>
  <c r="T36" i="1"/>
  <c r="AA38" i="1"/>
  <c r="AA37" i="1"/>
  <c r="BA33" i="1"/>
  <c r="AA33" i="1"/>
  <c r="BA34" i="1"/>
  <c r="AA34" i="1"/>
  <c r="BA30" i="1"/>
  <c r="Z15" i="1"/>
  <c r="AB15" i="1" s="1"/>
  <c r="AA35" i="1"/>
  <c r="BA35" i="1"/>
  <c r="BF40" i="1"/>
  <c r="BG30" i="1"/>
  <c r="Z16" i="1"/>
  <c r="AB16" i="1" s="1"/>
  <c r="AD36" i="1"/>
  <c r="AC31" i="1"/>
  <c r="AD31" i="1"/>
  <c r="AC39" i="1"/>
  <c r="AD39" i="1"/>
  <c r="AC32" i="1"/>
  <c r="AD32" i="1"/>
  <c r="X32" i="1"/>
  <c r="T18" i="1"/>
  <c r="V18" i="1"/>
  <c r="X18" i="1" s="1"/>
  <c r="Z18" i="1"/>
  <c r="AB18" i="1" s="1"/>
  <c r="AG55" i="1"/>
  <c r="V37" i="1"/>
  <c r="V49" i="1" s="1"/>
  <c r="T37" i="1"/>
  <c r="Z23" i="1"/>
  <c r="AB23" i="1" s="1"/>
  <c r="T23" i="1"/>
  <c r="V23" i="1"/>
  <c r="X23" i="1" s="1"/>
  <c r="Z24" i="1"/>
  <c r="AB24" i="1" s="1"/>
  <c r="T24" i="1"/>
  <c r="V24" i="1"/>
  <c r="X24" i="1" s="1"/>
  <c r="V33" i="1"/>
  <c r="V45" i="1" s="1"/>
  <c r="T33" i="1"/>
  <c r="AG51" i="1"/>
  <c r="V25" i="1"/>
  <c r="X25" i="1" s="1"/>
  <c r="Z25" i="1"/>
  <c r="AB25" i="1" s="1"/>
  <c r="T25" i="1"/>
  <c r="T30" i="1"/>
  <c r="AA30" i="1"/>
  <c r="AG48" i="1"/>
  <c r="V30" i="1"/>
  <c r="V42" i="1" s="1"/>
  <c r="T21" i="1"/>
  <c r="V21" i="1"/>
  <c r="X21" i="1" s="1"/>
  <c r="Z21" i="1"/>
  <c r="AB21" i="1" s="1"/>
  <c r="V35" i="1"/>
  <c r="V47" i="1" s="1"/>
  <c r="T35" i="1"/>
  <c r="AG53" i="1"/>
  <c r="T19" i="1"/>
  <c r="V19" i="1"/>
  <c r="X19" i="1" s="1"/>
  <c r="Z19" i="1"/>
  <c r="AB19" i="1" s="1"/>
  <c r="Z11" i="1"/>
  <c r="AB11" i="1" s="1"/>
  <c r="T11" i="1"/>
  <c r="V11" i="1"/>
  <c r="X11" i="1" s="1"/>
  <c r="V34" i="1"/>
  <c r="V46" i="1" s="1"/>
  <c r="T34" i="1"/>
  <c r="AG52" i="1"/>
  <c r="X31" i="1"/>
  <c r="T20" i="1"/>
  <c r="V20" i="1"/>
  <c r="X20" i="1" s="1"/>
  <c r="Z20" i="1"/>
  <c r="AB20" i="1" s="1"/>
  <c r="T22" i="1"/>
  <c r="V22" i="1"/>
  <c r="X22" i="1" s="1"/>
  <c r="Z22" i="1"/>
  <c r="AB22" i="1" s="1"/>
  <c r="X39" i="1"/>
  <c r="AC38" i="1" l="1"/>
  <c r="X38" i="1"/>
  <c r="AE36" i="1"/>
  <c r="X36" i="1"/>
  <c r="V48" i="1"/>
  <c r="V52" i="1" s="1"/>
  <c r="AE31" i="1"/>
  <c r="AE38" i="1"/>
  <c r="AE39" i="1"/>
  <c r="AE32" i="1"/>
  <c r="BG40" i="1"/>
  <c r="BH30" i="1"/>
  <c r="AD37" i="1"/>
  <c r="AC37" i="1"/>
  <c r="AC34" i="1"/>
  <c r="AD34" i="1"/>
  <c r="AC33" i="1"/>
  <c r="AD33" i="1"/>
  <c r="AC35" i="1"/>
  <c r="AD35" i="1"/>
  <c r="AC30" i="1"/>
  <c r="X30" i="1"/>
  <c r="X37" i="1"/>
  <c r="X33" i="1"/>
  <c r="X35" i="1"/>
  <c r="X34" i="1"/>
  <c r="AG39" i="1" l="1"/>
  <c r="AN39" i="1"/>
  <c r="AQ39" i="1" s="1"/>
  <c r="AG31" i="1"/>
  <c r="AN31" i="1"/>
  <c r="AQ31" i="1" s="1"/>
  <c r="AG32" i="1"/>
  <c r="AN32" i="1"/>
  <c r="AQ32" i="1" s="1"/>
  <c r="AG36" i="1"/>
  <c r="AN36" i="1"/>
  <c r="AQ36" i="1" s="1"/>
  <c r="AG38" i="1"/>
  <c r="AN38" i="1"/>
  <c r="AQ38" i="1" s="1"/>
  <c r="AE34" i="1"/>
  <c r="AE35" i="1"/>
  <c r="AE30" i="1"/>
  <c r="AN30" i="1" s="1"/>
  <c r="AQ30" i="1" s="1"/>
  <c r="AE33" i="1"/>
  <c r="AE37" i="1"/>
  <c r="BH40" i="1"/>
  <c r="BI30" i="1"/>
  <c r="BI40" i="1" s="1"/>
  <c r="AG37" i="1" l="1"/>
  <c r="AN37" i="1"/>
  <c r="AQ37" i="1" s="1"/>
  <c r="AG35" i="1"/>
  <c r="AN35" i="1"/>
  <c r="AQ35" i="1" s="1"/>
  <c r="AG34" i="1"/>
  <c r="AN34" i="1"/>
  <c r="AQ34" i="1" s="1"/>
  <c r="AG33" i="1"/>
  <c r="AN33" i="1"/>
  <c r="AQ33" i="1" s="1"/>
  <c r="AQ41" i="1" s="1"/>
  <c r="AG30" i="1"/>
  <c r="AE40" i="1"/>
  <c r="AP44" i="1" l="1"/>
  <c r="AP47" i="1" s="1"/>
</calcChain>
</file>

<file path=xl/sharedStrings.xml><?xml version="1.0" encoding="utf-8"?>
<sst xmlns="http://schemas.openxmlformats.org/spreadsheetml/2006/main" count="134" uniqueCount="73">
  <si>
    <t>subject</t>
  </si>
  <si>
    <t>time</t>
  </si>
  <si>
    <t>response</t>
  </si>
  <si>
    <t>age</t>
  </si>
  <si>
    <t>year</t>
  </si>
  <si>
    <t>gender</t>
  </si>
  <si>
    <t>DATASET</t>
  </si>
  <si>
    <t>rownames</t>
  </si>
  <si>
    <t>mu.(Intercept)</t>
  </si>
  <si>
    <t>mu.time</t>
  </si>
  <si>
    <t>mu.as.factor(gender)1</t>
  </si>
  <si>
    <t>theta.(Intercept)</t>
  </si>
  <si>
    <t>START PAR</t>
  </si>
  <si>
    <t>ETA</t>
  </si>
  <si>
    <t>MARGIN ETA</t>
  </si>
  <si>
    <t>MANUAL</t>
  </si>
  <si>
    <t>[1,]</t>
  </si>
  <si>
    <t>[2,]</t>
  </si>
  <si>
    <t>[3,]</t>
  </si>
  <si>
    <t>[4,]</t>
  </si>
  <si>
    <t>[5,]</t>
  </si>
  <si>
    <t>[6,]</t>
  </si>
  <si>
    <t>[7,]</t>
  </si>
  <si>
    <t>[8,]</t>
  </si>
  <si>
    <t>[9,]</t>
  </si>
  <si>
    <t>[10,]</t>
  </si>
  <si>
    <t>R</t>
  </si>
  <si>
    <t>DIFF</t>
  </si>
  <si>
    <t>ETA LINKINV</t>
  </si>
  <si>
    <t>MARGIN_D</t>
  </si>
  <si>
    <t>MARGIN_P</t>
  </si>
  <si>
    <t>[,1]</t>
  </si>
  <si>
    <t>le^(-lx)</t>
  </si>
  <si>
    <t>1-e^-lx</t>
  </si>
  <si>
    <t>ETA_COP</t>
  </si>
  <si>
    <t>COP DATASET</t>
  </si>
  <si>
    <t>time1</t>
  </si>
  <si>
    <t>subject1</t>
  </si>
  <si>
    <t>time2</t>
  </si>
  <si>
    <t>subject2</t>
  </si>
  <si>
    <t>ETA_LINKINV</t>
  </si>
  <si>
    <t>max((u^-t+v^-t-1)^-1/t),0)</t>
  </si>
  <si>
    <t>CDF</t>
  </si>
  <si>
    <t>COPULA_D</t>
  </si>
  <si>
    <t>(t+1)(uv)^-(t+1)(u^-t+v^-t-1)^((2t+1)/t)</t>
  </si>
  <si>
    <t>A</t>
  </si>
  <si>
    <t>dldth</t>
  </si>
  <si>
    <t>-log(a)/t2</t>
  </si>
  <si>
    <t>dldtheta</t>
  </si>
  <si>
    <t>dpardeta</t>
  </si>
  <si>
    <t>Manual</t>
  </si>
  <si>
    <t>u_k</t>
  </si>
  <si>
    <t>f_k</t>
  </si>
  <si>
    <t>w_k</t>
  </si>
  <si>
    <t>u_k/w_k</t>
  </si>
  <si>
    <t>phi=1</t>
  </si>
  <si>
    <t>z_k</t>
  </si>
  <si>
    <t>dldth*dpardeta</t>
  </si>
  <si>
    <t>Maybe let's try second derivatives?</t>
  </si>
  <si>
    <t>1/1+t</t>
  </si>
  <si>
    <t>-LN(u1u2)</t>
  </si>
  <si>
    <t>DLDTH</t>
  </si>
  <si>
    <t>Sum</t>
  </si>
  <si>
    <t>Average</t>
  </si>
  <si>
    <t>Running Total</t>
  </si>
  <si>
    <t>Count</t>
  </si>
  <si>
    <t>log(COPULA_D)</t>
  </si>
  <si>
    <t>LogLik</t>
  </si>
  <si>
    <t>THEIRS IS NUMDERIV</t>
  </si>
  <si>
    <t>d2ldth</t>
  </si>
  <si>
    <t>d2ldpar</t>
  </si>
  <si>
    <t>NEW PAR</t>
  </si>
  <si>
    <t>OLD_PAR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</si>
</sst>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_-* #,##0.0000_-;\-* #,##0.0000_-;_-* &quot;-&quot;??_-;_-@_-"/>
    <numFmt numFmtId="182" formatCode="0.0000"/>
    <numFmt numFmtId="183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0" fontId="3" fillId="0" borderId="0" xfId="0" applyFont="1"/>
    <xf numFmtId="0" fontId="2" fillId="0" borderId="0" xfId="0" applyFont="1"/>
    <xf numFmtId="43" fontId="0" fillId="0" borderId="0" xfId="0" applyNumberFormat="1"/>
    <xf numFmtId="176" fontId="0" fillId="0" borderId="0" xfId="0" applyNumberFormat="1"/>
    <xf numFmtId="182" fontId="0" fillId="0" borderId="0" xfId="0" applyNumberFormat="1"/>
    <xf numFmtId="183" fontId="0" fillId="0" borderId="0" xfId="0" applyNumberFormat="1"/>
    <xf numFmtId="0" fontId="2" fillId="0" borderId="0" xfId="0" quotePrefix="1" applyFont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33A5-6A58-41A7-B7F8-53FF6BB309B9}">
  <dimension ref="A7:BI73"/>
  <sheetViews>
    <sheetView tabSelected="1" workbookViewId="0">
      <selection activeCell="Q25" sqref="Q25"/>
    </sheetView>
  </sheetViews>
  <sheetFormatPr defaultRowHeight="14.4" x14ac:dyDescent="0.3"/>
  <cols>
    <col min="1" max="28" width="8.5546875" customWidth="1"/>
  </cols>
  <sheetData>
    <row r="7" spans="1:28" x14ac:dyDescent="0.3">
      <c r="N7" t="s">
        <v>14</v>
      </c>
    </row>
    <row r="8" spans="1:28" x14ac:dyDescent="0.3">
      <c r="A8" t="s">
        <v>6</v>
      </c>
      <c r="I8" t="s">
        <v>12</v>
      </c>
      <c r="N8" t="s">
        <v>13</v>
      </c>
      <c r="R8" t="s">
        <v>28</v>
      </c>
      <c r="V8" t="s">
        <v>29</v>
      </c>
      <c r="Z8" t="s">
        <v>30</v>
      </c>
    </row>
    <row r="9" spans="1:28" x14ac:dyDescent="0.3">
      <c r="V9" t="s">
        <v>32</v>
      </c>
      <c r="Z9" t="s">
        <v>33</v>
      </c>
    </row>
    <row r="10" spans="1:28" x14ac:dyDescent="0.3">
      <c r="A10" s="2" t="s">
        <v>7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I10" t="s">
        <v>8</v>
      </c>
      <c r="J10" t="s">
        <v>9</v>
      </c>
      <c r="K10" t="s">
        <v>10</v>
      </c>
      <c r="L10" t="s">
        <v>11</v>
      </c>
      <c r="N10" s="3" t="s">
        <v>15</v>
      </c>
      <c r="O10" s="3" t="s">
        <v>26</v>
      </c>
      <c r="P10" s="3" t="s">
        <v>27</v>
      </c>
      <c r="R10" s="3" t="s">
        <v>15</v>
      </c>
      <c r="S10" s="3" t="s">
        <v>26</v>
      </c>
      <c r="T10" s="3" t="s">
        <v>27</v>
      </c>
      <c r="V10" s="3" t="s">
        <v>15</v>
      </c>
      <c r="W10" s="3" t="s">
        <v>26</v>
      </c>
      <c r="X10" s="3" t="s">
        <v>27</v>
      </c>
      <c r="Z10" s="3" t="s">
        <v>15</v>
      </c>
      <c r="AA10" s="3" t="s">
        <v>26</v>
      </c>
      <c r="AB10" s="3" t="s">
        <v>27</v>
      </c>
    </row>
    <row r="11" spans="1:28" x14ac:dyDescent="0.3">
      <c r="A11">
        <v>1</v>
      </c>
      <c r="B11">
        <v>1</v>
      </c>
      <c r="C11">
        <v>1</v>
      </c>
      <c r="D11">
        <v>58.966990000000003</v>
      </c>
      <c r="E11">
        <v>7</v>
      </c>
      <c r="F11">
        <v>1</v>
      </c>
      <c r="G11">
        <v>0</v>
      </c>
      <c r="I11">
        <v>3.6170703</v>
      </c>
      <c r="J11">
        <v>1.002597</v>
      </c>
      <c r="K11">
        <v>1.3484308</v>
      </c>
      <c r="L11">
        <v>0.94692209999999999</v>
      </c>
      <c r="N11">
        <f>$I$11+$J$11*C11+$K$11*G11</f>
        <v>4.6196672999999997</v>
      </c>
      <c r="O11">
        <v>4.6196669999999997</v>
      </c>
      <c r="P11" s="1">
        <f>O11/N11-1</f>
        <v>-6.4939741473146739E-8</v>
      </c>
      <c r="R11">
        <f>EXP(N11)</f>
        <v>101.46027068158438</v>
      </c>
      <c r="S11">
        <v>101.4603</v>
      </c>
      <c r="T11" s="1">
        <f>S11/R11-1</f>
        <v>2.8896449255633172E-7</v>
      </c>
      <c r="V11" s="5">
        <f>(1/R11)*EXP(-1/R11*D11)</f>
        <v>5.5118753807019884E-3</v>
      </c>
      <c r="W11">
        <v>5.51187528E-3</v>
      </c>
      <c r="X11" s="1">
        <f>W11/V11-1</f>
        <v>-1.8270004620291047E-8</v>
      </c>
      <c r="Z11" s="4">
        <f>1-EXP(-(1/R11)*D11)</f>
        <v>0.44076363191081536</v>
      </c>
      <c r="AA11" s="7">
        <v>0.44076359999999998</v>
      </c>
      <c r="AB11" s="1">
        <f>AA11/Z11-1</f>
        <v>-7.2398930073269696E-8</v>
      </c>
    </row>
    <row r="12" spans="1:28" x14ac:dyDescent="0.3">
      <c r="A12">
        <v>2</v>
      </c>
      <c r="B12">
        <v>1</v>
      </c>
      <c r="C12">
        <v>2</v>
      </c>
      <c r="D12">
        <v>304.15042999999997</v>
      </c>
      <c r="E12">
        <v>7</v>
      </c>
      <c r="F12">
        <v>2</v>
      </c>
      <c r="G12">
        <v>0</v>
      </c>
      <c r="N12">
        <f t="shared" ref="N12:N25" si="0">$I$11+$J$11*C12+$K$11*G12</f>
        <v>5.6222642999999994</v>
      </c>
      <c r="O12">
        <v>5.6222640000000004</v>
      </c>
      <c r="P12" s="1">
        <f t="shared" ref="P12:P25" si="1">O12/N12-1</f>
        <v>-5.3359284324372425E-8</v>
      </c>
      <c r="R12">
        <f t="shared" ref="R12:R25" si="2">EXP(N12)</f>
        <v>276.51478734930225</v>
      </c>
      <c r="S12">
        <v>276.51479999999998</v>
      </c>
      <c r="T12" s="1">
        <f t="shared" ref="T12:T25" si="3">S12/R12-1</f>
        <v>4.5750528698818016E-8</v>
      </c>
      <c r="V12" s="5">
        <f>(1/R12)*EXP(-1/R12*D12)</f>
        <v>1.203878284634278E-3</v>
      </c>
      <c r="W12">
        <v>1.2038783100000001E-3</v>
      </c>
      <c r="X12" s="1">
        <f t="shared" ref="X12:X25" si="4">W12/V12-1</f>
        <v>2.1070005518097901E-8</v>
      </c>
      <c r="Z12" s="4">
        <f t="shared" ref="Z12:Z25" si="5">1-EXP(-(1/R12)*D12)</f>
        <v>0.66710985212990992</v>
      </c>
      <c r="AA12" s="7">
        <v>0.66710979999999998</v>
      </c>
      <c r="AB12" s="1">
        <f t="shared" ref="AB12:AB25" si="6">AA12/Z12-1</f>
        <v>-7.8142917248058552E-8</v>
      </c>
    </row>
    <row r="13" spans="1:28" x14ac:dyDescent="0.3">
      <c r="A13">
        <v>3</v>
      </c>
      <c r="B13">
        <v>1</v>
      </c>
      <c r="C13">
        <v>3</v>
      </c>
      <c r="D13">
        <v>416.32997</v>
      </c>
      <c r="E13">
        <v>7</v>
      </c>
      <c r="F13">
        <v>3</v>
      </c>
      <c r="G13">
        <v>0</v>
      </c>
      <c r="N13">
        <f t="shared" si="0"/>
        <v>6.6248613000000001</v>
      </c>
      <c r="O13">
        <v>6.6248610000000001</v>
      </c>
      <c r="P13" s="1">
        <f t="shared" si="1"/>
        <v>-4.5283966909615003E-8</v>
      </c>
      <c r="R13">
        <f t="shared" si="2"/>
        <v>753.59968102970879</v>
      </c>
      <c r="S13">
        <v>753.59969999999998</v>
      </c>
      <c r="T13" s="1">
        <f t="shared" si="3"/>
        <v>2.5172902429204669E-8</v>
      </c>
      <c r="V13" s="5">
        <f>(1/R13)*EXP(-1/R13*D13)</f>
        <v>7.6371461645548288E-4</v>
      </c>
      <c r="W13">
        <v>7.6371459E-4</v>
      </c>
      <c r="X13" s="1">
        <f t="shared" si="4"/>
        <v>-3.4640534996022154E-8</v>
      </c>
      <c r="Z13" s="4">
        <f t="shared" si="5"/>
        <v>0.42446490864142172</v>
      </c>
      <c r="AA13" s="7">
        <v>0.42446489999999998</v>
      </c>
      <c r="AB13" s="1">
        <f t="shared" si="6"/>
        <v>-2.0358389085650686E-8</v>
      </c>
    </row>
    <row r="14" spans="1:28" x14ac:dyDescent="0.3">
      <c r="A14">
        <v>4</v>
      </c>
      <c r="B14">
        <v>2</v>
      </c>
      <c r="C14">
        <v>1</v>
      </c>
      <c r="D14">
        <v>473.47287</v>
      </c>
      <c r="E14">
        <v>49</v>
      </c>
      <c r="F14">
        <v>1</v>
      </c>
      <c r="G14">
        <v>1</v>
      </c>
      <c r="N14">
        <f t="shared" si="0"/>
        <v>5.9680980999999997</v>
      </c>
      <c r="O14">
        <v>5.9680980000000003</v>
      </c>
      <c r="P14" s="1">
        <f t="shared" si="1"/>
        <v>-1.6755756671038569E-8</v>
      </c>
      <c r="R14">
        <f t="shared" si="2"/>
        <v>390.7617737477799</v>
      </c>
      <c r="S14">
        <v>390.76179999999999</v>
      </c>
      <c r="T14" s="1">
        <f t="shared" si="3"/>
        <v>6.7182160279344316E-8</v>
      </c>
      <c r="V14" s="5">
        <f>(1/R14)*EXP(-1/R14*D14)</f>
        <v>7.6184731726219087E-4</v>
      </c>
      <c r="W14">
        <v>7.6184731000000002E-4</v>
      </c>
      <c r="X14" s="1">
        <f t="shared" si="4"/>
        <v>-9.5323441362538119E-9</v>
      </c>
      <c r="Z14" s="4">
        <f t="shared" si="5"/>
        <v>0.70229919098163873</v>
      </c>
      <c r="AA14" s="7">
        <v>0.70229920000000001</v>
      </c>
      <c r="AB14" s="1">
        <f t="shared" si="6"/>
        <v>1.284119566236086E-8</v>
      </c>
    </row>
    <row r="15" spans="1:28" x14ac:dyDescent="0.3">
      <c r="A15">
        <v>5</v>
      </c>
      <c r="B15">
        <v>2</v>
      </c>
      <c r="C15">
        <v>2</v>
      </c>
      <c r="D15">
        <v>1298.9706699999999</v>
      </c>
      <c r="E15">
        <v>49</v>
      </c>
      <c r="F15">
        <v>2</v>
      </c>
      <c r="G15">
        <v>1</v>
      </c>
      <c r="N15">
        <f t="shared" si="0"/>
        <v>6.9706950999999995</v>
      </c>
      <c r="O15">
        <v>6.9706950000000001</v>
      </c>
      <c r="P15" s="1">
        <f t="shared" si="1"/>
        <v>-1.4345771570667409E-8</v>
      </c>
      <c r="R15">
        <f t="shared" si="2"/>
        <v>1064.9627489286352</v>
      </c>
      <c r="S15">
        <v>1064.9628</v>
      </c>
      <c r="T15" s="1">
        <f t="shared" si="3"/>
        <v>4.7956010496008616E-8</v>
      </c>
      <c r="V15" s="5">
        <f>(1/R15)*EXP(-1/R15*D15)</f>
        <v>2.7729502864469945E-4</v>
      </c>
      <c r="W15">
        <v>2.7729502999999998E-4</v>
      </c>
      <c r="X15" s="1">
        <f t="shared" si="4"/>
        <v>4.8875758995592378E-9</v>
      </c>
      <c r="Z15" s="4">
        <f t="shared" si="5"/>
        <v>0.70469112403029621</v>
      </c>
      <c r="AA15" s="7">
        <v>0.70469110000000001</v>
      </c>
      <c r="AB15" s="1">
        <f t="shared" si="6"/>
        <v>-3.4100466672626339E-8</v>
      </c>
    </row>
    <row r="16" spans="1:28" x14ac:dyDescent="0.3">
      <c r="A16">
        <v>6</v>
      </c>
      <c r="B16">
        <v>2</v>
      </c>
      <c r="C16">
        <v>3</v>
      </c>
      <c r="D16">
        <v>1275.4027900000001</v>
      </c>
      <c r="E16">
        <v>49</v>
      </c>
      <c r="F16">
        <v>3</v>
      </c>
      <c r="G16">
        <v>1</v>
      </c>
      <c r="N16">
        <f t="shared" si="0"/>
        <v>7.9732921000000001</v>
      </c>
      <c r="O16">
        <v>7.9732919999999998</v>
      </c>
      <c r="P16" s="1">
        <f t="shared" si="1"/>
        <v>-1.2541870875182326E-8</v>
      </c>
      <c r="R16">
        <f t="shared" si="2"/>
        <v>2902.3966334477723</v>
      </c>
      <c r="S16">
        <v>2902.3968</v>
      </c>
      <c r="T16" s="1">
        <f t="shared" si="3"/>
        <v>5.7384378804314906E-8</v>
      </c>
      <c r="V16" s="5">
        <f>(1/R16)*EXP(-1/R16*D16)</f>
        <v>2.2202445851161176E-4</v>
      </c>
      <c r="W16">
        <v>2.2202444999999999E-4</v>
      </c>
      <c r="X16" s="1">
        <f t="shared" si="4"/>
        <v>-3.8336369967417738E-8</v>
      </c>
      <c r="Z16" s="4">
        <f t="shared" si="5"/>
        <v>0.3555969590728334</v>
      </c>
      <c r="AA16" s="7">
        <v>0.35559689999999999</v>
      </c>
      <c r="AB16" s="1">
        <f t="shared" si="6"/>
        <v>-1.6612299935658825E-7</v>
      </c>
    </row>
    <row r="17" spans="1:61" x14ac:dyDescent="0.3">
      <c r="A17">
        <v>7</v>
      </c>
      <c r="B17">
        <v>3</v>
      </c>
      <c r="C17">
        <v>1</v>
      </c>
      <c r="D17">
        <v>199.19167999999999</v>
      </c>
      <c r="E17">
        <v>64</v>
      </c>
      <c r="F17">
        <v>1</v>
      </c>
      <c r="G17">
        <v>0</v>
      </c>
      <c r="N17">
        <f t="shared" si="0"/>
        <v>4.6196672999999997</v>
      </c>
      <c r="O17">
        <v>4.6196669999999997</v>
      </c>
      <c r="P17" s="1">
        <f t="shared" si="1"/>
        <v>-6.4939741473146739E-8</v>
      </c>
      <c r="R17">
        <f t="shared" si="2"/>
        <v>101.46027068158438</v>
      </c>
      <c r="S17">
        <v>101.4603</v>
      </c>
      <c r="T17" s="1">
        <f t="shared" si="3"/>
        <v>2.8896449255633172E-7</v>
      </c>
      <c r="V17" s="5">
        <f>(1/R17)*EXP(-1/R17*D17)</f>
        <v>1.3838091009871949E-3</v>
      </c>
      <c r="W17">
        <v>1.38380914E-3</v>
      </c>
      <c r="X17" s="1">
        <f t="shared" si="4"/>
        <v>2.8192331580356722E-8</v>
      </c>
      <c r="Z17" s="4">
        <f t="shared" si="5"/>
        <v>0.85959835404219931</v>
      </c>
      <c r="AA17" s="7">
        <v>0.85959830000000004</v>
      </c>
      <c r="AB17" s="1">
        <f t="shared" si="6"/>
        <v>-6.2869128347742276E-8</v>
      </c>
    </row>
    <row r="18" spans="1:61" x14ac:dyDescent="0.3">
      <c r="A18">
        <v>8</v>
      </c>
      <c r="B18">
        <v>3</v>
      </c>
      <c r="C18">
        <v>2</v>
      </c>
      <c r="D18">
        <v>577.82722000000001</v>
      </c>
      <c r="E18">
        <v>64</v>
      </c>
      <c r="F18">
        <v>2</v>
      </c>
      <c r="G18">
        <v>0</v>
      </c>
      <c r="N18">
        <f t="shared" si="0"/>
        <v>5.6222642999999994</v>
      </c>
      <c r="O18">
        <v>5.6222640000000004</v>
      </c>
      <c r="P18" s="1">
        <f t="shared" si="1"/>
        <v>-5.3359284324372425E-8</v>
      </c>
      <c r="R18">
        <f t="shared" si="2"/>
        <v>276.51478734930225</v>
      </c>
      <c r="S18">
        <v>276.51479999999998</v>
      </c>
      <c r="T18" s="1">
        <f t="shared" si="3"/>
        <v>4.5750528698818016E-8</v>
      </c>
      <c r="V18" s="5">
        <f>(1/R18)*EXP(-1/R18*D18)</f>
        <v>4.4745097750873683E-4</v>
      </c>
      <c r="W18">
        <v>4.4745099000000001E-4</v>
      </c>
      <c r="X18" s="1">
        <f t="shared" si="4"/>
        <v>2.7916495559665577E-8</v>
      </c>
      <c r="Z18" s="4">
        <f t="shared" si="5"/>
        <v>0.87627318810493415</v>
      </c>
      <c r="AA18" s="7">
        <v>0.87627319999999997</v>
      </c>
      <c r="AB18" s="1">
        <f t="shared" si="6"/>
        <v>1.3574608992428239E-8</v>
      </c>
    </row>
    <row r="19" spans="1:61" x14ac:dyDescent="0.3">
      <c r="A19">
        <v>9</v>
      </c>
      <c r="B19">
        <v>3</v>
      </c>
      <c r="C19">
        <v>3</v>
      </c>
      <c r="D19">
        <v>851.29322000000002</v>
      </c>
      <c r="E19">
        <v>64</v>
      </c>
      <c r="F19">
        <v>3</v>
      </c>
      <c r="G19">
        <v>0</v>
      </c>
      <c r="N19">
        <f t="shared" si="0"/>
        <v>6.6248613000000001</v>
      </c>
      <c r="O19">
        <v>6.6248610000000001</v>
      </c>
      <c r="P19" s="1">
        <f t="shared" si="1"/>
        <v>-4.5283966909615003E-8</v>
      </c>
      <c r="R19">
        <f t="shared" si="2"/>
        <v>753.59968102970879</v>
      </c>
      <c r="S19">
        <v>753.59969999999998</v>
      </c>
      <c r="T19" s="1">
        <f t="shared" si="3"/>
        <v>2.5172902429204669E-8</v>
      </c>
      <c r="V19" s="5">
        <f>(1/R19)*EXP(-1/R19*D19)</f>
        <v>4.2880977384323628E-4</v>
      </c>
      <c r="W19">
        <v>4.2880978000000002E-4</v>
      </c>
      <c r="X19" s="1">
        <f t="shared" si="4"/>
        <v>1.4357797173403242E-8</v>
      </c>
      <c r="Z19" s="4">
        <f t="shared" si="5"/>
        <v>0.67684909120931558</v>
      </c>
      <c r="AA19" s="7">
        <v>0.67684909999999998</v>
      </c>
      <c r="AB19" s="1">
        <f t="shared" si="6"/>
        <v>1.2987657838081645E-8</v>
      </c>
    </row>
    <row r="20" spans="1:61" x14ac:dyDescent="0.3">
      <c r="A20">
        <v>10</v>
      </c>
      <c r="B20">
        <v>4</v>
      </c>
      <c r="C20">
        <v>1</v>
      </c>
      <c r="D20">
        <v>43.912300000000002</v>
      </c>
      <c r="E20">
        <v>8</v>
      </c>
      <c r="F20">
        <v>1</v>
      </c>
      <c r="G20">
        <v>0</v>
      </c>
      <c r="N20">
        <f t="shared" si="0"/>
        <v>4.6196672999999997</v>
      </c>
      <c r="O20">
        <v>4.6196669999999997</v>
      </c>
      <c r="P20" s="1">
        <f t="shared" si="1"/>
        <v>-6.4939741473146739E-8</v>
      </c>
      <c r="R20">
        <f t="shared" si="2"/>
        <v>101.46027068158438</v>
      </c>
      <c r="S20">
        <v>101.4603</v>
      </c>
      <c r="T20" s="1">
        <f t="shared" si="3"/>
        <v>2.8896449255633172E-7</v>
      </c>
      <c r="V20" s="5">
        <f>(1/R20)*EXP(-1/R20*D20)</f>
        <v>6.3935206104983218E-3</v>
      </c>
      <c r="W20">
        <v>6.3935204099999999E-3</v>
      </c>
      <c r="X20" s="1">
        <f t="shared" si="4"/>
        <v>-3.1359611463166459E-8</v>
      </c>
      <c r="Z20" s="4">
        <f t="shared" si="5"/>
        <v>0.35131166825055171</v>
      </c>
      <c r="AA20" s="7">
        <v>0.3513117</v>
      </c>
      <c r="AB20" s="1">
        <f t="shared" si="6"/>
        <v>9.0374021599615162E-8</v>
      </c>
    </row>
    <row r="21" spans="1:61" x14ac:dyDescent="0.3">
      <c r="A21">
        <v>11</v>
      </c>
      <c r="B21">
        <v>4</v>
      </c>
      <c r="C21">
        <v>2</v>
      </c>
      <c r="D21">
        <v>111.27191000000001</v>
      </c>
      <c r="E21">
        <v>8</v>
      </c>
      <c r="F21">
        <v>2</v>
      </c>
      <c r="G21">
        <v>0</v>
      </c>
      <c r="N21">
        <f t="shared" si="0"/>
        <v>5.6222642999999994</v>
      </c>
      <c r="O21">
        <v>5.6222640000000004</v>
      </c>
      <c r="P21" s="1">
        <f t="shared" si="1"/>
        <v>-5.3359284324372425E-8</v>
      </c>
      <c r="R21">
        <f t="shared" si="2"/>
        <v>276.51478734930225</v>
      </c>
      <c r="S21">
        <v>276.51479999999998</v>
      </c>
      <c r="T21" s="1">
        <f t="shared" si="3"/>
        <v>4.5750528698818016E-8</v>
      </c>
      <c r="V21" s="5">
        <f>(1/R21)*EXP(-1/R21*D21)</f>
        <v>2.4183426392456373E-3</v>
      </c>
      <c r="W21">
        <v>2.4183425699999999E-3</v>
      </c>
      <c r="X21" s="1">
        <f t="shared" si="4"/>
        <v>-2.8633509674413915E-8</v>
      </c>
      <c r="Z21" s="4">
        <f t="shared" si="5"/>
        <v>0.33129249937124228</v>
      </c>
      <c r="AA21" s="7">
        <v>0.33129249999999999</v>
      </c>
      <c r="AB21" s="1">
        <f t="shared" si="6"/>
        <v>1.8978929539059664E-9</v>
      </c>
    </row>
    <row r="22" spans="1:61" x14ac:dyDescent="0.3">
      <c r="A22">
        <v>12</v>
      </c>
      <c r="B22">
        <v>4</v>
      </c>
      <c r="C22">
        <v>3</v>
      </c>
      <c r="D22">
        <v>564.45689000000004</v>
      </c>
      <c r="E22">
        <v>8</v>
      </c>
      <c r="F22">
        <v>3</v>
      </c>
      <c r="G22">
        <v>0</v>
      </c>
      <c r="N22">
        <f t="shared" si="0"/>
        <v>6.6248613000000001</v>
      </c>
      <c r="O22">
        <v>6.6248610000000001</v>
      </c>
      <c r="P22" s="1">
        <f t="shared" si="1"/>
        <v>-4.5283966909615003E-8</v>
      </c>
      <c r="R22">
        <f t="shared" si="2"/>
        <v>753.59968102970879</v>
      </c>
      <c r="S22">
        <v>753.59969999999998</v>
      </c>
      <c r="T22" s="1">
        <f t="shared" si="3"/>
        <v>2.5172902429204669E-8</v>
      </c>
      <c r="V22" s="5">
        <f>(1/R22)*EXP(-1/R22*D22)</f>
        <v>6.2743182587734483E-4</v>
      </c>
      <c r="W22">
        <v>6.2743181000000003E-4</v>
      </c>
      <c r="X22" s="1">
        <f t="shared" si="4"/>
        <v>-2.5305290751731491E-8</v>
      </c>
      <c r="Z22" s="4">
        <f t="shared" si="5"/>
        <v>0.52716757615094512</v>
      </c>
      <c r="AA22" s="7">
        <v>0.52716750000000001</v>
      </c>
      <c r="AB22" s="1">
        <f t="shared" si="6"/>
        <v>-1.4445301366183827E-7</v>
      </c>
    </row>
    <row r="23" spans="1:61" x14ac:dyDescent="0.3">
      <c r="A23">
        <v>13</v>
      </c>
      <c r="B23">
        <v>5</v>
      </c>
      <c r="C23">
        <v>1</v>
      </c>
      <c r="D23">
        <v>153.8612</v>
      </c>
      <c r="E23">
        <v>58</v>
      </c>
      <c r="F23">
        <v>1</v>
      </c>
      <c r="G23">
        <v>1</v>
      </c>
      <c r="N23">
        <f t="shared" si="0"/>
        <v>5.9680980999999997</v>
      </c>
      <c r="O23">
        <v>5.9680980000000003</v>
      </c>
      <c r="P23" s="1">
        <f t="shared" si="1"/>
        <v>-1.6755756671038569E-8</v>
      </c>
      <c r="R23">
        <f t="shared" si="2"/>
        <v>390.7617737477799</v>
      </c>
      <c r="S23">
        <v>390.76179999999999</v>
      </c>
      <c r="T23" s="1">
        <f t="shared" si="3"/>
        <v>6.7182160279344316E-8</v>
      </c>
      <c r="V23" s="5">
        <f>(1/R23)*EXP(-1/R23*D23)</f>
        <v>1.7261791355429709E-3</v>
      </c>
      <c r="W23">
        <v>1.72617915E-3</v>
      </c>
      <c r="X23" s="1">
        <f t="shared" si="4"/>
        <v>8.3751614532445728E-9</v>
      </c>
      <c r="Z23" s="4">
        <f t="shared" si="5"/>
        <v>0.3254751791888193</v>
      </c>
      <c r="AA23" s="7">
        <v>0.32547520000000002</v>
      </c>
      <c r="AB23" s="1">
        <f t="shared" si="6"/>
        <v>6.3940914785121095E-8</v>
      </c>
    </row>
    <row r="24" spans="1:61" x14ac:dyDescent="0.3">
      <c r="A24">
        <v>14</v>
      </c>
      <c r="B24">
        <v>5</v>
      </c>
      <c r="C24">
        <v>2</v>
      </c>
      <c r="D24">
        <v>1088.3797400000001</v>
      </c>
      <c r="E24">
        <v>58</v>
      </c>
      <c r="F24">
        <v>2</v>
      </c>
      <c r="G24">
        <v>1</v>
      </c>
      <c r="N24">
        <f t="shared" si="0"/>
        <v>6.9706950999999995</v>
      </c>
      <c r="O24">
        <v>6.9706950000000001</v>
      </c>
      <c r="P24" s="1">
        <f t="shared" si="1"/>
        <v>-1.4345771570667409E-8</v>
      </c>
      <c r="R24">
        <f t="shared" si="2"/>
        <v>1064.9627489286352</v>
      </c>
      <c r="S24">
        <v>1064.9628</v>
      </c>
      <c r="T24" s="1">
        <f t="shared" si="3"/>
        <v>4.7956010496008616E-8</v>
      </c>
      <c r="V24" s="5">
        <f>(1/R24)*EXP(-1/R24*D24)</f>
        <v>3.3792598892054131E-4</v>
      </c>
      <c r="W24">
        <v>3.3792598999999999E-4</v>
      </c>
      <c r="X24" s="1">
        <f t="shared" si="4"/>
        <v>3.1943641065623751E-9</v>
      </c>
      <c r="Z24" s="4">
        <f t="shared" si="5"/>
        <v>0.64012140990475275</v>
      </c>
      <c r="AA24" s="7">
        <v>0.64012139999999995</v>
      </c>
      <c r="AB24" s="1">
        <f t="shared" si="6"/>
        <v>-1.5473240910779396E-8</v>
      </c>
    </row>
    <row r="25" spans="1:61" x14ac:dyDescent="0.3">
      <c r="A25">
        <v>15</v>
      </c>
      <c r="B25">
        <v>5</v>
      </c>
      <c r="C25">
        <v>3</v>
      </c>
      <c r="D25">
        <v>4971.98308</v>
      </c>
      <c r="E25">
        <v>58</v>
      </c>
      <c r="F25">
        <v>3</v>
      </c>
      <c r="G25">
        <v>1</v>
      </c>
      <c r="N25">
        <f t="shared" si="0"/>
        <v>7.9732921000000001</v>
      </c>
      <c r="O25">
        <v>7.9732919999999998</v>
      </c>
      <c r="P25" s="1">
        <f t="shared" si="1"/>
        <v>-1.2541870875182326E-8</v>
      </c>
      <c r="R25">
        <f t="shared" si="2"/>
        <v>2902.3966334477723</v>
      </c>
      <c r="S25">
        <v>2902.3968</v>
      </c>
      <c r="T25" s="1">
        <f t="shared" si="3"/>
        <v>5.7384378804314906E-8</v>
      </c>
      <c r="V25" s="5">
        <f>(1/R25)*EXP(-1/R25*D25)</f>
        <v>6.2125544626006964E-5</v>
      </c>
      <c r="W25">
        <v>6.2125550000000004E-5</v>
      </c>
      <c r="X25" s="1">
        <f t="shared" si="4"/>
        <v>8.6502147667033569E-8</v>
      </c>
      <c r="Z25" s="4">
        <f t="shared" si="5"/>
        <v>0.81968702842636798</v>
      </c>
      <c r="AA25" s="7">
        <v>0.81968700000000005</v>
      </c>
      <c r="AB25" s="1">
        <f t="shared" si="6"/>
        <v>-3.4679538574167168E-8</v>
      </c>
      <c r="BE25" t="s">
        <v>58</v>
      </c>
    </row>
    <row r="26" spans="1:61" x14ac:dyDescent="0.3">
      <c r="AF26" t="s">
        <v>68</v>
      </c>
    </row>
    <row r="27" spans="1:61" x14ac:dyDescent="0.3">
      <c r="N27" t="s">
        <v>34</v>
      </c>
      <c r="R27" t="s">
        <v>40</v>
      </c>
      <c r="V27" t="s">
        <v>43</v>
      </c>
      <c r="Z27" t="s">
        <v>61</v>
      </c>
      <c r="BD27" t="s">
        <v>57</v>
      </c>
      <c r="BH27" t="s">
        <v>55</v>
      </c>
    </row>
    <row r="28" spans="1:61" x14ac:dyDescent="0.3">
      <c r="A28" t="s">
        <v>35</v>
      </c>
      <c r="V28" t="s">
        <v>44</v>
      </c>
      <c r="Z28" s="3" t="s">
        <v>15</v>
      </c>
      <c r="AE28" s="3" t="s">
        <v>15</v>
      </c>
      <c r="AF28" s="3" t="s">
        <v>26</v>
      </c>
      <c r="AI28" t="s">
        <v>49</v>
      </c>
      <c r="AK28" t="s">
        <v>70</v>
      </c>
      <c r="AN28" t="s">
        <v>15</v>
      </c>
      <c r="AY28" t="s">
        <v>48</v>
      </c>
      <c r="BA28" t="s">
        <v>49</v>
      </c>
      <c r="BD28" t="s">
        <v>51</v>
      </c>
      <c r="BE28" t="s">
        <v>52</v>
      </c>
      <c r="BF28" t="s">
        <v>53</v>
      </c>
      <c r="BG28" t="s">
        <v>54</v>
      </c>
      <c r="BH28" t="s">
        <v>56</v>
      </c>
    </row>
    <row r="29" spans="1:61" x14ac:dyDescent="0.3">
      <c r="B29" t="s">
        <v>36</v>
      </c>
      <c r="C29" t="s">
        <v>37</v>
      </c>
      <c r="D29" t="s">
        <v>38</v>
      </c>
      <c r="E29" t="s">
        <v>39</v>
      </c>
      <c r="F29">
        <v>1</v>
      </c>
      <c r="G29">
        <v>2</v>
      </c>
      <c r="N29" s="3" t="s">
        <v>15</v>
      </c>
      <c r="O29" s="3" t="s">
        <v>26</v>
      </c>
      <c r="P29" s="3" t="s">
        <v>27</v>
      </c>
      <c r="R29" s="3" t="s">
        <v>15</v>
      </c>
      <c r="S29" s="3" t="s">
        <v>26</v>
      </c>
      <c r="T29" s="3" t="s">
        <v>27</v>
      </c>
      <c r="V29" s="3" t="s">
        <v>15</v>
      </c>
      <c r="W29" s="3" t="s">
        <v>26</v>
      </c>
      <c r="X29" s="3" t="s">
        <v>27</v>
      </c>
      <c r="Z29" s="3" t="s">
        <v>45</v>
      </c>
      <c r="AA29" s="8" t="s">
        <v>59</v>
      </c>
      <c r="AB29" s="8" t="s">
        <v>60</v>
      </c>
      <c r="AC29" s="8" t="s">
        <v>47</v>
      </c>
      <c r="AD29" s="3"/>
      <c r="AE29" s="3" t="s">
        <v>46</v>
      </c>
      <c r="AF29" s="3" t="s">
        <v>46</v>
      </c>
      <c r="AG29" s="3" t="s">
        <v>27</v>
      </c>
      <c r="AI29" s="3" t="s">
        <v>15</v>
      </c>
      <c r="AK29" t="s">
        <v>26</v>
      </c>
      <c r="AN29" s="3" t="s">
        <v>51</v>
      </c>
      <c r="AO29" s="3" t="s">
        <v>52</v>
      </c>
      <c r="AP29" s="3" t="s">
        <v>53</v>
      </c>
      <c r="AQ29" s="3" t="s">
        <v>56</v>
      </c>
      <c r="AY29" t="s">
        <v>26</v>
      </c>
      <c r="BA29" t="s">
        <v>50</v>
      </c>
      <c r="BB29" t="s">
        <v>26</v>
      </c>
    </row>
    <row r="30" spans="1:61" x14ac:dyDescent="0.3">
      <c r="A30">
        <v>1</v>
      </c>
      <c r="B30">
        <v>1</v>
      </c>
      <c r="C30">
        <v>1</v>
      </c>
      <c r="D30">
        <v>2</v>
      </c>
      <c r="E30">
        <v>1</v>
      </c>
      <c r="F30">
        <v>0.44076359999999998</v>
      </c>
      <c r="G30">
        <v>0.66710979999999998</v>
      </c>
      <c r="N30">
        <f>$L$11*1</f>
        <v>0.94692209999999999</v>
      </c>
      <c r="O30">
        <v>0.94692209999999999</v>
      </c>
      <c r="P30" s="1">
        <f>O30/N30-1</f>
        <v>0</v>
      </c>
      <c r="R30">
        <f>EXP(N30)</f>
        <v>2.5777633388186341</v>
      </c>
      <c r="S30">
        <v>2.577763</v>
      </c>
      <c r="T30" s="1">
        <f>S30/R30-1</f>
        <v>-1.3143899946221893E-7</v>
      </c>
      <c r="V30">
        <f>(R30+1)*((F30*G30)^(-(R30+1)))*((F30^(-R30)+G30^(-R30)-1)^(-(2*R30+1)/R30))</f>
        <v>1.1403629596354892</v>
      </c>
      <c r="W30">
        <v>1.140363</v>
      </c>
      <c r="X30" s="1">
        <f>W30/V30-1</f>
        <v>3.5396195974257694E-8</v>
      </c>
      <c r="Z30">
        <f>F30^(-R30)+G30^(-R30)-1</f>
        <v>10.10237907774404</v>
      </c>
      <c r="AA30">
        <f>1/(1+R30)</f>
        <v>0.27950423359477899</v>
      </c>
      <c r="AB30">
        <f>-(LN(F30*G30))</f>
        <v>1.2240472306089623</v>
      </c>
      <c r="AC30" s="9">
        <f>LN(Z30)/(R30^2)</f>
        <v>0.34805392664123247</v>
      </c>
      <c r="AD30">
        <f>-(2+1/R30)*((F30^(-R30))*(-LN(F30))-(G30^(-R30))*LN(G30))/(Z30)</f>
        <v>-1.8718265975699773</v>
      </c>
      <c r="AE30">
        <f>SUM(AA30:AD30)</f>
        <v>-2.0221206725003382E-2</v>
      </c>
      <c r="AF30">
        <v>-2.0221192999999998E-2</v>
      </c>
      <c r="AG30" s="1">
        <f>AF30/AE30-1</f>
        <v>-6.7874304288118026E-7</v>
      </c>
      <c r="AI30">
        <f>EXP(N30)</f>
        <v>2.5777633388186341</v>
      </c>
      <c r="AK30">
        <v>-6.5868350000000006E-2</v>
      </c>
      <c r="AN30">
        <f>AE30*AI30</f>
        <v>-5.2125485362386537E-2</v>
      </c>
      <c r="AO30">
        <f>AK30</f>
        <v>-6.5868350000000006E-2</v>
      </c>
      <c r="AP30">
        <f>-(AO30)*AI30*AI30</f>
        <v>0.43768621651984235</v>
      </c>
      <c r="AQ30">
        <f>N30+AN30/AP30</f>
        <v>0.82782882405256464</v>
      </c>
      <c r="AY30" s="6">
        <v>-1.2799039999999999E-2</v>
      </c>
      <c r="BA30">
        <f>R30</f>
        <v>2.5777633388186341</v>
      </c>
      <c r="BB30">
        <v>3.310038</v>
      </c>
      <c r="BD30" s="6">
        <f>AY30*BB30</f>
        <v>-4.2365308763520002E-2</v>
      </c>
      <c r="BE30">
        <f>-(AY30^2)</f>
        <v>-1.6381542492159998E-4</v>
      </c>
      <c r="BF30">
        <f>-BE30*(BB30^2)</f>
        <v>1.7948193866283845E-3</v>
      </c>
      <c r="BG30">
        <f>BD30/BF30</f>
        <v>-23.604218384950894</v>
      </c>
      <c r="BH30">
        <f>N30+BG30</f>
        <v>-22.657296284950895</v>
      </c>
      <c r="BI30">
        <f>0.5*N30+0.5*(N30+BH30)</f>
        <v>-10.381726042475449</v>
      </c>
    </row>
    <row r="31" spans="1:61" x14ac:dyDescent="0.3">
      <c r="A31">
        <v>4</v>
      </c>
      <c r="B31">
        <v>1</v>
      </c>
      <c r="C31">
        <v>2</v>
      </c>
      <c r="D31">
        <v>2</v>
      </c>
      <c r="E31">
        <v>2</v>
      </c>
      <c r="F31">
        <v>0.70229920000000001</v>
      </c>
      <c r="G31">
        <v>0.70469110000000001</v>
      </c>
      <c r="N31">
        <f t="shared" ref="N31:N39" si="7">$L$11*1</f>
        <v>0.94692209999999999</v>
      </c>
      <c r="O31">
        <v>0.94692209999999999</v>
      </c>
      <c r="P31" s="1">
        <f t="shared" ref="P31:P39" si="8">O31/N31-1</f>
        <v>0</v>
      </c>
      <c r="R31">
        <f t="shared" ref="R31:R39" si="9">EXP(N31)</f>
        <v>2.5777633388186341</v>
      </c>
      <c r="S31">
        <v>2.577763</v>
      </c>
      <c r="T31" s="1">
        <f t="shared" ref="T31:T39" si="10">S31/R31-1</f>
        <v>-1.3143899946221893E-7</v>
      </c>
      <c r="V31">
        <f>(R31+1)*((F31*G31)^(-(R31+1)))*((F31^(-R31)+G31^(-R31)-1)^(-(2*R31+1)/R31))</f>
        <v>1.6651163607126231</v>
      </c>
      <c r="W31">
        <v>1.6651164000000001</v>
      </c>
      <c r="X31" s="1">
        <f>W31/V31-1</f>
        <v>2.3594373343982511E-8</v>
      </c>
      <c r="Z31">
        <f>F31^(-R31)+G31^(-R31)-1</f>
        <v>3.9517704116616912</v>
      </c>
      <c r="AA31">
        <f>1/(1+R31)</f>
        <v>0.27950423359477899</v>
      </c>
      <c r="AB31">
        <f>-(LN(F31*G31))</f>
        <v>0.70339148314878785</v>
      </c>
      <c r="AC31" s="9">
        <f>LN(Z31)/(R31^2)</f>
        <v>0.20680087943727488</v>
      </c>
      <c r="AD31">
        <f>-(2+1/R31)*((F31^(-R31))*(-LN(F31))-(G31^(-R31))*LN(G31))/(Z31)</f>
        <v>-1.0523671414785138</v>
      </c>
      <c r="AE31">
        <f t="shared" ref="AE31:AE39" si="11">SUM(AA31:AD31)</f>
        <v>0.13732945470232782</v>
      </c>
      <c r="AF31">
        <v>0.13732945299999999</v>
      </c>
      <c r="AG31" s="1">
        <f t="shared" ref="AG31:AG39" si="12">AF31/AE31-1</f>
        <v>-1.2395941162424151E-8</v>
      </c>
      <c r="AI31">
        <f t="shared" ref="AI31:AI39" si="13">EXP(N31)</f>
        <v>2.5777633388186341</v>
      </c>
      <c r="AK31">
        <v>-1.227718E-2</v>
      </c>
      <c r="AN31">
        <f>AE31*AI31</f>
        <v>0.35400283367161495</v>
      </c>
      <c r="AO31">
        <f t="shared" ref="AO31:AO39" si="14">AK31</f>
        <v>-1.227718E-2</v>
      </c>
      <c r="AP31">
        <f t="shared" ref="AP31:AP39" si="15">-(AO31)*AI31*AI31</f>
        <v>8.1580189328153474E-2</v>
      </c>
      <c r="AQ31">
        <f t="shared" ref="AQ31:AQ39" si="16">N31+AN31/AP31</f>
        <v>5.2862456120802532</v>
      </c>
      <c r="AY31" s="6">
        <v>0.10215065</v>
      </c>
      <c r="BA31">
        <f t="shared" ref="BA31:BA39" si="17">R31</f>
        <v>2.5777633388186341</v>
      </c>
      <c r="BB31">
        <v>3.310038</v>
      </c>
      <c r="BD31" s="6">
        <f t="shared" ref="BD31:BD39" si="18">AY31*BB31</f>
        <v>0.33812253322469998</v>
      </c>
      <c r="BE31">
        <f t="shared" ref="BE31:BE39" si="19">-(AY31^2)</f>
        <v>-1.0434755295422499E-2</v>
      </c>
      <c r="BF31">
        <f t="shared" ref="BF31:BF39" si="20">-BE31*(BB31^2)</f>
        <v>0.11432684747428835</v>
      </c>
      <c r="BG31">
        <f t="shared" ref="BG31:BG39" si="21">BD31/BF31</f>
        <v>2.9575077131444769</v>
      </c>
      <c r="BH31">
        <f t="shared" ref="BH31:BH39" si="22">N31+BG31</f>
        <v>3.904429813144477</v>
      </c>
      <c r="BI31">
        <f t="shared" ref="BI31:BI39" si="23">0.5*N31+0.5*(N31+BH31)</f>
        <v>2.8991370065722384</v>
      </c>
    </row>
    <row r="32" spans="1:61" x14ac:dyDescent="0.3">
      <c r="A32">
        <v>7</v>
      </c>
      <c r="B32">
        <v>1</v>
      </c>
      <c r="C32">
        <v>3</v>
      </c>
      <c r="D32">
        <v>2</v>
      </c>
      <c r="E32">
        <v>3</v>
      </c>
      <c r="F32">
        <v>0.85959830000000004</v>
      </c>
      <c r="G32">
        <v>0.87627319999999997</v>
      </c>
      <c r="N32">
        <f t="shared" si="7"/>
        <v>0.94692209999999999</v>
      </c>
      <c r="O32">
        <v>0.94692209999999999</v>
      </c>
      <c r="P32" s="1">
        <f t="shared" si="8"/>
        <v>0</v>
      </c>
      <c r="R32">
        <f t="shared" si="9"/>
        <v>2.5777633388186341</v>
      </c>
      <c r="S32">
        <v>2.577763</v>
      </c>
      <c r="T32" s="1">
        <f t="shared" si="10"/>
        <v>-1.3143899946221893E-7</v>
      </c>
      <c r="V32">
        <f>(R32+1)*((F32*G32)^(-(R32+1)))*((F32^(-R32)+G32^(-R32)-1)^(-(2*R32+1)/R32))</f>
        <v>2.1768255386708519</v>
      </c>
      <c r="W32">
        <v>2.1768257000000002</v>
      </c>
      <c r="X32" s="1">
        <f>W32/V32-1</f>
        <v>7.4112116665858707E-8</v>
      </c>
      <c r="Z32">
        <f>F32^(-R32)+G32^(-R32)-1</f>
        <v>1.8825660034781526</v>
      </c>
      <c r="AA32">
        <f>1/(1+R32)</f>
        <v>0.27950423359477899</v>
      </c>
      <c r="AB32">
        <f>-(LN(F32*G32))</f>
        <v>0.28336745640140271</v>
      </c>
      <c r="AC32" s="9">
        <f>LN(Z32)/(R32^2)</f>
        <v>9.5206727749407916E-2</v>
      </c>
      <c r="AD32">
        <f>-(2+1/R32)*((F32^(-R32))*(-LN(F32))-(G32^(-R32))*LN(G32))/(Z32)</f>
        <v>-0.51891903764940839</v>
      </c>
      <c r="AE32">
        <f t="shared" si="11"/>
        <v>0.13915938009618123</v>
      </c>
      <c r="AF32">
        <v>0.139159387</v>
      </c>
      <c r="AG32" s="1">
        <f t="shared" si="12"/>
        <v>4.9610876073913346E-8</v>
      </c>
      <c r="AI32">
        <f t="shared" si="13"/>
        <v>2.5777633388186341</v>
      </c>
      <c r="AK32">
        <v>-4.7801059999999999E-2</v>
      </c>
      <c r="AN32">
        <f>AE32*AI32</f>
        <v>0.35871994826466347</v>
      </c>
      <c r="AO32">
        <f t="shared" si="14"/>
        <v>-4.7801059999999999E-2</v>
      </c>
      <c r="AP32">
        <f t="shared" si="15"/>
        <v>0.31763153467542415</v>
      </c>
      <c r="AQ32">
        <f t="shared" si="16"/>
        <v>2.0762808352125663</v>
      </c>
      <c r="AY32" s="6">
        <v>0.10952967</v>
      </c>
      <c r="BA32">
        <f t="shared" si="17"/>
        <v>2.5777633388186341</v>
      </c>
      <c r="BB32">
        <v>3.310038</v>
      </c>
      <c r="BD32" s="6">
        <f t="shared" si="18"/>
        <v>0.36254736982746</v>
      </c>
      <c r="BE32">
        <f t="shared" si="19"/>
        <v>-1.1996748610308899E-2</v>
      </c>
      <c r="BF32">
        <f t="shared" si="20"/>
        <v>0.13144059536880903</v>
      </c>
      <c r="BG32">
        <f t="shared" si="21"/>
        <v>2.7582602529316662</v>
      </c>
      <c r="BH32">
        <f t="shared" si="22"/>
        <v>3.7051823529316663</v>
      </c>
      <c r="BI32">
        <f t="shared" si="23"/>
        <v>2.799513276465833</v>
      </c>
    </row>
    <row r="33" spans="1:61" x14ac:dyDescent="0.3">
      <c r="A33">
        <v>10</v>
      </c>
      <c r="B33">
        <v>1</v>
      </c>
      <c r="C33">
        <v>4</v>
      </c>
      <c r="D33">
        <v>2</v>
      </c>
      <c r="E33">
        <v>4</v>
      </c>
      <c r="F33">
        <v>0.3513117</v>
      </c>
      <c r="G33">
        <v>0.33129249999999999</v>
      </c>
      <c r="N33">
        <f t="shared" si="7"/>
        <v>0.94692209999999999</v>
      </c>
      <c r="O33">
        <v>0.94692209999999999</v>
      </c>
      <c r="P33" s="1">
        <f t="shared" si="8"/>
        <v>0</v>
      </c>
      <c r="R33">
        <f t="shared" si="9"/>
        <v>2.5777633388186341</v>
      </c>
      <c r="S33">
        <v>2.577763</v>
      </c>
      <c r="T33" s="1">
        <f t="shared" si="10"/>
        <v>-1.3143899946221893E-7</v>
      </c>
      <c r="V33">
        <f>(R33+1)*((F33*G33)^(-(R33+1)))*((F33^(-R33)+G33^(-R33)-1)^(-(2*R33+1)/R33))</f>
        <v>2.1463547168734998</v>
      </c>
      <c r="W33">
        <v>2.1463548000000001</v>
      </c>
      <c r="X33" s="1">
        <f>W33/V33-1</f>
        <v>3.8729152995742311E-8</v>
      </c>
      <c r="Z33">
        <f>F33^(-R33)+G33^(-R33)-1</f>
        <v>31.078165678567274</v>
      </c>
      <c r="AA33">
        <f>1/(1+R33)</f>
        <v>0.27950423359477899</v>
      </c>
      <c r="AB33">
        <f>-(LN(F33*G33))</f>
        <v>2.150835023422212</v>
      </c>
      <c r="AC33" s="9">
        <f>LN(Z33)/(R33^2)</f>
        <v>0.51716718232757031</v>
      </c>
      <c r="AD33">
        <f>-(2+1/R33)*((F33^(-R33))*(-LN(F33))-(G33^(-R33))*LN(G33))/(Z33)</f>
        <v>-2.6561139021353108</v>
      </c>
      <c r="AE33">
        <f t="shared" si="11"/>
        <v>0.29139253720925051</v>
      </c>
      <c r="AF33">
        <v>0.29139253999999998</v>
      </c>
      <c r="AG33" s="1">
        <f t="shared" si="12"/>
        <v>9.577285409179126E-9</v>
      </c>
      <c r="AI33">
        <f t="shared" si="13"/>
        <v>2.5777633388186341</v>
      </c>
      <c r="AK33">
        <v>-5.4597060000000003E-2</v>
      </c>
      <c r="AN33">
        <f>AE33*AI33</f>
        <v>0.75114099962335068</v>
      </c>
      <c r="AO33">
        <f t="shared" si="14"/>
        <v>-5.4597060000000003E-2</v>
      </c>
      <c r="AP33">
        <f t="shared" si="15"/>
        <v>0.36279002927061066</v>
      </c>
      <c r="AQ33">
        <f t="shared" si="16"/>
        <v>3.0173786699711198</v>
      </c>
      <c r="AY33" s="6">
        <v>0.19133695000000001</v>
      </c>
      <c r="BA33">
        <f t="shared" si="17"/>
        <v>2.5777633388186341</v>
      </c>
      <c r="BB33">
        <v>3.310038</v>
      </c>
      <c r="BD33" s="6">
        <f t="shared" si="18"/>
        <v>0.63333257530410003</v>
      </c>
      <c r="BE33">
        <f t="shared" si="19"/>
        <v>-3.6609828435302499E-2</v>
      </c>
      <c r="BF33">
        <f t="shared" si="20"/>
        <v>0.40111015094132352</v>
      </c>
      <c r="BG33">
        <f t="shared" si="21"/>
        <v>1.578949258246888</v>
      </c>
      <c r="BH33">
        <f t="shared" si="22"/>
        <v>2.5258713582468881</v>
      </c>
      <c r="BI33">
        <f t="shared" si="23"/>
        <v>2.2098577791234439</v>
      </c>
    </row>
    <row r="34" spans="1:61" x14ac:dyDescent="0.3">
      <c r="A34">
        <v>13</v>
      </c>
      <c r="B34">
        <v>1</v>
      </c>
      <c r="C34">
        <v>5</v>
      </c>
      <c r="D34">
        <v>2</v>
      </c>
      <c r="E34">
        <v>5</v>
      </c>
      <c r="F34">
        <v>0.32547520000000002</v>
      </c>
      <c r="G34">
        <v>0.64012139999999995</v>
      </c>
      <c r="N34">
        <f t="shared" si="7"/>
        <v>0.94692209999999999</v>
      </c>
      <c r="O34">
        <v>0.94692209999999999</v>
      </c>
      <c r="P34" s="1">
        <f t="shared" si="8"/>
        <v>0</v>
      </c>
      <c r="R34">
        <f t="shared" si="9"/>
        <v>2.5777633388186341</v>
      </c>
      <c r="S34">
        <v>2.577763</v>
      </c>
      <c r="T34" s="1">
        <f t="shared" si="10"/>
        <v>-1.3143899946221893E-7</v>
      </c>
      <c r="V34">
        <f>(R34+1)*((F34*G34)^(-(R34+1)))*((F34^(-R34)+G34^(-R34)-1)^(-(2*R34+1)/R34))</f>
        <v>0.74655590494181556</v>
      </c>
      <c r="W34">
        <v>0.74655579999999999</v>
      </c>
      <c r="X34" s="1">
        <f>W34/V34-1</f>
        <v>-1.405679265209514E-7</v>
      </c>
      <c r="Z34">
        <f>F34^(-R34)+G34^(-R34)-1</f>
        <v>20.213647857487413</v>
      </c>
      <c r="AA34">
        <f>1/(1+R34)</f>
        <v>0.27950423359477899</v>
      </c>
      <c r="AB34">
        <f>-(LN(F34*G34))</f>
        <v>1.568566443829164</v>
      </c>
      <c r="AC34" s="9">
        <f>LN(Z34)/(R34^2)</f>
        <v>0.45243335142109131</v>
      </c>
      <c r="AD34">
        <f>-(2+1/R34)*((F34^(-R34))*(-LN(F34))-(G34^(-R34))*LN(G34))/(Z34)</f>
        <v>-2.560651378049859</v>
      </c>
      <c r="AE34">
        <f t="shared" si="11"/>
        <v>-0.26014734920482452</v>
      </c>
      <c r="AF34">
        <v>-0.26014743899999998</v>
      </c>
      <c r="AG34" s="1">
        <f t="shared" si="12"/>
        <v>3.4517044178450362E-7</v>
      </c>
      <c r="AI34">
        <f t="shared" si="13"/>
        <v>2.5777633388186341</v>
      </c>
      <c r="AK34">
        <v>-0.12222094999999999</v>
      </c>
      <c r="AN34">
        <f>AE34*AI34</f>
        <v>-0.67059829947104554</v>
      </c>
      <c r="AO34">
        <f t="shared" si="14"/>
        <v>-0.12222094999999999</v>
      </c>
      <c r="AP34">
        <f t="shared" si="15"/>
        <v>0.81214157004025178</v>
      </c>
      <c r="AQ34">
        <f t="shared" si="16"/>
        <v>0.12120608667265731</v>
      </c>
      <c r="AY34" s="6">
        <v>-0.26542315</v>
      </c>
      <c r="BA34">
        <f t="shared" si="17"/>
        <v>2.5777633388186341</v>
      </c>
      <c r="BB34">
        <v>3.310038</v>
      </c>
      <c r="BD34" s="6">
        <f t="shared" si="18"/>
        <v>-0.87856071257970003</v>
      </c>
      <c r="BE34">
        <f t="shared" si="19"/>
        <v>-7.04494485559225E-2</v>
      </c>
      <c r="BF34">
        <f t="shared" si="20"/>
        <v>0.77186892568855026</v>
      </c>
      <c r="BG34">
        <f t="shared" si="21"/>
        <v>-1.1382252651199487</v>
      </c>
      <c r="BH34">
        <f t="shared" si="22"/>
        <v>-0.19130316511994871</v>
      </c>
      <c r="BI34">
        <f t="shared" si="23"/>
        <v>0.85127051744002569</v>
      </c>
    </row>
    <row r="35" spans="1:61" x14ac:dyDescent="0.3">
      <c r="A35">
        <v>2</v>
      </c>
      <c r="B35">
        <v>2</v>
      </c>
      <c r="C35">
        <v>1</v>
      </c>
      <c r="D35">
        <v>3</v>
      </c>
      <c r="E35">
        <v>1</v>
      </c>
      <c r="F35">
        <v>0.66710979999999998</v>
      </c>
      <c r="G35">
        <v>0.42446489999999998</v>
      </c>
      <c r="N35">
        <f t="shared" si="7"/>
        <v>0.94692209999999999</v>
      </c>
      <c r="O35">
        <v>0.94692209999999999</v>
      </c>
      <c r="P35" s="1">
        <f t="shared" si="8"/>
        <v>0</v>
      </c>
      <c r="R35">
        <f t="shared" si="9"/>
        <v>2.5777633388186341</v>
      </c>
      <c r="S35">
        <v>2.577763</v>
      </c>
      <c r="T35" s="1">
        <f t="shared" si="10"/>
        <v>-1.3143899946221893E-7</v>
      </c>
      <c r="V35">
        <f>(R35+1)*((F35*G35)^(-(R35+1)))*((F35^(-R35)+G35^(-R35)-1)^(-(2*R35+1)/R35))</f>
        <v>1.07766639180056</v>
      </c>
      <c r="W35">
        <v>1.0776661999999999</v>
      </c>
      <c r="X35" s="1">
        <f>W35/V35-1</f>
        <v>-1.7797767615235216E-7</v>
      </c>
      <c r="Z35">
        <f>F35^(-R35)+G35^(-R35)-1</f>
        <v>10.945251593182013</v>
      </c>
      <c r="AA35">
        <f>1/(1+R35)</f>
        <v>0.27950423359477899</v>
      </c>
      <c r="AB35">
        <f>-(LN(F35*G35))</f>
        <v>1.2617265910851021</v>
      </c>
      <c r="AC35" s="9">
        <f>LN(Z35)/(R35^2)</f>
        <v>0.36011358225357754</v>
      </c>
      <c r="AD35">
        <f>-(2+1/R35)*((F35^(-R35))*(-LN(F35))-(G35^(-R35))*LN(G35))/(Z35)</f>
        <v>-1.9531897800143319</v>
      </c>
      <c r="AE35">
        <f t="shared" si="11"/>
        <v>-5.1845373080873225E-2</v>
      </c>
      <c r="AF35">
        <v>-5.1845467999999999E-2</v>
      </c>
      <c r="AG35" s="1">
        <f t="shared" si="12"/>
        <v>1.8308119149601509E-6</v>
      </c>
      <c r="AI35">
        <f t="shared" si="13"/>
        <v>2.5777633388186341</v>
      </c>
      <c r="AK35">
        <v>-7.411529E-2</v>
      </c>
      <c r="AN35">
        <f>AE35*AI35</f>
        <v>-0.13364510201524948</v>
      </c>
      <c r="AO35">
        <f t="shared" si="14"/>
        <v>-7.411529E-2</v>
      </c>
      <c r="AP35">
        <f t="shared" si="15"/>
        <v>0.49248600984191809</v>
      </c>
      <c r="AQ35">
        <f t="shared" si="16"/>
        <v>0.67555377817061868</v>
      </c>
      <c r="AY35" s="6">
        <v>-0.20778311999999999</v>
      </c>
      <c r="BA35">
        <f t="shared" si="17"/>
        <v>2.5777633388186341</v>
      </c>
      <c r="BB35">
        <v>3.310038</v>
      </c>
      <c r="BD35" s="6">
        <f t="shared" si="18"/>
        <v>-0.68777002295855993</v>
      </c>
      <c r="BE35">
        <f t="shared" si="19"/>
        <v>-4.3173824956934392E-2</v>
      </c>
      <c r="BF35">
        <f t="shared" si="20"/>
        <v>0.47302760448041808</v>
      </c>
      <c r="BG35">
        <f t="shared" si="21"/>
        <v>-1.4539743905940092</v>
      </c>
      <c r="BH35">
        <f t="shared" si="22"/>
        <v>-0.50705229059400925</v>
      </c>
      <c r="BI35">
        <f t="shared" si="23"/>
        <v>0.69339595470299531</v>
      </c>
    </row>
    <row r="36" spans="1:61" x14ac:dyDescent="0.3">
      <c r="A36">
        <v>5</v>
      </c>
      <c r="B36">
        <v>2</v>
      </c>
      <c r="C36">
        <v>2</v>
      </c>
      <c r="D36">
        <v>3</v>
      </c>
      <c r="E36">
        <v>2</v>
      </c>
      <c r="F36">
        <v>0.70469110000000001</v>
      </c>
      <c r="G36">
        <v>0.35559689999999999</v>
      </c>
      <c r="N36">
        <f t="shared" si="7"/>
        <v>0.94692209999999999</v>
      </c>
      <c r="O36">
        <v>0.94692209999999999</v>
      </c>
      <c r="P36" s="1">
        <f t="shared" si="8"/>
        <v>0</v>
      </c>
      <c r="R36">
        <f t="shared" si="9"/>
        <v>2.5777633388186341</v>
      </c>
      <c r="S36">
        <v>2.577763</v>
      </c>
      <c r="T36" s="1">
        <f t="shared" si="10"/>
        <v>-1.3143899946221893E-7</v>
      </c>
      <c r="V36">
        <f>(R36+1)*((F36*G36)^(-(R36+1)))*((F36^(-R36)+G36^(-R36)-1)^(-(2*R36+1)/R36))</f>
        <v>0.69063101077496047</v>
      </c>
      <c r="W36">
        <v>0.69063110000000005</v>
      </c>
      <c r="X36" s="1">
        <f>W36/V36-1</f>
        <v>1.2919350300677479E-7</v>
      </c>
      <c r="Z36">
        <f>F36^(-R36)+G36^(-R36)-1</f>
        <v>15.837263172599798</v>
      </c>
      <c r="AA36">
        <f>1/(1+R36)</f>
        <v>0.27950423359477899</v>
      </c>
      <c r="AB36">
        <f>-(LN(F36*G36))</f>
        <v>1.3839532212573171</v>
      </c>
      <c r="AC36" s="9">
        <f>LN(Z36)/(R36^2)</f>
        <v>0.41571440171296797</v>
      </c>
      <c r="AD36">
        <f>-(2+1/R36)*((F36^(-R36))*(-LN(F36))-(G36^(-R36))*LN(G36))/(Z36)</f>
        <v>-2.3707083641453206</v>
      </c>
      <c r="AE36">
        <f t="shared" si="11"/>
        <v>-0.29153650758025629</v>
      </c>
      <c r="AF36">
        <v>-0.29153642299999999</v>
      </c>
      <c r="AG36" s="1">
        <f t="shared" si="12"/>
        <v>-2.9011891855557081E-7</v>
      </c>
      <c r="AI36">
        <f t="shared" si="13"/>
        <v>2.5777633388186341</v>
      </c>
      <c r="AK36">
        <v>-0.11047878</v>
      </c>
      <c r="AN36">
        <f>AE36*AI36</f>
        <v>-0.75151212116760546</v>
      </c>
      <c r="AO36">
        <f t="shared" si="14"/>
        <v>-0.11047878</v>
      </c>
      <c r="AP36">
        <f t="shared" si="15"/>
        <v>0.73411644931029896</v>
      </c>
      <c r="AQ36">
        <f t="shared" si="16"/>
        <v>-7.6773966031008833E-2</v>
      </c>
      <c r="AY36" s="6">
        <v>-1.0873610000000001E-2</v>
      </c>
      <c r="BA36">
        <f t="shared" si="17"/>
        <v>2.5777633388186341</v>
      </c>
      <c r="BB36">
        <v>3.310038</v>
      </c>
      <c r="BD36" s="6">
        <f t="shared" si="18"/>
        <v>-3.5992062297180001E-2</v>
      </c>
      <c r="BE36">
        <f t="shared" si="19"/>
        <v>-1.1823539443210001E-4</v>
      </c>
      <c r="BF36">
        <f t="shared" si="20"/>
        <v>1.2954285484040862E-3</v>
      </c>
      <c r="BG36">
        <f t="shared" si="21"/>
        <v>-27.783903899231429</v>
      </c>
      <c r="BH36">
        <f t="shared" si="22"/>
        <v>-26.836981799231431</v>
      </c>
      <c r="BI36">
        <f t="shared" si="23"/>
        <v>-12.471568799615717</v>
      </c>
    </row>
    <row r="37" spans="1:61" x14ac:dyDescent="0.3">
      <c r="A37">
        <v>8</v>
      </c>
      <c r="B37">
        <v>2</v>
      </c>
      <c r="C37">
        <v>3</v>
      </c>
      <c r="D37">
        <v>3</v>
      </c>
      <c r="E37">
        <v>3</v>
      </c>
      <c r="F37">
        <v>0.87627319999999997</v>
      </c>
      <c r="G37">
        <v>0.67684909999999998</v>
      </c>
      <c r="N37">
        <f t="shared" si="7"/>
        <v>0.94692209999999999</v>
      </c>
      <c r="O37">
        <v>0.94692209999999999</v>
      </c>
      <c r="P37" s="1">
        <f t="shared" si="8"/>
        <v>0</v>
      </c>
      <c r="R37">
        <f t="shared" si="9"/>
        <v>2.5777633388186341</v>
      </c>
      <c r="S37">
        <v>2.577763</v>
      </c>
      <c r="T37" s="1">
        <f t="shared" si="10"/>
        <v>-1.3143899946221893E-7</v>
      </c>
      <c r="V37">
        <f>(R37+1)*((F37*G37)^(-(R37+1)))*((F37^(-R37)+G37^(-R37)-1)^(-(2*R37+1)/R37))</f>
        <v>1.5082461834713472</v>
      </c>
      <c r="W37">
        <v>1.5082461</v>
      </c>
      <c r="X37" s="1">
        <f>W37/V37-1</f>
        <v>-5.534331737333531E-8</v>
      </c>
      <c r="Z37">
        <f>F37^(-R37)+G37^(-R37)-1</f>
        <v>3.1405655750945147</v>
      </c>
      <c r="AA37">
        <f>1/(1+R37)</f>
        <v>0.27950423359477899</v>
      </c>
      <c r="AB37">
        <f>-(LN(F37*G37))</f>
        <v>0.5223842905618622</v>
      </c>
      <c r="AC37" s="9">
        <f>LN(Z37)/(R37^2)</f>
        <v>0.17222368016419781</v>
      </c>
      <c r="AD37">
        <f>-(2+1/R37)*((F37^(-R37))*(-LN(F37))-(G37^(-R37))*LN(G37))/(Z37)</f>
        <v>-0.95281447947645614</v>
      </c>
      <c r="AE37">
        <f t="shared" si="11"/>
        <v>2.1297724844382859E-2</v>
      </c>
      <c r="AF37">
        <v>2.1297704000000001E-2</v>
      </c>
      <c r="AG37" s="1">
        <f t="shared" si="12"/>
        <v>-9.7871406501415237E-7</v>
      </c>
      <c r="AI37">
        <f t="shared" si="13"/>
        <v>2.5777633388186341</v>
      </c>
      <c r="AK37">
        <v>-4.6903170000000001E-2</v>
      </c>
      <c r="AN37">
        <f>AE37*AI37</f>
        <v>5.4900494304096936E-2</v>
      </c>
      <c r="AO37">
        <f t="shared" si="14"/>
        <v>-4.6903170000000001E-2</v>
      </c>
      <c r="AP37">
        <f t="shared" si="15"/>
        <v>0.31166517789024584</v>
      </c>
      <c r="AQ37">
        <f t="shared" si="16"/>
        <v>1.1230742600704149</v>
      </c>
      <c r="AY37" s="6">
        <v>1.0813379999999999E-2</v>
      </c>
      <c r="BA37">
        <f t="shared" si="17"/>
        <v>2.5777633388186341</v>
      </c>
      <c r="BB37">
        <v>3.310038</v>
      </c>
      <c r="BD37" s="6">
        <f t="shared" si="18"/>
        <v>3.5792698708439999E-2</v>
      </c>
      <c r="BE37">
        <f t="shared" si="19"/>
        <v>-1.1692918702439999E-4</v>
      </c>
      <c r="BF37">
        <f t="shared" si="20"/>
        <v>1.2811172808331623E-3</v>
      </c>
      <c r="BG37">
        <f t="shared" si="21"/>
        <v>27.938658890903852</v>
      </c>
      <c r="BH37">
        <f t="shared" si="22"/>
        <v>28.885580990903851</v>
      </c>
      <c r="BI37">
        <f t="shared" si="23"/>
        <v>15.389712595451924</v>
      </c>
    </row>
    <row r="38" spans="1:61" x14ac:dyDescent="0.3">
      <c r="A38">
        <v>11</v>
      </c>
      <c r="B38">
        <v>2</v>
      </c>
      <c r="C38">
        <v>4</v>
      </c>
      <c r="D38">
        <v>3</v>
      </c>
      <c r="E38">
        <v>4</v>
      </c>
      <c r="F38">
        <v>0.33129249999999999</v>
      </c>
      <c r="G38">
        <v>0.52716750000000001</v>
      </c>
      <c r="N38">
        <f t="shared" si="7"/>
        <v>0.94692209999999999</v>
      </c>
      <c r="O38">
        <v>0.94692209999999999</v>
      </c>
      <c r="P38" s="1">
        <f t="shared" si="8"/>
        <v>0</v>
      </c>
      <c r="R38">
        <f t="shared" si="9"/>
        <v>2.5777633388186341</v>
      </c>
      <c r="S38">
        <v>2.577763</v>
      </c>
      <c r="T38" s="1">
        <f t="shared" si="10"/>
        <v>-1.3143899946221893E-7</v>
      </c>
      <c r="V38">
        <f>(R38+1)*((F38*G38)^(-(R38+1)))*((F38^(-R38)+G38^(-R38)-1)^(-(2*R38+1)/R38))</f>
        <v>1.2167637935291888</v>
      </c>
      <c r="W38">
        <v>1.2167635000000001</v>
      </c>
      <c r="X38" s="1">
        <f>W38/V38-1</f>
        <v>-2.4123760933303373E-7</v>
      </c>
      <c r="Z38">
        <f>F38^(-R38)+G38^(-R38)-1</f>
        <v>21.458631129299981</v>
      </c>
      <c r="AA38">
        <f>1/(1+R38)</f>
        <v>0.27950423359477899</v>
      </c>
      <c r="AB38">
        <f>-(LN(F38*G38))</f>
        <v>1.7449905521529459</v>
      </c>
      <c r="AC38" s="9">
        <f>LN(Z38)/(R38^2)</f>
        <v>0.46142810839932841</v>
      </c>
      <c r="AD38">
        <f>-(2+1/R38)*((F38^(-R38))*(-LN(F38))-(G38^(-R38))*LN(G38))/(Z38)</f>
        <v>-2.4917555144355168</v>
      </c>
      <c r="AE38">
        <f t="shared" si="11"/>
        <v>-5.8326202884635414E-3</v>
      </c>
      <c r="AF38">
        <v>-5.832762E-3</v>
      </c>
      <c r="AG38" s="1">
        <f t="shared" si="12"/>
        <v>2.4296376148313925E-5</v>
      </c>
      <c r="AI38">
        <f t="shared" si="13"/>
        <v>2.5777633388186341</v>
      </c>
      <c r="AK38">
        <v>-0.1023525</v>
      </c>
      <c r="AN38">
        <f>AE38*AI38</f>
        <v>-1.5035114748851082E-2</v>
      </c>
      <c r="AO38">
        <f t="shared" si="14"/>
        <v>-0.1023525</v>
      </c>
      <c r="AP38">
        <f t="shared" si="15"/>
        <v>0.68011842525806643</v>
      </c>
      <c r="AQ38">
        <f t="shared" si="16"/>
        <v>0.92481548710659678</v>
      </c>
      <c r="AY38" s="6">
        <v>-1.3418899999999999E-2</v>
      </c>
      <c r="BA38">
        <f t="shared" si="17"/>
        <v>2.5777633388186341</v>
      </c>
      <c r="BB38">
        <v>3.310038</v>
      </c>
      <c r="BD38" s="6">
        <f t="shared" si="18"/>
        <v>-4.4417068918199999E-2</v>
      </c>
      <c r="BE38">
        <f t="shared" si="19"/>
        <v>-1.8006687720999997E-4</v>
      </c>
      <c r="BF38">
        <f t="shared" si="20"/>
        <v>1.9728760112841283E-3</v>
      </c>
      <c r="BG38">
        <f t="shared" si="21"/>
        <v>-22.513867401778231</v>
      </c>
      <c r="BH38">
        <f t="shared" si="22"/>
        <v>-21.566945301778233</v>
      </c>
      <c r="BI38">
        <f t="shared" si="23"/>
        <v>-9.8365505508891182</v>
      </c>
    </row>
    <row r="39" spans="1:61" x14ac:dyDescent="0.3">
      <c r="A39">
        <v>14</v>
      </c>
      <c r="B39">
        <v>2</v>
      </c>
      <c r="C39">
        <v>5</v>
      </c>
      <c r="D39">
        <v>3</v>
      </c>
      <c r="E39">
        <v>5</v>
      </c>
      <c r="F39">
        <v>0.64012139999999995</v>
      </c>
      <c r="G39">
        <v>0.81968700000000005</v>
      </c>
      <c r="N39">
        <f t="shared" si="7"/>
        <v>0.94692209999999999</v>
      </c>
      <c r="O39">
        <v>0.94692209999999999</v>
      </c>
      <c r="P39" s="1">
        <f t="shared" si="8"/>
        <v>0</v>
      </c>
      <c r="R39">
        <f t="shared" si="9"/>
        <v>2.5777633388186341</v>
      </c>
      <c r="S39">
        <v>2.577763</v>
      </c>
      <c r="T39" s="1">
        <f t="shared" si="10"/>
        <v>-1.3143899946221893E-7</v>
      </c>
      <c r="V39">
        <f>(R39+1)*((F39*G39)^(-(R39+1)))*((F39^(-R39)+G39^(-R39)-1)^(-(2*R39+1)/R39))</f>
        <v>1.4579381052359415</v>
      </c>
      <c r="W39">
        <v>1.4579381</v>
      </c>
      <c r="X39" s="1">
        <f>W39/V39-1</f>
        <v>-3.5913331197789944E-9</v>
      </c>
      <c r="Z39">
        <f>F39^(-R39)+G39^(-R39)-1</f>
        <v>3.8275158171018226</v>
      </c>
      <c r="AA39">
        <f>1/(1+R39)</f>
        <v>0.27950423359477899</v>
      </c>
      <c r="AB39">
        <f>-(LN(F39*G39))</f>
        <v>0.64493015202651161</v>
      </c>
      <c r="AC39" s="9">
        <f>LN(Z39)/(R39^2)</f>
        <v>0.20199300018414709</v>
      </c>
      <c r="AD39">
        <f>-(2+1/R39)*((F39^(-R39))*(-LN(F39))-(G39^(-R39))*LN(G39))/(Z39)</f>
        <v>-1.0860143824602919</v>
      </c>
      <c r="AE39">
        <f t="shared" si="11"/>
        <v>4.0413003345145748E-2</v>
      </c>
      <c r="AF39">
        <v>4.0412992000000002E-2</v>
      </c>
      <c r="AG39" s="1">
        <f t="shared" si="12"/>
        <v>-2.8073008206952466E-7</v>
      </c>
      <c r="AI39">
        <f t="shared" si="13"/>
        <v>2.5777633388186341</v>
      </c>
      <c r="AK39">
        <v>-3.7304209999999997E-2</v>
      </c>
      <c r="AN39">
        <f>AE39*AI39</f>
        <v>0.10417515843467152</v>
      </c>
      <c r="AO39">
        <f t="shared" si="14"/>
        <v>-3.7304209999999997E-2</v>
      </c>
      <c r="AP39">
        <f t="shared" si="15"/>
        <v>0.24788139577143903</v>
      </c>
      <c r="AQ39">
        <f t="shared" si="16"/>
        <v>1.3671842100727021</v>
      </c>
      <c r="AY39" s="6">
        <v>7.7398289999999995E-2</v>
      </c>
      <c r="BA39">
        <f t="shared" si="17"/>
        <v>2.5777633388186341</v>
      </c>
      <c r="BB39">
        <v>3.310038</v>
      </c>
      <c r="BD39" s="6">
        <f t="shared" si="18"/>
        <v>0.25619128103501998</v>
      </c>
      <c r="BE39">
        <f t="shared" si="19"/>
        <v>-5.9904952949240992E-3</v>
      </c>
      <c r="BF39">
        <f t="shared" si="20"/>
        <v>6.5633972478364597E-2</v>
      </c>
      <c r="BG39">
        <f t="shared" si="21"/>
        <v>3.9033334622473168</v>
      </c>
      <c r="BH39">
        <f t="shared" si="22"/>
        <v>4.8502555622473169</v>
      </c>
      <c r="BI39">
        <f t="shared" si="23"/>
        <v>3.3720498811236586</v>
      </c>
    </row>
    <row r="40" spans="1:61" x14ac:dyDescent="0.3">
      <c r="AE40">
        <f>AVERAGE(AE30:AE39)</f>
        <v>9.0433178672189025E-7</v>
      </c>
      <c r="AF40">
        <f>AVERAGE(AF30:AF39)</f>
        <v>8.7909999999941087E-7</v>
      </c>
      <c r="BD40" s="6">
        <f>AVERAGE(BD30:BD39)</f>
        <v>-6.3118717417440014E-3</v>
      </c>
      <c r="BE40" s="6">
        <f t="shared" ref="BE40:BH40" si="24">AVERAGE(BE30:BE39)</f>
        <v>-1.7923414803240299E-2</v>
      </c>
      <c r="BF40" s="6">
        <f t="shared" si="24"/>
        <v>0.19637523376589033</v>
      </c>
      <c r="BG40" s="6">
        <f t="shared" si="24"/>
        <v>-3.7357479764200305</v>
      </c>
      <c r="BH40" s="6">
        <f t="shared" si="24"/>
        <v>-2.7888258764200313</v>
      </c>
      <c r="BI40" s="6">
        <f>AVERAGE(BI30:BI39)</f>
        <v>-0.44749083821001656</v>
      </c>
    </row>
    <row r="41" spans="1:61" x14ac:dyDescent="0.3">
      <c r="V41" t="s">
        <v>66</v>
      </c>
      <c r="AP41">
        <f>AVERAGE(N30:N39)</f>
        <v>0.94692209999999988</v>
      </c>
      <c r="AQ41">
        <f>AVERAGE(AQ30:AQ39)</f>
        <v>1.5342793797378484</v>
      </c>
    </row>
    <row r="42" spans="1:61" x14ac:dyDescent="0.3">
      <c r="V42">
        <f>LN(V30)</f>
        <v>0.13134659737761614</v>
      </c>
    </row>
    <row r="43" spans="1:61" x14ac:dyDescent="0.3">
      <c r="V43">
        <f t="shared" ref="V43:V51" si="25">LN(V31)</f>
        <v>0.50989500730436021</v>
      </c>
      <c r="AP43">
        <f>1/SUM(AP30:AP39)</f>
        <v>0.22330914235836188</v>
      </c>
    </row>
    <row r="44" spans="1:61" x14ac:dyDescent="0.3">
      <c r="V44">
        <f t="shared" si="25"/>
        <v>0.7778676406262971</v>
      </c>
      <c r="AP44">
        <f>SUMPRODUCT(AP30:AP39,AQ30:AQ39)</f>
        <v>4.2404323247943418</v>
      </c>
    </row>
    <row r="45" spans="1:61" x14ac:dyDescent="0.3">
      <c r="V45">
        <f t="shared" si="25"/>
        <v>0.76377092266180546</v>
      </c>
      <c r="AG45" t="s">
        <v>42</v>
      </c>
    </row>
    <row r="46" spans="1:61" x14ac:dyDescent="0.3">
      <c r="V46">
        <f t="shared" si="25"/>
        <v>-0.29228477540064668</v>
      </c>
      <c r="AG46" t="s">
        <v>41</v>
      </c>
      <c r="AO46" t="s">
        <v>72</v>
      </c>
      <c r="AP46">
        <f>L11</f>
        <v>0.94692209999999999</v>
      </c>
    </row>
    <row r="47" spans="1:61" x14ac:dyDescent="0.3">
      <c r="V47">
        <f t="shared" si="25"/>
        <v>7.4797955018451073E-2</v>
      </c>
      <c r="AG47" s="3" t="s">
        <v>15</v>
      </c>
      <c r="AH47" s="3" t="s">
        <v>26</v>
      </c>
      <c r="AI47" s="3" t="s">
        <v>27</v>
      </c>
      <c r="AO47" t="s">
        <v>71</v>
      </c>
      <c r="AP47">
        <f>AP44*AP43</f>
        <v>0.94692730567849914</v>
      </c>
    </row>
    <row r="48" spans="1:61" x14ac:dyDescent="0.3">
      <c r="V48">
        <f t="shared" si="25"/>
        <v>-0.37014959092933547</v>
      </c>
      <c r="AB48" t="s">
        <v>69</v>
      </c>
      <c r="AG48">
        <f>MAX((F30^(-R30)+G30^(-R30)-1)^(-1/R30),0)</f>
        <v>0.40770938419160974</v>
      </c>
    </row>
    <row r="49" spans="18:33" x14ac:dyDescent="0.3">
      <c r="V49">
        <f t="shared" si="25"/>
        <v>0.41094750790049006</v>
      </c>
      <c r="AB49" t="s">
        <v>16</v>
      </c>
      <c r="AG49">
        <f>MAX((F31^(-R31)+G31^(-R31)-1)^(-1/R31),0)</f>
        <v>0.5867926693085701</v>
      </c>
    </row>
    <row r="50" spans="18:33" x14ac:dyDescent="0.3">
      <c r="V50">
        <f t="shared" si="25"/>
        <v>0.19619470603798522</v>
      </c>
      <c r="AB50" t="s">
        <v>17</v>
      </c>
      <c r="AG50">
        <f>MAX((F32^(-R32)+G32^(-R32)-1)^(-1/R32),0)</f>
        <v>0.78237554870791493</v>
      </c>
    </row>
    <row r="51" spans="18:33" x14ac:dyDescent="0.3">
      <c r="V51">
        <f t="shared" si="25"/>
        <v>0.37702318085816144</v>
      </c>
      <c r="AB51" t="s">
        <v>18</v>
      </c>
      <c r="AG51">
        <f>MAX((F33^(-R33)+G33^(-R33)-1)^(-1/R33),0)</f>
        <v>0.26364952816223569</v>
      </c>
    </row>
    <row r="52" spans="18:33" x14ac:dyDescent="0.3">
      <c r="U52" t="s">
        <v>67</v>
      </c>
      <c r="V52">
        <f>SUM(V42:V51)</f>
        <v>2.5794091514551836</v>
      </c>
      <c r="AB52" t="s">
        <v>19</v>
      </c>
      <c r="AG52">
        <f>MAX((F34^(-R34)+G34^(-R34)-1)^(-1/R34),0)</f>
        <v>0.31152798461104519</v>
      </c>
    </row>
    <row r="53" spans="18:33" x14ac:dyDescent="0.3">
      <c r="AB53" t="s">
        <v>20</v>
      </c>
      <c r="AG53">
        <f>MAX((F35^(-R35)+G35^(-R35)-1)^(-1/R35),0)</f>
        <v>0.39522992684863228</v>
      </c>
    </row>
    <row r="54" spans="18:33" x14ac:dyDescent="0.3">
      <c r="AB54" t="s">
        <v>21</v>
      </c>
      <c r="AG54">
        <f>MAX((F36^(-R36)+G36^(-R36)-1)^(-1/R36),0)</f>
        <v>0.34245557279707128</v>
      </c>
    </row>
    <row r="55" spans="18:33" x14ac:dyDescent="0.3">
      <c r="AB55" t="s">
        <v>22</v>
      </c>
      <c r="AG55">
        <f>MAX((F37^(-R37)+G37^(-R37)-1)^(-1/R37),0)</f>
        <v>0.64149628323851182</v>
      </c>
    </row>
    <row r="56" spans="18:33" x14ac:dyDescent="0.3">
      <c r="AB56" t="s">
        <v>23</v>
      </c>
      <c r="AG56">
        <f>MAX((F38^(-R38)+G38^(-R38)-1)^(-1/R38),0)</f>
        <v>0.30438788258321925</v>
      </c>
    </row>
    <row r="57" spans="18:33" x14ac:dyDescent="0.3">
      <c r="AB57" t="s">
        <v>24</v>
      </c>
      <c r="AG57">
        <f>MAX((F39^(-R39)+G39^(-R39)-1)^(-1/R39),0)</f>
        <v>0.59411038082836709</v>
      </c>
    </row>
    <row r="58" spans="18:33" x14ac:dyDescent="0.3">
      <c r="AA58" t="s">
        <v>25</v>
      </c>
    </row>
    <row r="63" spans="18:33" x14ac:dyDescent="0.3">
      <c r="R63" t="s">
        <v>31</v>
      </c>
      <c r="W63" t="s">
        <v>31</v>
      </c>
    </row>
    <row r="64" spans="18:33" x14ac:dyDescent="0.3">
      <c r="R64" t="s">
        <v>16</v>
      </c>
      <c r="S64">
        <v>-2.0221192999999998E-2</v>
      </c>
      <c r="W64" t="s">
        <v>16</v>
      </c>
      <c r="X64">
        <v>1.140363</v>
      </c>
    </row>
    <row r="65" spans="17:24" x14ac:dyDescent="0.3">
      <c r="R65" t="s">
        <v>17</v>
      </c>
      <c r="S65">
        <v>0.13732945299999999</v>
      </c>
      <c r="W65" t="s">
        <v>17</v>
      </c>
      <c r="X65">
        <v>1.6651164000000001</v>
      </c>
    </row>
    <row r="66" spans="17:24" x14ac:dyDescent="0.3">
      <c r="R66" t="s">
        <v>18</v>
      </c>
      <c r="S66">
        <v>0.139159387</v>
      </c>
      <c r="W66" t="s">
        <v>18</v>
      </c>
      <c r="X66">
        <v>2.1768257000000002</v>
      </c>
    </row>
    <row r="67" spans="17:24" x14ac:dyDescent="0.3">
      <c r="R67" t="s">
        <v>19</v>
      </c>
      <c r="S67">
        <v>0.29139253999999998</v>
      </c>
      <c r="W67" t="s">
        <v>19</v>
      </c>
      <c r="X67">
        <v>2.1463548000000001</v>
      </c>
    </row>
    <row r="68" spans="17:24" x14ac:dyDescent="0.3">
      <c r="R68" t="s">
        <v>20</v>
      </c>
      <c r="S68">
        <v>-0.26014743899999998</v>
      </c>
      <c r="W68" t="s">
        <v>20</v>
      </c>
      <c r="X68">
        <v>0.74655579999999999</v>
      </c>
    </row>
    <row r="69" spans="17:24" x14ac:dyDescent="0.3">
      <c r="R69" t="s">
        <v>21</v>
      </c>
      <c r="S69">
        <v>-5.1845467999999999E-2</v>
      </c>
      <c r="W69" t="s">
        <v>21</v>
      </c>
      <c r="X69">
        <v>1.0776661999999999</v>
      </c>
    </row>
    <row r="70" spans="17:24" x14ac:dyDescent="0.3">
      <c r="R70" t="s">
        <v>22</v>
      </c>
      <c r="S70">
        <v>-0.29153642299999999</v>
      </c>
      <c r="W70" t="s">
        <v>22</v>
      </c>
      <c r="X70">
        <v>0.69063110000000005</v>
      </c>
    </row>
    <row r="71" spans="17:24" x14ac:dyDescent="0.3">
      <c r="R71" t="s">
        <v>23</v>
      </c>
      <c r="S71">
        <v>2.1297704000000001E-2</v>
      </c>
      <c r="W71" t="s">
        <v>23</v>
      </c>
      <c r="X71">
        <v>1.5082461</v>
      </c>
    </row>
    <row r="72" spans="17:24" x14ac:dyDescent="0.3">
      <c r="R72" t="s">
        <v>24</v>
      </c>
      <c r="S72">
        <v>-5.832762E-3</v>
      </c>
      <c r="W72" t="s">
        <v>24</v>
      </c>
      <c r="X72">
        <v>1.2167635000000001</v>
      </c>
    </row>
    <row r="73" spans="17:24" x14ac:dyDescent="0.3">
      <c r="Q73" t="s">
        <v>25</v>
      </c>
      <c r="S73">
        <v>4.0412992000000002E-2</v>
      </c>
      <c r="V73" t="s">
        <v>25</v>
      </c>
      <c r="X73">
        <v>1.4579381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 Hibbert</dc:creator>
  <cp:lastModifiedBy>Aydin Hibbert</cp:lastModifiedBy>
  <dcterms:created xsi:type="dcterms:W3CDTF">2024-08-19T23:18:10Z</dcterms:created>
  <dcterms:modified xsi:type="dcterms:W3CDTF">2024-08-24T01:58:56Z</dcterms:modified>
</cp:coreProperties>
</file>