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 defaultThemeVersion="124226"/>
  <xr:revisionPtr revIDLastSave="0" documentId="13_ncr:1_{163EF9E7-9265-4C45-A5B2-0FE999EED5E3}" xr6:coauthVersionLast="45" xr6:coauthVersionMax="45" xr10:uidLastSave="{00000000-0000-0000-0000-000000000000}"/>
  <bookViews>
    <workbookView xWindow="5790" yWindow="3135" windowWidth="25740" windowHeight="10065" tabRatio="901" firstSheet="15" activeTab="29" xr2:uid="{00000000-000D-0000-FFFF-FFFF00000000}"/>
  </bookViews>
  <sheets>
    <sheet name="1 " sheetId="66" r:id="rId1"/>
    <sheet name="2" sheetId="76" r:id="rId2"/>
    <sheet name="3" sheetId="41" r:id="rId3"/>
    <sheet name="4" sheetId="77" r:id="rId4"/>
    <sheet name="5" sheetId="78" r:id="rId5"/>
    <sheet name="6" sheetId="38" r:id="rId6"/>
    <sheet name="7" sheetId="79" r:id="rId7"/>
    <sheet name="8.1" sheetId="86" r:id="rId8"/>
    <sheet name="8.2" sheetId="80" r:id="rId9"/>
    <sheet name="8.3" sheetId="81" r:id="rId10"/>
    <sheet name="8.4" sheetId="82" r:id="rId11"/>
    <sheet name="8.5" sheetId="83" r:id="rId12"/>
    <sheet name="8.6" sheetId="84" r:id="rId13"/>
    <sheet name="8 СВ" sheetId="85" r:id="rId14"/>
    <sheet name="9" sheetId="87" r:id="rId15"/>
    <sheet name="10" sheetId="29" r:id="rId16"/>
    <sheet name="11" sheetId="88" r:id="rId17"/>
    <sheet name="13" sheetId="89" r:id="rId18"/>
    <sheet name="14" sheetId="90" r:id="rId19"/>
    <sheet name="15" sheetId="91" r:id="rId20"/>
    <sheet name="16" sheetId="92" r:id="rId21"/>
    <sheet name="17" sheetId="93" r:id="rId22"/>
    <sheet name="18" sheetId="94" r:id="rId23"/>
    <sheet name="19" sheetId="95" r:id="rId24"/>
    <sheet name="20.1" sheetId="96" r:id="rId25"/>
    <sheet name="20.2" sheetId="97" r:id="rId26"/>
    <sheet name="20.3" sheetId="98" r:id="rId27"/>
    <sheet name="20 СВ" sheetId="99" r:id="rId28"/>
    <sheet name="21" sheetId="100" r:id="rId29"/>
    <sheet name="22" sheetId="101" r:id="rId30"/>
    <sheet name="23" sheetId="102" r:id="rId31"/>
    <sheet name="23.1" sheetId="103" r:id="rId32"/>
    <sheet name="23 СВ" sheetId="104" r:id="rId33"/>
    <sheet name="24" sheetId="106" r:id="rId34"/>
    <sheet name="24.1" sheetId="12" r:id="rId35"/>
    <sheet name="24 СВ" sheetId="107" r:id="rId36"/>
    <sheet name="25" sheetId="108" r:id="rId37"/>
    <sheet name="25.1" sheetId="109" r:id="rId38"/>
    <sheet name="25 СВ" sheetId="110" r:id="rId39"/>
    <sheet name="26.1" sheetId="111" r:id="rId40"/>
    <sheet name="26.2" sheetId="112" r:id="rId41"/>
    <sheet name="26 СВ" sheetId="113" r:id="rId42"/>
    <sheet name="27" sheetId="114" r:id="rId43"/>
    <sheet name="28" sheetId="115" r:id="rId44"/>
    <sheet name="29" sheetId="7" r:id="rId45"/>
    <sheet name="30" sheetId="2" r:id="rId46"/>
    <sheet name="31" sheetId="44" r:id="rId47"/>
    <sheet name="32" sheetId="45" r:id="rId48"/>
    <sheet name="33" sheetId="116" r:id="rId49"/>
    <sheet name="34" sheetId="117" r:id="rId50"/>
    <sheet name="35" sheetId="118" r:id="rId51"/>
    <sheet name="36" sheetId="119" r:id="rId52"/>
    <sheet name="37" sheetId="50" r:id="rId53"/>
    <sheet name="38" sheetId="120" r:id="rId54"/>
    <sheet name="39ээ" sheetId="121" r:id="rId55"/>
    <sheet name="39тэ" sheetId="122" r:id="rId56"/>
    <sheet name="39гв" sheetId="123" r:id="rId57"/>
    <sheet name="39хв" sheetId="124" r:id="rId58"/>
    <sheet name="39пг" sheetId="125" r:id="rId59"/>
    <sheet name="39 СВ" sheetId="126" r:id="rId60"/>
    <sheet name="40ээ" sheetId="127" r:id="rId61"/>
    <sheet name="40тэ" sheetId="128" r:id="rId62"/>
    <sheet name="40гв" sheetId="129" r:id="rId63"/>
    <sheet name="40хв" sheetId="130" r:id="rId64"/>
    <sheet name="40пг" sheetId="131" r:id="rId65"/>
    <sheet name="40 СВ" sheetId="132" r:id="rId66"/>
    <sheet name="КО" sheetId="74" r:id="rId67"/>
    <sheet name="ИТОГ" sheetId="75" r:id="rId68"/>
    <sheet name="срав" sheetId="133" r:id="rId69"/>
  </sheets>
  <definedNames>
    <definedName name="_xlnm._FilterDatabase" localSheetId="15" hidden="1">'10'!$A$4:$D$20</definedName>
    <definedName name="_xlnm._FilterDatabase" localSheetId="16" hidden="1">'11'!$A$4:$E$20</definedName>
    <definedName name="_xlnm._FilterDatabase" localSheetId="17" hidden="1">'13'!$A$4:$E$20</definedName>
    <definedName name="_xlnm._FilterDatabase" localSheetId="18" hidden="1">'14'!$A$4:$E$20</definedName>
    <definedName name="_xlnm._FilterDatabase" localSheetId="19" hidden="1">'15'!$A$4:$E$20</definedName>
    <definedName name="_xlnm._FilterDatabase" localSheetId="20" hidden="1">'16'!$A$4:$E$21</definedName>
    <definedName name="_xlnm._FilterDatabase" localSheetId="21" hidden="1">'17'!$A$4:$E$21</definedName>
    <definedName name="_xlnm._FilterDatabase" localSheetId="22" hidden="1">'18'!$A$4:$E$21</definedName>
    <definedName name="_xlnm._FilterDatabase" localSheetId="23" hidden="1">'19'!$A$4:$E$20</definedName>
    <definedName name="_xlnm._FilterDatabase" localSheetId="1" hidden="1">'2'!$A$4:$E$4</definedName>
    <definedName name="_xlnm._FilterDatabase" localSheetId="24" hidden="1">'20.1'!$A$4:$E$20</definedName>
    <definedName name="_xlnm._FilterDatabase" localSheetId="25" hidden="1">'20.2'!$A$4:$E$20</definedName>
    <definedName name="_xlnm._FilterDatabase" localSheetId="26" hidden="1">'20.3'!$A$4:$E$21</definedName>
    <definedName name="_xlnm._FilterDatabase" localSheetId="28" hidden="1">'21'!$A$4:$E$20</definedName>
    <definedName name="_xlnm._FilterDatabase" localSheetId="29" hidden="1">'22'!$A$4:$E$21</definedName>
    <definedName name="_xlnm._FilterDatabase" localSheetId="30" hidden="1">'23'!$A$4:$E$4</definedName>
    <definedName name="_xlnm._FilterDatabase" localSheetId="31" hidden="1">'23.1'!$A$4:$E$4</definedName>
    <definedName name="_xlnm._FilterDatabase" localSheetId="33" hidden="1">'24'!$A$4:$E$4</definedName>
    <definedName name="_xlnm._FilterDatabase" localSheetId="34" hidden="1">'24.1'!$A$4:$D$21</definedName>
    <definedName name="_xlnm._FilterDatabase" localSheetId="36" hidden="1">'25'!$A$4:$E$20</definedName>
    <definedName name="_xlnm._FilterDatabase" localSheetId="37" hidden="1">'25.1'!$A$4:$E$21</definedName>
    <definedName name="_xlnm._FilterDatabase" localSheetId="42" hidden="1">'27'!$A$4:$E$21</definedName>
    <definedName name="_xlnm._FilterDatabase" localSheetId="43" hidden="1">'28'!$A$4:$E$21</definedName>
    <definedName name="_xlnm._FilterDatabase" localSheetId="44" hidden="1">'29'!$A$4:$E$21</definedName>
    <definedName name="_xlnm._FilterDatabase" localSheetId="2" hidden="1">'3'!$A$4:$I$4</definedName>
    <definedName name="_xlnm._FilterDatabase" localSheetId="45" hidden="1">'30'!$A$4:$E$20</definedName>
    <definedName name="_xlnm._FilterDatabase" localSheetId="46" hidden="1">'31'!$A$4:$E$19</definedName>
    <definedName name="_xlnm._FilterDatabase" localSheetId="47" hidden="1">'32'!$A$3:$E$20</definedName>
    <definedName name="_xlnm._FilterDatabase" localSheetId="48" hidden="1">'33'!$A$4:$E$21</definedName>
    <definedName name="_xlnm._FilterDatabase" localSheetId="50" hidden="1">'35'!$A$3:$E$18</definedName>
    <definedName name="_xlnm._FilterDatabase" localSheetId="52" hidden="1">'37'!$A$3:$E$20</definedName>
    <definedName name="_xlnm._FilterDatabase" localSheetId="53" hidden="1">'38'!$A$3:$E$3</definedName>
    <definedName name="_xlnm._FilterDatabase" localSheetId="58" hidden="1">'39пг'!$A$3:$E$3</definedName>
    <definedName name="_xlnm._FilterDatabase" localSheetId="57" hidden="1">'39хв'!$A$4:$E$4</definedName>
    <definedName name="_xlnm._FilterDatabase" localSheetId="54" hidden="1">'39ээ'!$E$3:$E$20</definedName>
    <definedName name="_xlnm._FilterDatabase" localSheetId="3" hidden="1">'4'!$A$4:$E$19</definedName>
    <definedName name="_xlnm._FilterDatabase" localSheetId="64" hidden="1">'40пг'!$A$4:$E$4</definedName>
    <definedName name="_xlnm._FilterDatabase" localSheetId="63" hidden="1">'40хв'!$A$4:$E$4</definedName>
    <definedName name="_xlnm._FilterDatabase" localSheetId="60" hidden="1">'40ээ'!$A$4:$E$4</definedName>
    <definedName name="_xlnm._FilterDatabase" localSheetId="4" hidden="1">'5'!$A$4:$E$4</definedName>
    <definedName name="_xlnm._FilterDatabase" localSheetId="5" hidden="1">'6'!$A$4:$E$20</definedName>
    <definedName name="_xlnm._FilterDatabase" localSheetId="6" hidden="1">'7'!$A$4:$E$20</definedName>
    <definedName name="_xlnm._FilterDatabase" localSheetId="7" hidden="1">'8.1'!$A$4:$E$20</definedName>
    <definedName name="_xlnm._FilterDatabase" localSheetId="8" hidden="1">'8.2'!$A$4:$E$21</definedName>
    <definedName name="_xlnm._FilterDatabase" localSheetId="9" hidden="1">'8.3'!$A$4:$E$20</definedName>
    <definedName name="_xlnm._FilterDatabase" localSheetId="10" hidden="1">'8.4'!$A$4:$E$21</definedName>
    <definedName name="_xlnm._FilterDatabase" localSheetId="11" hidden="1">'8.5'!$A$4:$E$21</definedName>
    <definedName name="_xlnm._FilterDatabase" localSheetId="12" hidden="1">'8.6'!$A$4:$E$21</definedName>
    <definedName name="_xlnm._FilterDatabase" localSheetId="14" hidden="1">'9'!$A$4:$E$21</definedName>
    <definedName name="_xlnm._FilterDatabase" localSheetId="67" hidden="1">ИТОГ!$B$2:$D$2</definedName>
    <definedName name="_xlnm._FilterDatabase" localSheetId="68" hidden="1">срав!$B$3:$F$3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5" i="88" l="1"/>
  <c r="J7" i="88"/>
  <c r="M9" i="111"/>
  <c r="M6" i="101"/>
  <c r="M7" i="101"/>
  <c r="M8" i="101"/>
  <c r="M9" i="101"/>
  <c r="M10" i="101"/>
  <c r="M11" i="101"/>
  <c r="M12" i="101"/>
  <c r="M13" i="101"/>
  <c r="M14" i="101"/>
  <c r="M15" i="101"/>
  <c r="M16" i="101"/>
  <c r="M17" i="101"/>
  <c r="M18" i="101"/>
  <c r="M19" i="101"/>
  <c r="M20" i="101"/>
  <c r="M21" i="101"/>
  <c r="M5" i="101"/>
  <c r="M4" i="120"/>
  <c r="J7" i="2" l="1"/>
  <c r="J13" i="91" l="1"/>
  <c r="J12" i="2" l="1"/>
  <c r="J10" i="2"/>
  <c r="O5" i="120" l="1"/>
  <c r="O6" i="120"/>
  <c r="O7" i="120"/>
  <c r="O8" i="120"/>
  <c r="O9" i="120"/>
  <c r="O10" i="120"/>
  <c r="O11" i="120"/>
  <c r="O12" i="120"/>
  <c r="O13" i="120"/>
  <c r="O14" i="120"/>
  <c r="O15" i="120"/>
  <c r="O16" i="120"/>
  <c r="O17" i="120"/>
  <c r="O18" i="120"/>
  <c r="O19" i="120"/>
  <c r="O20" i="120"/>
  <c r="O4" i="120"/>
  <c r="J5" i="91" l="1"/>
  <c r="H8" i="126" l="1"/>
  <c r="H16" i="126"/>
  <c r="O5" i="50"/>
  <c r="O6" i="50"/>
  <c r="O7" i="50"/>
  <c r="O8" i="50"/>
  <c r="O9" i="50"/>
  <c r="O10" i="50"/>
  <c r="O11" i="50"/>
  <c r="O12" i="50"/>
  <c r="O13" i="50"/>
  <c r="O14" i="50"/>
  <c r="O15" i="50"/>
  <c r="O16" i="50"/>
  <c r="O17" i="50"/>
  <c r="O18" i="50"/>
  <c r="O19" i="50"/>
  <c r="O20" i="50"/>
  <c r="O4" i="50"/>
  <c r="O5" i="118"/>
  <c r="O6" i="118"/>
  <c r="O7" i="118"/>
  <c r="O8" i="118"/>
  <c r="O9" i="118"/>
  <c r="O10" i="118"/>
  <c r="O11" i="118"/>
  <c r="O12" i="118"/>
  <c r="O13" i="118"/>
  <c r="O14" i="118"/>
  <c r="O15" i="118"/>
  <c r="O16" i="118"/>
  <c r="O17" i="118"/>
  <c r="O18" i="118"/>
  <c r="O19" i="118"/>
  <c r="O20" i="118"/>
  <c r="O4" i="118"/>
  <c r="O5" i="45"/>
  <c r="O6" i="45"/>
  <c r="O7" i="45"/>
  <c r="O8" i="45"/>
  <c r="O9" i="45"/>
  <c r="O10" i="45"/>
  <c r="O11" i="45"/>
  <c r="O12" i="45"/>
  <c r="O13" i="45"/>
  <c r="O14" i="45"/>
  <c r="O15" i="45"/>
  <c r="O16" i="45"/>
  <c r="O17" i="45"/>
  <c r="O18" i="45"/>
  <c r="O19" i="45"/>
  <c r="O20" i="45"/>
  <c r="O4" i="45"/>
  <c r="O6" i="44"/>
  <c r="O7" i="44"/>
  <c r="O8" i="44"/>
  <c r="O9" i="44"/>
  <c r="O10" i="44"/>
  <c r="O11" i="44"/>
  <c r="O12" i="44"/>
  <c r="O13" i="44"/>
  <c r="O14" i="44"/>
  <c r="O15" i="44"/>
  <c r="O16" i="44"/>
  <c r="O17" i="44"/>
  <c r="O18" i="44"/>
  <c r="O19" i="44"/>
  <c r="O20" i="44"/>
  <c r="O21" i="44"/>
  <c r="O5" i="44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5" i="2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5" i="7"/>
  <c r="O6" i="115"/>
  <c r="O7" i="115"/>
  <c r="O8" i="115"/>
  <c r="O9" i="115"/>
  <c r="O10" i="115"/>
  <c r="O11" i="115"/>
  <c r="O12" i="115"/>
  <c r="O13" i="115"/>
  <c r="O14" i="115"/>
  <c r="O15" i="115"/>
  <c r="O16" i="115"/>
  <c r="O17" i="115"/>
  <c r="O18" i="115"/>
  <c r="O19" i="115"/>
  <c r="O20" i="115"/>
  <c r="O21" i="115"/>
  <c r="O5" i="115"/>
  <c r="O6" i="114"/>
  <c r="O7" i="114"/>
  <c r="O8" i="114"/>
  <c r="O9" i="114"/>
  <c r="O10" i="114"/>
  <c r="O11" i="114"/>
  <c r="O12" i="114"/>
  <c r="O13" i="114"/>
  <c r="O14" i="114"/>
  <c r="O15" i="114"/>
  <c r="O16" i="114"/>
  <c r="O17" i="114"/>
  <c r="O18" i="114"/>
  <c r="O19" i="114"/>
  <c r="O20" i="114"/>
  <c r="O21" i="114"/>
  <c r="O5" i="114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5" i="12"/>
  <c r="O6" i="106"/>
  <c r="O7" i="106"/>
  <c r="O8" i="106"/>
  <c r="O9" i="106"/>
  <c r="O10" i="106"/>
  <c r="O11" i="106"/>
  <c r="O12" i="106"/>
  <c r="O13" i="106"/>
  <c r="O14" i="106"/>
  <c r="O15" i="106"/>
  <c r="O16" i="106"/>
  <c r="O17" i="106"/>
  <c r="O18" i="106"/>
  <c r="O19" i="106"/>
  <c r="O20" i="106"/>
  <c r="O21" i="106"/>
  <c r="O5" i="106"/>
  <c r="O6" i="103"/>
  <c r="O7" i="103"/>
  <c r="O8" i="103"/>
  <c r="O9" i="103"/>
  <c r="O10" i="103"/>
  <c r="O11" i="103"/>
  <c r="O12" i="103"/>
  <c r="O13" i="103"/>
  <c r="O14" i="103"/>
  <c r="O15" i="103"/>
  <c r="O16" i="103"/>
  <c r="O17" i="103"/>
  <c r="O18" i="103"/>
  <c r="O19" i="103"/>
  <c r="O20" i="103"/>
  <c r="O21" i="103"/>
  <c r="O5" i="103"/>
  <c r="O6" i="102"/>
  <c r="O7" i="102"/>
  <c r="O8" i="102"/>
  <c r="O9" i="102"/>
  <c r="O10" i="102"/>
  <c r="O11" i="102"/>
  <c r="O12" i="102"/>
  <c r="O13" i="102"/>
  <c r="O14" i="102"/>
  <c r="O15" i="102"/>
  <c r="O16" i="102"/>
  <c r="O17" i="102"/>
  <c r="O18" i="102"/>
  <c r="O19" i="102"/>
  <c r="O20" i="102"/>
  <c r="O21" i="102"/>
  <c r="O5" i="102"/>
  <c r="O6" i="100"/>
  <c r="O7" i="100"/>
  <c r="O8" i="100"/>
  <c r="O9" i="100"/>
  <c r="O10" i="100"/>
  <c r="O11" i="100"/>
  <c r="O12" i="100"/>
  <c r="O13" i="100"/>
  <c r="O14" i="100"/>
  <c r="O15" i="100"/>
  <c r="O16" i="100"/>
  <c r="O17" i="100"/>
  <c r="O18" i="100"/>
  <c r="O19" i="100"/>
  <c r="O20" i="100"/>
  <c r="O21" i="100"/>
  <c r="O5" i="100"/>
  <c r="O6" i="95"/>
  <c r="O7" i="95"/>
  <c r="O8" i="95"/>
  <c r="O9" i="95"/>
  <c r="O10" i="95"/>
  <c r="O11" i="95"/>
  <c r="O12" i="95"/>
  <c r="O13" i="95"/>
  <c r="O14" i="95"/>
  <c r="O15" i="95"/>
  <c r="O16" i="95"/>
  <c r="O17" i="95"/>
  <c r="O18" i="95"/>
  <c r="O19" i="95"/>
  <c r="O20" i="95"/>
  <c r="O21" i="95"/>
  <c r="O5" i="95"/>
  <c r="O6" i="94"/>
  <c r="O7" i="94"/>
  <c r="O8" i="94"/>
  <c r="O9" i="94"/>
  <c r="O10" i="94"/>
  <c r="O11" i="94"/>
  <c r="O12" i="94"/>
  <c r="O13" i="94"/>
  <c r="O14" i="94"/>
  <c r="O15" i="94"/>
  <c r="O16" i="94"/>
  <c r="O17" i="94"/>
  <c r="O18" i="94"/>
  <c r="O19" i="94"/>
  <c r="O20" i="94"/>
  <c r="O21" i="94"/>
  <c r="O5" i="94"/>
  <c r="O6" i="93"/>
  <c r="O7" i="93"/>
  <c r="O8" i="93"/>
  <c r="O9" i="93"/>
  <c r="O10" i="93"/>
  <c r="O11" i="93"/>
  <c r="O12" i="93"/>
  <c r="O13" i="93"/>
  <c r="O14" i="93"/>
  <c r="O15" i="93"/>
  <c r="O16" i="93"/>
  <c r="O17" i="93"/>
  <c r="O18" i="93"/>
  <c r="O19" i="93"/>
  <c r="O20" i="93"/>
  <c r="O21" i="93"/>
  <c r="O5" i="93"/>
  <c r="O6" i="92"/>
  <c r="O7" i="92"/>
  <c r="O8" i="92"/>
  <c r="O9" i="92"/>
  <c r="O10" i="92"/>
  <c r="O11" i="92"/>
  <c r="O12" i="92"/>
  <c r="O13" i="92"/>
  <c r="O14" i="92"/>
  <c r="O15" i="92"/>
  <c r="O16" i="92"/>
  <c r="O17" i="92"/>
  <c r="O18" i="92"/>
  <c r="O19" i="92"/>
  <c r="O20" i="92"/>
  <c r="O21" i="92"/>
  <c r="O5" i="92"/>
  <c r="O6" i="91"/>
  <c r="O7" i="91"/>
  <c r="O8" i="91"/>
  <c r="O9" i="91"/>
  <c r="O10" i="91"/>
  <c r="O11" i="91"/>
  <c r="O12" i="91"/>
  <c r="O13" i="91"/>
  <c r="O14" i="91"/>
  <c r="O15" i="91"/>
  <c r="O16" i="91"/>
  <c r="O17" i="91"/>
  <c r="O18" i="91"/>
  <c r="O19" i="91"/>
  <c r="O20" i="91"/>
  <c r="O21" i="91"/>
  <c r="O5" i="91"/>
  <c r="O6" i="90"/>
  <c r="O7" i="90"/>
  <c r="O8" i="90"/>
  <c r="O9" i="90"/>
  <c r="O10" i="90"/>
  <c r="O11" i="90"/>
  <c r="O12" i="90"/>
  <c r="O13" i="90"/>
  <c r="O14" i="90"/>
  <c r="O15" i="90"/>
  <c r="O16" i="90"/>
  <c r="O17" i="90"/>
  <c r="O18" i="90"/>
  <c r="O19" i="90"/>
  <c r="O20" i="90"/>
  <c r="O21" i="90"/>
  <c r="O5" i="90"/>
  <c r="O6" i="89"/>
  <c r="O7" i="89"/>
  <c r="O8" i="89"/>
  <c r="O9" i="89"/>
  <c r="O10" i="89"/>
  <c r="O11" i="89"/>
  <c r="O12" i="89"/>
  <c r="O13" i="89"/>
  <c r="O14" i="89"/>
  <c r="O15" i="89"/>
  <c r="O16" i="89"/>
  <c r="O17" i="89"/>
  <c r="O18" i="89"/>
  <c r="O19" i="89"/>
  <c r="O20" i="89"/>
  <c r="O21" i="89"/>
  <c r="O5" i="89"/>
  <c r="O6" i="88"/>
  <c r="O7" i="88"/>
  <c r="O8" i="88"/>
  <c r="O9" i="88"/>
  <c r="O10" i="88"/>
  <c r="O11" i="88"/>
  <c r="O12" i="88"/>
  <c r="O13" i="88"/>
  <c r="O14" i="88"/>
  <c r="O15" i="88"/>
  <c r="O16" i="88"/>
  <c r="O17" i="88"/>
  <c r="O18" i="88"/>
  <c r="O19" i="88"/>
  <c r="O20" i="88"/>
  <c r="O21" i="88"/>
  <c r="O5" i="88"/>
  <c r="O6" i="29"/>
  <c r="O7" i="29"/>
  <c r="O8" i="29"/>
  <c r="O9" i="29"/>
  <c r="O10" i="29"/>
  <c r="O11" i="29"/>
  <c r="O12" i="29"/>
  <c r="O13" i="29"/>
  <c r="O14" i="29"/>
  <c r="O15" i="29"/>
  <c r="O16" i="29"/>
  <c r="O17" i="29"/>
  <c r="O18" i="29"/>
  <c r="O19" i="29"/>
  <c r="O20" i="29"/>
  <c r="O21" i="29"/>
  <c r="O5" i="29"/>
  <c r="O6" i="87"/>
  <c r="O7" i="87"/>
  <c r="O8" i="87"/>
  <c r="O9" i="87"/>
  <c r="O10" i="87"/>
  <c r="O11" i="87"/>
  <c r="O12" i="87"/>
  <c r="O13" i="87"/>
  <c r="O14" i="87"/>
  <c r="O15" i="87"/>
  <c r="O16" i="87"/>
  <c r="O17" i="87"/>
  <c r="O18" i="87"/>
  <c r="O19" i="87"/>
  <c r="O20" i="87"/>
  <c r="O21" i="87"/>
  <c r="O5" i="87"/>
  <c r="O6" i="86"/>
  <c r="O7" i="86"/>
  <c r="O8" i="86"/>
  <c r="O9" i="86"/>
  <c r="O10" i="86"/>
  <c r="O11" i="86"/>
  <c r="O12" i="86"/>
  <c r="O13" i="86"/>
  <c r="O14" i="86"/>
  <c r="O15" i="86"/>
  <c r="O16" i="86"/>
  <c r="O17" i="86"/>
  <c r="O18" i="86"/>
  <c r="O19" i="86"/>
  <c r="O20" i="86"/>
  <c r="O21" i="86"/>
  <c r="O5" i="86"/>
  <c r="O6" i="79"/>
  <c r="O7" i="79"/>
  <c r="O8" i="79"/>
  <c r="O9" i="79"/>
  <c r="O10" i="79"/>
  <c r="O11" i="79"/>
  <c r="O12" i="79"/>
  <c r="O13" i="79"/>
  <c r="O14" i="79"/>
  <c r="O15" i="79"/>
  <c r="O16" i="79"/>
  <c r="O17" i="79"/>
  <c r="O18" i="79"/>
  <c r="O19" i="79"/>
  <c r="O20" i="79"/>
  <c r="O21" i="79"/>
  <c r="O5" i="79"/>
  <c r="O6" i="38"/>
  <c r="O7" i="38"/>
  <c r="O8" i="38"/>
  <c r="O9" i="38"/>
  <c r="O10" i="38"/>
  <c r="O11" i="38"/>
  <c r="O12" i="38"/>
  <c r="O13" i="38"/>
  <c r="O14" i="38"/>
  <c r="O15" i="38"/>
  <c r="O16" i="38"/>
  <c r="O17" i="38"/>
  <c r="O18" i="38"/>
  <c r="O19" i="38"/>
  <c r="O20" i="38"/>
  <c r="O21" i="38"/>
  <c r="O5" i="38"/>
  <c r="O6" i="78"/>
  <c r="O7" i="78"/>
  <c r="O8" i="78"/>
  <c r="O9" i="78"/>
  <c r="O10" i="78"/>
  <c r="O11" i="78"/>
  <c r="O12" i="78"/>
  <c r="O13" i="78"/>
  <c r="O14" i="78"/>
  <c r="O15" i="78"/>
  <c r="O16" i="78"/>
  <c r="O17" i="78"/>
  <c r="O18" i="78"/>
  <c r="O19" i="78"/>
  <c r="O20" i="78"/>
  <c r="O21" i="78"/>
  <c r="O5" i="78"/>
  <c r="O6" i="77"/>
  <c r="O7" i="77"/>
  <c r="O8" i="77"/>
  <c r="O9" i="77"/>
  <c r="O10" i="77"/>
  <c r="O11" i="77"/>
  <c r="O12" i="77"/>
  <c r="O13" i="77"/>
  <c r="O14" i="77"/>
  <c r="O15" i="77"/>
  <c r="O16" i="77"/>
  <c r="O17" i="77"/>
  <c r="O18" i="77"/>
  <c r="O19" i="77"/>
  <c r="O20" i="77"/>
  <c r="O21" i="77"/>
  <c r="O5" i="77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5" i="41"/>
  <c r="O6" i="76"/>
  <c r="O7" i="76"/>
  <c r="O8" i="76"/>
  <c r="O9" i="76"/>
  <c r="O10" i="76"/>
  <c r="O11" i="76"/>
  <c r="O12" i="76"/>
  <c r="O13" i="76"/>
  <c r="O14" i="76"/>
  <c r="O15" i="76"/>
  <c r="O16" i="76"/>
  <c r="O17" i="76"/>
  <c r="O18" i="76"/>
  <c r="O19" i="76"/>
  <c r="O20" i="76"/>
  <c r="O21" i="76"/>
  <c r="O5" i="76"/>
  <c r="O5" i="66"/>
  <c r="O6" i="66"/>
  <c r="O7" i="66"/>
  <c r="O8" i="66"/>
  <c r="O9" i="66"/>
  <c r="O10" i="66"/>
  <c r="O11" i="66"/>
  <c r="O12" i="66"/>
  <c r="O13" i="66"/>
  <c r="O14" i="66"/>
  <c r="O15" i="66"/>
  <c r="O16" i="66"/>
  <c r="O17" i="66"/>
  <c r="O18" i="66"/>
  <c r="O19" i="66"/>
  <c r="O20" i="66"/>
  <c r="O21" i="66"/>
  <c r="J17" i="79" l="1"/>
  <c r="J9" i="112" l="1"/>
  <c r="J20" i="112"/>
  <c r="J8" i="79" l="1"/>
  <c r="M18" i="116" l="1"/>
  <c r="M20" i="116"/>
  <c r="M21" i="116"/>
  <c r="M19" i="116"/>
  <c r="M6" i="116"/>
  <c r="M7" i="116"/>
  <c r="M8" i="116"/>
  <c r="M9" i="116"/>
  <c r="M10" i="116"/>
  <c r="M11" i="116"/>
  <c r="M12" i="116"/>
  <c r="M13" i="116"/>
  <c r="M14" i="116"/>
  <c r="M15" i="116"/>
  <c r="M16" i="116"/>
  <c r="M17" i="116"/>
  <c r="M5" i="116"/>
  <c r="J8" i="114"/>
  <c r="J8" i="109"/>
  <c r="J8" i="108"/>
  <c r="J19" i="131" l="1"/>
  <c r="J6" i="131"/>
  <c r="J7" i="131"/>
  <c r="J8" i="131"/>
  <c r="J9" i="131"/>
  <c r="J10" i="131"/>
  <c r="J11" i="131"/>
  <c r="J12" i="131"/>
  <c r="J13" i="131"/>
  <c r="J14" i="131"/>
  <c r="J15" i="131"/>
  <c r="J16" i="131"/>
  <c r="J17" i="131"/>
  <c r="J18" i="131"/>
  <c r="J20" i="131"/>
  <c r="J21" i="131"/>
  <c r="J6" i="130"/>
  <c r="J7" i="130"/>
  <c r="J8" i="130"/>
  <c r="J9" i="130"/>
  <c r="J10" i="130"/>
  <c r="J12" i="130"/>
  <c r="J13" i="130"/>
  <c r="J14" i="130"/>
  <c r="J15" i="130"/>
  <c r="J16" i="130"/>
  <c r="J17" i="130"/>
  <c r="J18" i="130"/>
  <c r="J20" i="130"/>
  <c r="J21" i="130"/>
  <c r="J6" i="127"/>
  <c r="J7" i="127"/>
  <c r="J8" i="127"/>
  <c r="J9" i="127"/>
  <c r="J10" i="127"/>
  <c r="J11" i="127"/>
  <c r="J12" i="127"/>
  <c r="J13" i="127"/>
  <c r="J14" i="127"/>
  <c r="J15" i="127"/>
  <c r="J16" i="127"/>
  <c r="J17" i="127"/>
  <c r="J18" i="127"/>
  <c r="J19" i="127"/>
  <c r="J20" i="127"/>
  <c r="J21" i="127"/>
  <c r="J5" i="125"/>
  <c r="J6" i="125"/>
  <c r="J7" i="125"/>
  <c r="J8" i="125"/>
  <c r="J9" i="125"/>
  <c r="J11" i="125"/>
  <c r="J12" i="125"/>
  <c r="J13" i="125"/>
  <c r="J14" i="125"/>
  <c r="J15" i="125"/>
  <c r="J16" i="125"/>
  <c r="J17" i="125"/>
  <c r="J19" i="125"/>
  <c r="J20" i="125"/>
  <c r="J6" i="124"/>
  <c r="J7" i="124"/>
  <c r="J8" i="124"/>
  <c r="J9" i="124"/>
  <c r="J10" i="124"/>
  <c r="J12" i="124"/>
  <c r="J13" i="124"/>
  <c r="J14" i="124"/>
  <c r="J15" i="124"/>
  <c r="J16" i="124"/>
  <c r="J17" i="124"/>
  <c r="J18" i="124"/>
  <c r="J20" i="124"/>
  <c r="J21" i="124"/>
  <c r="J11" i="121"/>
  <c r="J12" i="121"/>
  <c r="J13" i="121"/>
  <c r="J14" i="121"/>
  <c r="J15" i="121"/>
  <c r="J16" i="121"/>
  <c r="J17" i="121"/>
  <c r="J19" i="121"/>
  <c r="J20" i="121"/>
  <c r="J5" i="121"/>
  <c r="J6" i="121"/>
  <c r="J7" i="121"/>
  <c r="J8" i="121"/>
  <c r="J9" i="121"/>
  <c r="J5" i="120"/>
  <c r="J6" i="120"/>
  <c r="J7" i="120"/>
  <c r="J8" i="120"/>
  <c r="J9" i="120"/>
  <c r="J10" i="120"/>
  <c r="J11" i="120"/>
  <c r="J12" i="120"/>
  <c r="J13" i="120"/>
  <c r="J14" i="120"/>
  <c r="J15" i="120"/>
  <c r="J16" i="120"/>
  <c r="J17" i="120"/>
  <c r="J18" i="120"/>
  <c r="J19" i="120"/>
  <c r="J20" i="120"/>
  <c r="J5" i="50"/>
  <c r="J6" i="50"/>
  <c r="J7" i="50"/>
  <c r="J8" i="50"/>
  <c r="J9" i="50"/>
  <c r="J10" i="50"/>
  <c r="J11" i="50"/>
  <c r="J12" i="50"/>
  <c r="J13" i="50"/>
  <c r="J14" i="50"/>
  <c r="J15" i="50"/>
  <c r="J16" i="50"/>
  <c r="J17" i="50"/>
  <c r="J18" i="50"/>
  <c r="J19" i="50"/>
  <c r="J20" i="50"/>
  <c r="J5" i="118"/>
  <c r="J6" i="118"/>
  <c r="J7" i="118"/>
  <c r="J8" i="118"/>
  <c r="J9" i="118"/>
  <c r="J10" i="118"/>
  <c r="J11" i="118"/>
  <c r="J12" i="118"/>
  <c r="J13" i="118"/>
  <c r="J14" i="118"/>
  <c r="J15" i="118"/>
  <c r="J16" i="118"/>
  <c r="J17" i="118"/>
  <c r="J18" i="118"/>
  <c r="J19" i="118"/>
  <c r="J20" i="118"/>
  <c r="J8" i="45"/>
  <c r="J6" i="44"/>
  <c r="J7" i="44"/>
  <c r="J8" i="44"/>
  <c r="J9" i="44"/>
  <c r="J10" i="44"/>
  <c r="J11" i="44"/>
  <c r="J12" i="44"/>
  <c r="J13" i="44"/>
  <c r="J14" i="44"/>
  <c r="J15" i="44"/>
  <c r="J16" i="44"/>
  <c r="J17" i="44"/>
  <c r="J18" i="44"/>
  <c r="J19" i="44"/>
  <c r="J20" i="44"/>
  <c r="J21" i="44"/>
  <c r="J21" i="2"/>
  <c r="J20" i="2"/>
  <c r="J11" i="2"/>
  <c r="J6" i="2"/>
  <c r="J8" i="2"/>
  <c r="J9" i="2"/>
  <c r="J13" i="2"/>
  <c r="J14" i="2"/>
  <c r="J15" i="2"/>
  <c r="J16" i="2"/>
  <c r="J17" i="2"/>
  <c r="J18" i="2"/>
  <c r="J19" i="2"/>
  <c r="J15" i="7"/>
  <c r="J21" i="7"/>
  <c r="J12" i="7"/>
  <c r="J6" i="7"/>
  <c r="J7" i="7"/>
  <c r="J8" i="7"/>
  <c r="J9" i="7"/>
  <c r="J10" i="7"/>
  <c r="J11" i="7"/>
  <c r="J13" i="7"/>
  <c r="J14" i="7"/>
  <c r="J16" i="7"/>
  <c r="J17" i="7"/>
  <c r="J18" i="7"/>
  <c r="J19" i="7"/>
  <c r="J20" i="7"/>
  <c r="J6" i="115"/>
  <c r="J7" i="115"/>
  <c r="J8" i="115"/>
  <c r="J9" i="115"/>
  <c r="J11" i="115"/>
  <c r="J12" i="115"/>
  <c r="J13" i="115"/>
  <c r="J14" i="115"/>
  <c r="J15" i="115"/>
  <c r="J16" i="115"/>
  <c r="J17" i="115"/>
  <c r="J18" i="115"/>
  <c r="J19" i="115"/>
  <c r="J20" i="115"/>
  <c r="J21" i="115"/>
  <c r="J11" i="114"/>
  <c r="J6" i="114"/>
  <c r="J7" i="114"/>
  <c r="J9" i="114"/>
  <c r="J10" i="114"/>
  <c r="J12" i="114"/>
  <c r="J13" i="114"/>
  <c r="J14" i="114"/>
  <c r="J15" i="114"/>
  <c r="J16" i="114"/>
  <c r="J17" i="114"/>
  <c r="J18" i="114"/>
  <c r="J19" i="114"/>
  <c r="J20" i="114"/>
  <c r="J21" i="114"/>
  <c r="J9" i="111"/>
  <c r="J14" i="109"/>
  <c r="J7" i="109"/>
  <c r="J9" i="109"/>
  <c r="J10" i="109"/>
  <c r="J12" i="109"/>
  <c r="J13" i="109"/>
  <c r="J15" i="109"/>
  <c r="J16" i="109"/>
  <c r="J17" i="109"/>
  <c r="J18" i="109"/>
  <c r="J19" i="109"/>
  <c r="J20" i="109"/>
  <c r="J21" i="109"/>
  <c r="J14" i="108"/>
  <c r="J11" i="108"/>
  <c r="J7" i="108"/>
  <c r="J9" i="108"/>
  <c r="J10" i="108"/>
  <c r="J12" i="108"/>
  <c r="J13" i="108"/>
  <c r="J15" i="108"/>
  <c r="J16" i="108"/>
  <c r="J17" i="108"/>
  <c r="J18" i="108"/>
  <c r="J19" i="108"/>
  <c r="J20" i="108"/>
  <c r="J21" i="108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6" i="106"/>
  <c r="J7" i="106"/>
  <c r="J8" i="106"/>
  <c r="J9" i="106"/>
  <c r="J10" i="106"/>
  <c r="J11" i="106"/>
  <c r="J12" i="106"/>
  <c r="J13" i="106"/>
  <c r="J14" i="106"/>
  <c r="J15" i="106"/>
  <c r="J16" i="106"/>
  <c r="J17" i="106"/>
  <c r="J18" i="106"/>
  <c r="J19" i="106"/>
  <c r="J20" i="106"/>
  <c r="J21" i="106"/>
  <c r="J6" i="103"/>
  <c r="J7" i="103"/>
  <c r="J8" i="103"/>
  <c r="J9" i="103"/>
  <c r="J10" i="103"/>
  <c r="J11" i="103"/>
  <c r="J12" i="103"/>
  <c r="J13" i="103"/>
  <c r="J14" i="103"/>
  <c r="J15" i="103"/>
  <c r="J16" i="103"/>
  <c r="J17" i="103"/>
  <c r="J18" i="103"/>
  <c r="J19" i="103"/>
  <c r="J20" i="103"/>
  <c r="J21" i="103"/>
  <c r="J6" i="102"/>
  <c r="J7" i="102"/>
  <c r="J8" i="102"/>
  <c r="J9" i="102"/>
  <c r="J10" i="102"/>
  <c r="J11" i="102"/>
  <c r="J12" i="102"/>
  <c r="J13" i="102"/>
  <c r="J14" i="102"/>
  <c r="J15" i="102"/>
  <c r="J16" i="102"/>
  <c r="J17" i="102"/>
  <c r="J18" i="102"/>
  <c r="J19" i="102"/>
  <c r="J20" i="102"/>
  <c r="J21" i="102"/>
  <c r="J6" i="101"/>
  <c r="J10" i="100"/>
  <c r="J12" i="100"/>
  <c r="J13" i="100"/>
  <c r="J14" i="100"/>
  <c r="J15" i="100"/>
  <c r="J17" i="100"/>
  <c r="J19" i="100"/>
  <c r="J21" i="100"/>
  <c r="J6" i="98"/>
  <c r="J6" i="97"/>
  <c r="J7" i="97"/>
  <c r="J8" i="97"/>
  <c r="J9" i="97"/>
  <c r="J10" i="97"/>
  <c r="J11" i="97"/>
  <c r="J12" i="97"/>
  <c r="J13" i="97"/>
  <c r="J14" i="97"/>
  <c r="J15" i="97"/>
  <c r="J16" i="97"/>
  <c r="J17" i="97"/>
  <c r="J18" i="97"/>
  <c r="J19" i="97"/>
  <c r="J20" i="97"/>
  <c r="J21" i="97"/>
  <c r="J6" i="96"/>
  <c r="J7" i="96"/>
  <c r="J8" i="96"/>
  <c r="J9" i="96"/>
  <c r="J10" i="96"/>
  <c r="J11" i="96"/>
  <c r="J12" i="96"/>
  <c r="J13" i="96"/>
  <c r="J14" i="96"/>
  <c r="J15" i="96"/>
  <c r="J16" i="96"/>
  <c r="J17" i="96"/>
  <c r="J18" i="96"/>
  <c r="J19" i="96"/>
  <c r="J20" i="96"/>
  <c r="J21" i="96"/>
  <c r="J21" i="95"/>
  <c r="J20" i="95"/>
  <c r="J19" i="95"/>
  <c r="J18" i="95"/>
  <c r="J17" i="95"/>
  <c r="J16" i="95"/>
  <c r="J15" i="95"/>
  <c r="J14" i="95"/>
  <c r="J13" i="95"/>
  <c r="J12" i="95"/>
  <c r="J11" i="95"/>
  <c r="J10" i="95"/>
  <c r="J9" i="95"/>
  <c r="J8" i="95"/>
  <c r="J7" i="95"/>
  <c r="J6" i="95"/>
  <c r="J6" i="94"/>
  <c r="J7" i="94"/>
  <c r="J8" i="94"/>
  <c r="J9" i="94"/>
  <c r="J10" i="94"/>
  <c r="J11" i="94"/>
  <c r="J12" i="94"/>
  <c r="J13" i="94"/>
  <c r="J14" i="94"/>
  <c r="J15" i="94"/>
  <c r="J16" i="94"/>
  <c r="J17" i="94"/>
  <c r="J18" i="94"/>
  <c r="J19" i="94"/>
  <c r="J20" i="94"/>
  <c r="J21" i="94"/>
  <c r="J6" i="93"/>
  <c r="J7" i="93"/>
  <c r="J8" i="93"/>
  <c r="J9" i="93"/>
  <c r="J10" i="93"/>
  <c r="J11" i="93"/>
  <c r="J12" i="93"/>
  <c r="J13" i="93"/>
  <c r="J14" i="93"/>
  <c r="J15" i="93"/>
  <c r="J16" i="93"/>
  <c r="J17" i="93"/>
  <c r="J18" i="93"/>
  <c r="J19" i="93"/>
  <c r="J20" i="93"/>
  <c r="J21" i="93"/>
  <c r="J6" i="92"/>
  <c r="J7" i="92"/>
  <c r="J8" i="92"/>
  <c r="J9" i="92"/>
  <c r="J10" i="92"/>
  <c r="J11" i="92"/>
  <c r="J12" i="92"/>
  <c r="J13" i="92"/>
  <c r="J14" i="92"/>
  <c r="J15" i="92"/>
  <c r="J16" i="92"/>
  <c r="J17" i="92"/>
  <c r="J18" i="92"/>
  <c r="J19" i="92"/>
  <c r="J20" i="92"/>
  <c r="J21" i="92"/>
  <c r="J17" i="91"/>
  <c r="J11" i="91"/>
  <c r="J7" i="91"/>
  <c r="J8" i="91"/>
  <c r="J9" i="91"/>
  <c r="J10" i="91"/>
  <c r="J12" i="91"/>
  <c r="J14" i="91"/>
  <c r="J15" i="91"/>
  <c r="J16" i="91"/>
  <c r="J18" i="91"/>
  <c r="J19" i="91"/>
  <c r="J20" i="91"/>
  <c r="J21" i="91"/>
  <c r="J16" i="89"/>
  <c r="J13" i="89"/>
  <c r="J17" i="89"/>
  <c r="J18" i="89"/>
  <c r="J20" i="89"/>
  <c r="J21" i="89"/>
  <c r="J12" i="89"/>
  <c r="J7" i="89"/>
  <c r="J8" i="89"/>
  <c r="J9" i="89"/>
  <c r="J6" i="89"/>
  <c r="J5" i="89"/>
  <c r="J10" i="78"/>
  <c r="J21" i="29"/>
  <c r="J11" i="29"/>
  <c r="J14" i="88"/>
  <c r="J10" i="88"/>
  <c r="J6" i="88"/>
  <c r="J5" i="88"/>
  <c r="F5" i="131" l="1"/>
  <c r="J5" i="131"/>
  <c r="F6" i="131"/>
  <c r="F7" i="131"/>
  <c r="F8" i="131"/>
  <c r="F9" i="131"/>
  <c r="F10" i="131"/>
  <c r="F11" i="131"/>
  <c r="F12" i="131"/>
  <c r="F13" i="131"/>
  <c r="F14" i="131"/>
  <c r="F15" i="131"/>
  <c r="F16" i="131"/>
  <c r="F17" i="131"/>
  <c r="F18" i="131"/>
  <c r="F19" i="131"/>
  <c r="F20" i="131"/>
  <c r="F21" i="131"/>
  <c r="F5" i="130"/>
  <c r="J5" i="130"/>
  <c r="F6" i="130"/>
  <c r="F7" i="130"/>
  <c r="F8" i="130"/>
  <c r="F9" i="130"/>
  <c r="F10" i="130"/>
  <c r="F11" i="130"/>
  <c r="F12" i="130"/>
  <c r="F13" i="130"/>
  <c r="F14" i="130"/>
  <c r="F15" i="130"/>
  <c r="F16" i="130"/>
  <c r="F17" i="130"/>
  <c r="F18" i="130"/>
  <c r="F19" i="130"/>
  <c r="F20" i="130"/>
  <c r="F21" i="130"/>
  <c r="F9" i="129"/>
  <c r="J9" i="129"/>
  <c r="F5" i="128"/>
  <c r="J5" i="128"/>
  <c r="F9" i="128"/>
  <c r="J9" i="128"/>
  <c r="F11" i="128"/>
  <c r="J11" i="128"/>
  <c r="F13" i="128"/>
  <c r="J13" i="128"/>
  <c r="F14" i="128"/>
  <c r="J14" i="128"/>
  <c r="F17" i="128"/>
  <c r="J17" i="128"/>
  <c r="F5" i="127"/>
  <c r="J5" i="127"/>
  <c r="F6" i="127"/>
  <c r="F7" i="127"/>
  <c r="F8" i="127"/>
  <c r="F9" i="127"/>
  <c r="F10" i="127"/>
  <c r="F11" i="127"/>
  <c r="F12" i="127"/>
  <c r="F13" i="127"/>
  <c r="F14" i="127"/>
  <c r="F15" i="127"/>
  <c r="F16" i="127"/>
  <c r="F17" i="127"/>
  <c r="F18" i="127"/>
  <c r="F19" i="127"/>
  <c r="F20" i="127"/>
  <c r="F21" i="127"/>
  <c r="AM9" i="74"/>
  <c r="AM17" i="74"/>
  <c r="F9" i="123"/>
  <c r="G9" i="123" s="1"/>
  <c r="J9" i="123"/>
  <c r="L9" i="123" s="1"/>
  <c r="N9" i="123"/>
  <c r="F4" i="125"/>
  <c r="J4" i="125"/>
  <c r="F5" i="125"/>
  <c r="F6" i="125"/>
  <c r="F7" i="125"/>
  <c r="F8" i="125"/>
  <c r="F9" i="125"/>
  <c r="F11" i="125"/>
  <c r="F12" i="125"/>
  <c r="F13" i="125"/>
  <c r="F14" i="125"/>
  <c r="F15" i="125"/>
  <c r="F16" i="125"/>
  <c r="F17" i="125"/>
  <c r="F19" i="125"/>
  <c r="F20" i="125"/>
  <c r="F5" i="124"/>
  <c r="J5" i="124"/>
  <c r="F6" i="124"/>
  <c r="F7" i="124"/>
  <c r="F8" i="124"/>
  <c r="F9" i="124"/>
  <c r="F10" i="124"/>
  <c r="F12" i="124"/>
  <c r="F13" i="124"/>
  <c r="F14" i="124"/>
  <c r="F15" i="124"/>
  <c r="F16" i="124"/>
  <c r="F17" i="124"/>
  <c r="F18" i="124"/>
  <c r="F20" i="124"/>
  <c r="F21" i="124"/>
  <c r="F4" i="122"/>
  <c r="J4" i="122"/>
  <c r="F8" i="122"/>
  <c r="J8" i="122"/>
  <c r="F12" i="122"/>
  <c r="J12" i="122"/>
  <c r="F16" i="122"/>
  <c r="J16" i="122"/>
  <c r="L12" i="122" s="1"/>
  <c r="F4" i="121"/>
  <c r="J4" i="121"/>
  <c r="F5" i="121"/>
  <c r="F6" i="121"/>
  <c r="F7" i="121"/>
  <c r="F8" i="121"/>
  <c r="F9" i="121"/>
  <c r="F11" i="121"/>
  <c r="F12" i="121"/>
  <c r="F13" i="121"/>
  <c r="F14" i="121"/>
  <c r="F15" i="121"/>
  <c r="F16" i="121"/>
  <c r="F17" i="121"/>
  <c r="F19" i="121"/>
  <c r="F20" i="121"/>
  <c r="F4" i="120"/>
  <c r="J4" i="120"/>
  <c r="F5" i="120"/>
  <c r="F6" i="120"/>
  <c r="F7" i="120"/>
  <c r="F8" i="120"/>
  <c r="F9" i="120"/>
  <c r="F10" i="120"/>
  <c r="F11" i="120"/>
  <c r="F12" i="120"/>
  <c r="F13" i="120"/>
  <c r="F14" i="120"/>
  <c r="F15" i="120"/>
  <c r="F16" i="120"/>
  <c r="F17" i="120"/>
  <c r="F18" i="120"/>
  <c r="F19" i="120"/>
  <c r="F20" i="120"/>
  <c r="AJ3" i="74"/>
  <c r="AJ4" i="74"/>
  <c r="AJ5" i="74"/>
  <c r="AJ6" i="74"/>
  <c r="AJ7" i="74"/>
  <c r="AJ8" i="74"/>
  <c r="AJ9" i="74"/>
  <c r="AJ10" i="74"/>
  <c r="AJ11" i="74"/>
  <c r="AJ12" i="74"/>
  <c r="AJ13" i="74"/>
  <c r="AJ14" i="74"/>
  <c r="AJ15" i="74"/>
  <c r="AJ16" i="74"/>
  <c r="AJ17" i="74"/>
  <c r="AJ18" i="74"/>
  <c r="AJ19" i="74"/>
  <c r="F4" i="118"/>
  <c r="J4" i="118"/>
  <c r="F5" i="118"/>
  <c r="F6" i="118"/>
  <c r="F7" i="118"/>
  <c r="F8" i="118"/>
  <c r="F9" i="118"/>
  <c r="F10" i="118"/>
  <c r="F11" i="118"/>
  <c r="F12" i="118"/>
  <c r="F13" i="118"/>
  <c r="F14" i="118"/>
  <c r="F15" i="118"/>
  <c r="F16" i="118"/>
  <c r="F17" i="118"/>
  <c r="F18" i="118"/>
  <c r="F19" i="118"/>
  <c r="F20" i="118"/>
  <c r="AH3" i="74"/>
  <c r="AH4" i="74"/>
  <c r="AH5" i="74"/>
  <c r="AH6" i="74"/>
  <c r="AH7" i="74"/>
  <c r="AH8" i="74"/>
  <c r="AH9" i="74"/>
  <c r="AH10" i="74"/>
  <c r="AH11" i="74"/>
  <c r="AH12" i="74"/>
  <c r="AH13" i="74"/>
  <c r="AH14" i="74"/>
  <c r="AH15" i="74"/>
  <c r="AH16" i="74"/>
  <c r="AH17" i="74"/>
  <c r="AH18" i="74"/>
  <c r="AH19" i="74"/>
  <c r="F5" i="117"/>
  <c r="F4" i="117"/>
  <c r="K4" i="117"/>
  <c r="L4" i="117"/>
  <c r="K5" i="117"/>
  <c r="L5" i="117"/>
  <c r="F6" i="117"/>
  <c r="K6" i="117"/>
  <c r="L6" i="117"/>
  <c r="F7" i="117"/>
  <c r="K7" i="117"/>
  <c r="L7" i="117"/>
  <c r="F8" i="117"/>
  <c r="K8" i="117"/>
  <c r="L8" i="117"/>
  <c r="F9" i="117"/>
  <c r="K9" i="117"/>
  <c r="L9" i="117"/>
  <c r="F10" i="117"/>
  <c r="K10" i="117"/>
  <c r="L10" i="117"/>
  <c r="F11" i="117"/>
  <c r="K11" i="117"/>
  <c r="L11" i="117"/>
  <c r="F12" i="117"/>
  <c r="K12" i="117"/>
  <c r="L12" i="117"/>
  <c r="F13" i="117"/>
  <c r="K13" i="117"/>
  <c r="L13" i="117"/>
  <c r="F14" i="117"/>
  <c r="K14" i="117"/>
  <c r="L14" i="117"/>
  <c r="F15" i="117"/>
  <c r="K15" i="117"/>
  <c r="L15" i="117"/>
  <c r="F16" i="117"/>
  <c r="K16" i="117"/>
  <c r="L16" i="117"/>
  <c r="F17" i="117"/>
  <c r="K17" i="117"/>
  <c r="L17" i="117"/>
  <c r="F18" i="117"/>
  <c r="K18" i="117"/>
  <c r="L18" i="117"/>
  <c r="F19" i="117"/>
  <c r="K19" i="117"/>
  <c r="L19" i="117"/>
  <c r="F20" i="117"/>
  <c r="K20" i="117"/>
  <c r="L20" i="117"/>
  <c r="L5" i="116"/>
  <c r="F5" i="116"/>
  <c r="F6" i="116"/>
  <c r="F7" i="116"/>
  <c r="F8" i="116"/>
  <c r="F9" i="116"/>
  <c r="F10" i="116"/>
  <c r="F11" i="116"/>
  <c r="F12" i="116"/>
  <c r="F13" i="116"/>
  <c r="F14" i="116"/>
  <c r="F15" i="116"/>
  <c r="F16" i="116"/>
  <c r="F17" i="116"/>
  <c r="F18" i="116"/>
  <c r="F19" i="116"/>
  <c r="F20" i="116"/>
  <c r="F21" i="116"/>
  <c r="J5" i="115"/>
  <c r="F5" i="115"/>
  <c r="F6" i="115"/>
  <c r="F7" i="115"/>
  <c r="F8" i="115"/>
  <c r="F9" i="115"/>
  <c r="F10" i="115"/>
  <c r="F11" i="115"/>
  <c r="F12" i="115"/>
  <c r="F13" i="115"/>
  <c r="F14" i="115"/>
  <c r="F15" i="115"/>
  <c r="F16" i="115"/>
  <c r="F17" i="115"/>
  <c r="F18" i="115"/>
  <c r="F19" i="115"/>
  <c r="F20" i="115"/>
  <c r="F21" i="115"/>
  <c r="F6" i="114"/>
  <c r="F7" i="114"/>
  <c r="F8" i="114"/>
  <c r="F9" i="114"/>
  <c r="F10" i="114"/>
  <c r="F11" i="114"/>
  <c r="F12" i="114"/>
  <c r="F13" i="114"/>
  <c r="F14" i="114"/>
  <c r="F15" i="114"/>
  <c r="F16" i="114"/>
  <c r="F17" i="114"/>
  <c r="F18" i="114"/>
  <c r="F19" i="114"/>
  <c r="F20" i="114"/>
  <c r="F21" i="114"/>
  <c r="F5" i="114"/>
  <c r="J5" i="114"/>
  <c r="F5" i="112"/>
  <c r="F6" i="112"/>
  <c r="F7" i="112"/>
  <c r="F8" i="112"/>
  <c r="F9" i="112"/>
  <c r="K5" i="112"/>
  <c r="F10" i="112"/>
  <c r="F11" i="112"/>
  <c r="F12" i="112"/>
  <c r="F13" i="112"/>
  <c r="F14" i="112"/>
  <c r="F15" i="112"/>
  <c r="F16" i="112"/>
  <c r="F17" i="112"/>
  <c r="F18" i="112"/>
  <c r="F19" i="112"/>
  <c r="F20" i="112"/>
  <c r="F21" i="112"/>
  <c r="F5" i="111"/>
  <c r="F6" i="111"/>
  <c r="F7" i="111"/>
  <c r="F8" i="111"/>
  <c r="F9" i="111"/>
  <c r="F10" i="111"/>
  <c r="F11" i="111"/>
  <c r="F12" i="111"/>
  <c r="F13" i="111"/>
  <c r="F14" i="111"/>
  <c r="F15" i="111"/>
  <c r="J15" i="111"/>
  <c r="F16" i="111"/>
  <c r="F17" i="111"/>
  <c r="F18" i="111"/>
  <c r="F19" i="111"/>
  <c r="F20" i="111"/>
  <c r="F21" i="111"/>
  <c r="J6" i="108"/>
  <c r="F5" i="109"/>
  <c r="F6" i="109"/>
  <c r="J6" i="109"/>
  <c r="F7" i="109"/>
  <c r="F8" i="109"/>
  <c r="F9" i="109"/>
  <c r="F10" i="109"/>
  <c r="F11" i="109"/>
  <c r="F12" i="109"/>
  <c r="F13" i="109"/>
  <c r="F14" i="109"/>
  <c r="F15" i="109"/>
  <c r="F16" i="109"/>
  <c r="F17" i="109"/>
  <c r="F18" i="109"/>
  <c r="F19" i="109"/>
  <c r="F20" i="109"/>
  <c r="F21" i="109"/>
  <c r="F5" i="108"/>
  <c r="F6" i="108"/>
  <c r="F7" i="108"/>
  <c r="F8" i="108"/>
  <c r="F9" i="108"/>
  <c r="F10" i="108"/>
  <c r="F11" i="108"/>
  <c r="F12" i="108"/>
  <c r="F13" i="108"/>
  <c r="F14" i="108"/>
  <c r="F15" i="108"/>
  <c r="F16" i="108"/>
  <c r="F17" i="108"/>
  <c r="F18" i="108"/>
  <c r="F19" i="108"/>
  <c r="F20" i="108"/>
  <c r="F21" i="108"/>
  <c r="F5" i="106"/>
  <c r="J5" i="106"/>
  <c r="L18" i="106" s="1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5" i="102"/>
  <c r="F5" i="103"/>
  <c r="J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J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10" i="101"/>
  <c r="F20" i="101"/>
  <c r="F21" i="101"/>
  <c r="F19" i="101"/>
  <c r="F18" i="101"/>
  <c r="F17" i="101"/>
  <c r="F16" i="101"/>
  <c r="F15" i="101"/>
  <c r="F14" i="101"/>
  <c r="F13" i="101"/>
  <c r="F12" i="101"/>
  <c r="F11" i="101"/>
  <c r="F9" i="101"/>
  <c r="F8" i="101"/>
  <c r="F7" i="101"/>
  <c r="F6" i="101"/>
  <c r="K20" i="101"/>
  <c r="F5" i="101"/>
  <c r="J7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5" i="98"/>
  <c r="J5" i="98"/>
  <c r="F6" i="98"/>
  <c r="F7" i="98"/>
  <c r="J7" i="98"/>
  <c r="F8" i="98"/>
  <c r="F9" i="98"/>
  <c r="F10" i="98"/>
  <c r="F11" i="98"/>
  <c r="F12" i="98"/>
  <c r="F13" i="98"/>
  <c r="J13" i="98"/>
  <c r="F14" i="98"/>
  <c r="J14" i="98"/>
  <c r="F15" i="98"/>
  <c r="F16" i="98"/>
  <c r="F17" i="98"/>
  <c r="F18" i="98"/>
  <c r="F19" i="98"/>
  <c r="F20" i="98"/>
  <c r="F21" i="98"/>
  <c r="F5" i="97"/>
  <c r="J5" i="97"/>
  <c r="K19" i="97" s="1"/>
  <c r="F6" i="97"/>
  <c r="F7" i="97"/>
  <c r="F8" i="97"/>
  <c r="F9" i="97"/>
  <c r="F10" i="97"/>
  <c r="F11" i="97"/>
  <c r="F12" i="97"/>
  <c r="F13" i="97"/>
  <c r="F14" i="97"/>
  <c r="F15" i="97"/>
  <c r="F16" i="97"/>
  <c r="F17" i="97"/>
  <c r="F18" i="97"/>
  <c r="F19" i="97"/>
  <c r="F20" i="97"/>
  <c r="F21" i="97"/>
  <c r="F5" i="96"/>
  <c r="J5" i="96"/>
  <c r="F6" i="96"/>
  <c r="F7" i="96"/>
  <c r="F8" i="96"/>
  <c r="F9" i="96"/>
  <c r="F10" i="96"/>
  <c r="F11" i="96"/>
  <c r="F12" i="96"/>
  <c r="F13" i="96"/>
  <c r="F14" i="96"/>
  <c r="F15" i="96"/>
  <c r="F16" i="96"/>
  <c r="F17" i="96"/>
  <c r="F18" i="96"/>
  <c r="F19" i="96"/>
  <c r="F20" i="96"/>
  <c r="L20" i="96"/>
  <c r="F21" i="96"/>
  <c r="F5" i="95"/>
  <c r="J5" i="95"/>
  <c r="F6" i="95"/>
  <c r="F7" i="95"/>
  <c r="F8" i="95"/>
  <c r="F9" i="95"/>
  <c r="F10" i="95"/>
  <c r="F11" i="95"/>
  <c r="F12" i="95"/>
  <c r="F13" i="95"/>
  <c r="F14" i="95"/>
  <c r="F15" i="95"/>
  <c r="F16" i="95"/>
  <c r="F17" i="95"/>
  <c r="F18" i="95"/>
  <c r="F19" i="95"/>
  <c r="F20" i="95"/>
  <c r="F21" i="95"/>
  <c r="F5" i="94"/>
  <c r="J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J5" i="93"/>
  <c r="K5" i="93" s="1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J5" i="92"/>
  <c r="L9" i="92" s="1"/>
  <c r="F5" i="92"/>
  <c r="F6" i="92"/>
  <c r="F7" i="92"/>
  <c r="F8" i="92"/>
  <c r="F9" i="92"/>
  <c r="F10" i="92"/>
  <c r="F11" i="92"/>
  <c r="F12" i="92"/>
  <c r="F13" i="92"/>
  <c r="F14" i="92"/>
  <c r="F15" i="92"/>
  <c r="F16" i="92"/>
  <c r="F17" i="92"/>
  <c r="F18" i="92"/>
  <c r="F19" i="92"/>
  <c r="F20" i="92"/>
  <c r="F21" i="92"/>
  <c r="J6" i="91"/>
  <c r="K7" i="91" s="1"/>
  <c r="F5" i="91"/>
  <c r="F6" i="91"/>
  <c r="F7" i="91"/>
  <c r="F8" i="91"/>
  <c r="F9" i="91"/>
  <c r="F10" i="91"/>
  <c r="F11" i="91"/>
  <c r="F12" i="91"/>
  <c r="F13" i="91"/>
  <c r="F14" i="91"/>
  <c r="F15" i="91"/>
  <c r="F16" i="91"/>
  <c r="F17" i="91"/>
  <c r="F18" i="91"/>
  <c r="F19" i="91"/>
  <c r="F20" i="91"/>
  <c r="F21" i="91"/>
  <c r="J5" i="90"/>
  <c r="F5" i="90"/>
  <c r="F6" i="90"/>
  <c r="J6" i="90"/>
  <c r="F7" i="90"/>
  <c r="J7" i="90"/>
  <c r="F8" i="90"/>
  <c r="J8" i="90"/>
  <c r="F9" i="90"/>
  <c r="J9" i="90"/>
  <c r="F10" i="90"/>
  <c r="J10" i="90"/>
  <c r="F11" i="90"/>
  <c r="J11" i="90"/>
  <c r="F12" i="90"/>
  <c r="J12" i="90"/>
  <c r="F13" i="90"/>
  <c r="J13" i="90"/>
  <c r="F14" i="90"/>
  <c r="J14" i="90"/>
  <c r="F15" i="90"/>
  <c r="J15" i="90"/>
  <c r="F16" i="90"/>
  <c r="J16" i="90"/>
  <c r="F17" i="90"/>
  <c r="J17" i="90"/>
  <c r="F18" i="90"/>
  <c r="J18" i="90"/>
  <c r="F19" i="90"/>
  <c r="J19" i="90"/>
  <c r="F20" i="90"/>
  <c r="J20" i="90"/>
  <c r="F21" i="90"/>
  <c r="J21" i="90"/>
  <c r="F5" i="89"/>
  <c r="F6" i="89"/>
  <c r="F7" i="89"/>
  <c r="F8" i="89"/>
  <c r="F9" i="89"/>
  <c r="F10" i="89"/>
  <c r="J10" i="89"/>
  <c r="F11" i="89"/>
  <c r="F12" i="89"/>
  <c r="F13" i="89"/>
  <c r="L6" i="89"/>
  <c r="F14" i="89"/>
  <c r="F15" i="89"/>
  <c r="F16" i="89"/>
  <c r="F17" i="89"/>
  <c r="F18" i="89"/>
  <c r="F19" i="89"/>
  <c r="F20" i="89"/>
  <c r="F21" i="89"/>
  <c r="J12" i="88"/>
  <c r="F5" i="88"/>
  <c r="F6" i="88"/>
  <c r="F7" i="88"/>
  <c r="F8" i="88"/>
  <c r="J8" i="88"/>
  <c r="F9" i="88"/>
  <c r="J9" i="88"/>
  <c r="F10" i="88"/>
  <c r="F11" i="88"/>
  <c r="F12" i="88"/>
  <c r="F13" i="88"/>
  <c r="F14" i="88"/>
  <c r="F15" i="88"/>
  <c r="F16" i="88"/>
  <c r="F17" i="88"/>
  <c r="J17" i="88"/>
  <c r="F18" i="88"/>
  <c r="F20" i="88"/>
  <c r="F21" i="88"/>
  <c r="J21" i="88"/>
  <c r="J17" i="74"/>
  <c r="F5" i="87"/>
  <c r="J5" i="87"/>
  <c r="F6" i="87"/>
  <c r="J6" i="87"/>
  <c r="F7" i="87"/>
  <c r="J7" i="87"/>
  <c r="F8" i="87"/>
  <c r="J8" i="87"/>
  <c r="F9" i="87"/>
  <c r="J9" i="87"/>
  <c r="F10" i="87"/>
  <c r="J10" i="87"/>
  <c r="F11" i="87"/>
  <c r="J11" i="87"/>
  <c r="F12" i="87"/>
  <c r="J12" i="87"/>
  <c r="F13" i="87"/>
  <c r="J13" i="87"/>
  <c r="F14" i="87"/>
  <c r="J14" i="87"/>
  <c r="F15" i="87"/>
  <c r="J15" i="87"/>
  <c r="F16" i="87"/>
  <c r="J16" i="87"/>
  <c r="F17" i="87"/>
  <c r="J17" i="87"/>
  <c r="F18" i="87"/>
  <c r="J18" i="87"/>
  <c r="F20" i="87"/>
  <c r="J20" i="87"/>
  <c r="F21" i="87"/>
  <c r="J21" i="87"/>
  <c r="F8" i="84"/>
  <c r="J10" i="83"/>
  <c r="F10" i="83"/>
  <c r="F5" i="82"/>
  <c r="F5" i="80"/>
  <c r="J11" i="86"/>
  <c r="F10" i="86"/>
  <c r="F5" i="86"/>
  <c r="J5" i="86"/>
  <c r="F6" i="86"/>
  <c r="J6" i="86"/>
  <c r="F7" i="86"/>
  <c r="J7" i="86"/>
  <c r="F8" i="86"/>
  <c r="J8" i="86"/>
  <c r="F9" i="86"/>
  <c r="J9" i="86"/>
  <c r="J10" i="86"/>
  <c r="F11" i="86"/>
  <c r="F12" i="86"/>
  <c r="J12" i="86"/>
  <c r="F13" i="86"/>
  <c r="J13" i="86"/>
  <c r="F14" i="86"/>
  <c r="J14" i="86"/>
  <c r="F15" i="86"/>
  <c r="J15" i="86"/>
  <c r="F16" i="86"/>
  <c r="J16" i="86"/>
  <c r="F17" i="86"/>
  <c r="J17" i="86"/>
  <c r="F18" i="86"/>
  <c r="J18" i="86"/>
  <c r="F19" i="86"/>
  <c r="J19" i="86"/>
  <c r="F20" i="86"/>
  <c r="J20" i="86"/>
  <c r="F21" i="86"/>
  <c r="J21" i="86"/>
  <c r="F7" i="84"/>
  <c r="J7" i="84"/>
  <c r="F9" i="84"/>
  <c r="F10" i="84"/>
  <c r="J10" i="84"/>
  <c r="F12" i="84"/>
  <c r="J12" i="84"/>
  <c r="F17" i="84"/>
  <c r="J17" i="84"/>
  <c r="F20" i="84"/>
  <c r="J20" i="84"/>
  <c r="F5" i="83"/>
  <c r="J5" i="83"/>
  <c r="F6" i="83"/>
  <c r="J6" i="83"/>
  <c r="F7" i="83"/>
  <c r="J7" i="83"/>
  <c r="F8" i="83"/>
  <c r="J8" i="83"/>
  <c r="F9" i="83"/>
  <c r="J9" i="83"/>
  <c r="F11" i="83"/>
  <c r="J11" i="83"/>
  <c r="F12" i="83"/>
  <c r="J12" i="83"/>
  <c r="F13" i="83"/>
  <c r="J13" i="83"/>
  <c r="F14" i="83"/>
  <c r="J14" i="83"/>
  <c r="F15" i="83"/>
  <c r="J15" i="83"/>
  <c r="F16" i="83"/>
  <c r="J16" i="83"/>
  <c r="F17" i="83"/>
  <c r="J17" i="83"/>
  <c r="F18" i="83"/>
  <c r="J18" i="83"/>
  <c r="F19" i="83"/>
  <c r="J19" i="83"/>
  <c r="F20" i="83"/>
  <c r="J20" i="83"/>
  <c r="F21" i="83"/>
  <c r="J21" i="83"/>
  <c r="J5" i="82"/>
  <c r="F6" i="82"/>
  <c r="J6" i="82"/>
  <c r="F7" i="82"/>
  <c r="J7" i="82"/>
  <c r="F8" i="82"/>
  <c r="J8" i="82"/>
  <c r="F9" i="82"/>
  <c r="J9" i="82"/>
  <c r="F10" i="82"/>
  <c r="J10" i="82"/>
  <c r="F11" i="82"/>
  <c r="J11" i="82"/>
  <c r="F12" i="82"/>
  <c r="J12" i="82"/>
  <c r="F13" i="82"/>
  <c r="J13" i="82"/>
  <c r="F14" i="82"/>
  <c r="J14" i="82"/>
  <c r="F15" i="82"/>
  <c r="J15" i="82"/>
  <c r="F16" i="82"/>
  <c r="J16" i="82"/>
  <c r="F17" i="82"/>
  <c r="J17" i="82"/>
  <c r="F18" i="82"/>
  <c r="J18" i="82"/>
  <c r="F19" i="82"/>
  <c r="J19" i="82"/>
  <c r="F20" i="82"/>
  <c r="J20" i="82"/>
  <c r="F21" i="82"/>
  <c r="J21" i="82"/>
  <c r="F5" i="81"/>
  <c r="J5" i="81"/>
  <c r="F6" i="81"/>
  <c r="J6" i="81"/>
  <c r="F7" i="81"/>
  <c r="J7" i="81"/>
  <c r="F8" i="81"/>
  <c r="J8" i="81"/>
  <c r="F9" i="81"/>
  <c r="J9" i="81"/>
  <c r="F10" i="81"/>
  <c r="J10" i="81"/>
  <c r="F11" i="81"/>
  <c r="J11" i="81"/>
  <c r="F12" i="81"/>
  <c r="J12" i="81"/>
  <c r="F13" i="81"/>
  <c r="J13" i="81"/>
  <c r="F14" i="81"/>
  <c r="J14" i="81"/>
  <c r="F15" i="81"/>
  <c r="J15" i="81"/>
  <c r="F16" i="81"/>
  <c r="J16" i="81"/>
  <c r="F17" i="81"/>
  <c r="J17" i="81"/>
  <c r="F18" i="81"/>
  <c r="J18" i="81"/>
  <c r="F19" i="81"/>
  <c r="J19" i="81"/>
  <c r="F20" i="81"/>
  <c r="J20" i="81"/>
  <c r="F21" i="81"/>
  <c r="J21" i="81"/>
  <c r="J5" i="80"/>
  <c r="F6" i="80"/>
  <c r="J6" i="80"/>
  <c r="F7" i="80"/>
  <c r="J7" i="80"/>
  <c r="F8" i="80"/>
  <c r="J8" i="80"/>
  <c r="F9" i="80"/>
  <c r="J9" i="80"/>
  <c r="F10" i="80"/>
  <c r="J10" i="80"/>
  <c r="F11" i="80"/>
  <c r="J11" i="80"/>
  <c r="F12" i="80"/>
  <c r="J12" i="80"/>
  <c r="F13" i="80"/>
  <c r="J13" i="80"/>
  <c r="F14" i="80"/>
  <c r="J14" i="80"/>
  <c r="F15" i="80"/>
  <c r="J15" i="80"/>
  <c r="F16" i="80"/>
  <c r="J16" i="80"/>
  <c r="F17" i="80"/>
  <c r="J17" i="80"/>
  <c r="F18" i="80"/>
  <c r="J18" i="80"/>
  <c r="F20" i="80"/>
  <c r="J20" i="80"/>
  <c r="F21" i="80"/>
  <c r="J21" i="80"/>
  <c r="H20" i="94" l="1"/>
  <c r="L21" i="80"/>
  <c r="G4" i="117"/>
  <c r="K8" i="88"/>
  <c r="H21" i="87"/>
  <c r="G8" i="80"/>
  <c r="K8" i="98"/>
  <c r="G8" i="84"/>
  <c r="G9" i="82"/>
  <c r="G19" i="95"/>
  <c r="H17" i="118"/>
  <c r="H20" i="130"/>
  <c r="G5" i="124"/>
  <c r="K9" i="123"/>
  <c r="G20" i="121"/>
  <c r="H13" i="114"/>
  <c r="L15" i="111"/>
  <c r="L9" i="109"/>
  <c r="G19" i="106"/>
  <c r="G19" i="101"/>
  <c r="G21" i="100"/>
  <c r="L9" i="95"/>
  <c r="K10" i="95"/>
  <c r="G9" i="93"/>
  <c r="H5" i="93"/>
  <c r="L5" i="93"/>
  <c r="H21" i="93"/>
  <c r="K6" i="92"/>
  <c r="H11" i="92"/>
  <c r="G21" i="92"/>
  <c r="L7" i="91"/>
  <c r="K5" i="91"/>
  <c r="H6" i="90"/>
  <c r="K8" i="90"/>
  <c r="G5" i="90"/>
  <c r="K19" i="90"/>
  <c r="H6" i="89"/>
  <c r="G19" i="89"/>
  <c r="H9" i="89"/>
  <c r="H8" i="89"/>
  <c r="H13" i="88"/>
  <c r="L16" i="87"/>
  <c r="H9" i="87"/>
  <c r="G13" i="87"/>
  <c r="K20" i="84"/>
  <c r="H7" i="84"/>
  <c r="L9" i="84"/>
  <c r="G10" i="83"/>
  <c r="K10" i="83"/>
  <c r="H10" i="83"/>
  <c r="H18" i="83"/>
  <c r="K19" i="82"/>
  <c r="H9" i="82"/>
  <c r="H21" i="80"/>
  <c r="H8" i="80"/>
  <c r="H11" i="86"/>
  <c r="L12" i="86"/>
  <c r="G11" i="86"/>
  <c r="K12" i="86"/>
  <c r="K5" i="89"/>
  <c r="L6" i="114"/>
  <c r="H7" i="131"/>
  <c r="H18" i="131"/>
  <c r="H14" i="131"/>
  <c r="H10" i="131"/>
  <c r="H9" i="131"/>
  <c r="G5" i="131"/>
  <c r="L7" i="131"/>
  <c r="L18" i="131"/>
  <c r="L14" i="131"/>
  <c r="L10" i="131"/>
  <c r="K7" i="131"/>
  <c r="M7" i="131" s="1"/>
  <c r="K5" i="131"/>
  <c r="G21" i="130"/>
  <c r="H19" i="130"/>
  <c r="G6" i="130"/>
  <c r="G5" i="130"/>
  <c r="I5" i="130" s="1"/>
  <c r="G16" i="130"/>
  <c r="H10" i="130"/>
  <c r="H7" i="130"/>
  <c r="H5" i="130"/>
  <c r="K5" i="130"/>
  <c r="L11" i="130"/>
  <c r="K8" i="130"/>
  <c r="L7" i="130"/>
  <c r="K21" i="130"/>
  <c r="L20" i="130"/>
  <c r="K16" i="130"/>
  <c r="L9" i="129"/>
  <c r="G9" i="129"/>
  <c r="H9" i="129"/>
  <c r="H17" i="128"/>
  <c r="G5" i="128"/>
  <c r="L17" i="128"/>
  <c r="K5" i="128"/>
  <c r="L11" i="128"/>
  <c r="G19" i="127"/>
  <c r="H7" i="127"/>
  <c r="G5" i="127"/>
  <c r="H14" i="127"/>
  <c r="H10" i="127"/>
  <c r="G7" i="127"/>
  <c r="L7" i="127"/>
  <c r="K5" i="127"/>
  <c r="L18" i="127"/>
  <c r="L14" i="127"/>
  <c r="L10" i="127"/>
  <c r="L5" i="127"/>
  <c r="G20" i="131"/>
  <c r="G19" i="131"/>
  <c r="G15" i="131"/>
  <c r="K11" i="131"/>
  <c r="G7" i="131"/>
  <c r="I7" i="131" s="1"/>
  <c r="L6" i="131"/>
  <c r="K19" i="131"/>
  <c r="K18" i="131"/>
  <c r="L17" i="131"/>
  <c r="K14" i="131"/>
  <c r="M14" i="131" s="1"/>
  <c r="L13" i="131"/>
  <c r="K10" i="131"/>
  <c r="G10" i="131"/>
  <c r="I10" i="131" s="1"/>
  <c r="L9" i="131"/>
  <c r="G6" i="131"/>
  <c r="H5" i="131"/>
  <c r="I5" i="131" s="1"/>
  <c r="L21" i="131"/>
  <c r="H21" i="131"/>
  <c r="K17" i="131"/>
  <c r="G17" i="131"/>
  <c r="L16" i="131"/>
  <c r="H16" i="131"/>
  <c r="K13" i="131"/>
  <c r="G13" i="131"/>
  <c r="L12" i="131"/>
  <c r="H12" i="131"/>
  <c r="K9" i="131"/>
  <c r="G9" i="131"/>
  <c r="I9" i="131" s="1"/>
  <c r="L8" i="131"/>
  <c r="H8" i="131"/>
  <c r="K20" i="131"/>
  <c r="L19" i="131"/>
  <c r="K15" i="131"/>
  <c r="G11" i="131"/>
  <c r="H6" i="131"/>
  <c r="G18" i="131"/>
  <c r="I18" i="131" s="1"/>
  <c r="H17" i="131"/>
  <c r="G14" i="131"/>
  <c r="H13" i="131"/>
  <c r="K6" i="131"/>
  <c r="M6" i="131" s="1"/>
  <c r="L5" i="131"/>
  <c r="K21" i="131"/>
  <c r="G21" i="131"/>
  <c r="L20" i="131"/>
  <c r="H20" i="131"/>
  <c r="H19" i="131"/>
  <c r="K16" i="131"/>
  <c r="G16" i="131"/>
  <c r="I16" i="131" s="1"/>
  <c r="L15" i="131"/>
  <c r="H15" i="131"/>
  <c r="K12" i="131"/>
  <c r="G12" i="131"/>
  <c r="I12" i="131" s="1"/>
  <c r="L11" i="131"/>
  <c r="H11" i="131"/>
  <c r="K8" i="131"/>
  <c r="G8" i="131"/>
  <c r="L15" i="130"/>
  <c r="G12" i="130"/>
  <c r="L10" i="130"/>
  <c r="G7" i="130"/>
  <c r="K20" i="130"/>
  <c r="M20" i="130" s="1"/>
  <c r="G20" i="130"/>
  <c r="L19" i="130"/>
  <c r="G19" i="130"/>
  <c r="I19" i="130" s="1"/>
  <c r="L18" i="130"/>
  <c r="H18" i="130"/>
  <c r="K15" i="130"/>
  <c r="M15" i="130" s="1"/>
  <c r="G15" i="130"/>
  <c r="L14" i="130"/>
  <c r="H14" i="130"/>
  <c r="K11" i="130"/>
  <c r="M11" i="130" s="1"/>
  <c r="K10" i="130"/>
  <c r="G10" i="130"/>
  <c r="L9" i="130"/>
  <c r="H9" i="130"/>
  <c r="K6" i="130"/>
  <c r="L5" i="130"/>
  <c r="H15" i="130"/>
  <c r="K12" i="130"/>
  <c r="G11" i="130"/>
  <c r="L6" i="130"/>
  <c r="K19" i="130"/>
  <c r="K18" i="130"/>
  <c r="M18" i="130" s="1"/>
  <c r="G18" i="130"/>
  <c r="L17" i="130"/>
  <c r="H17" i="130"/>
  <c r="K14" i="130"/>
  <c r="M14" i="130" s="1"/>
  <c r="G14" i="130"/>
  <c r="I14" i="130" s="1"/>
  <c r="L13" i="130"/>
  <c r="H13" i="130"/>
  <c r="K9" i="130"/>
  <c r="M9" i="130" s="1"/>
  <c r="G9" i="130"/>
  <c r="I9" i="130" s="1"/>
  <c r="L8" i="130"/>
  <c r="H8" i="130"/>
  <c r="K7" i="130"/>
  <c r="H6" i="130"/>
  <c r="I6" i="130" s="1"/>
  <c r="L21" i="130"/>
  <c r="H21" i="130"/>
  <c r="I21" i="130" s="1"/>
  <c r="K17" i="130"/>
  <c r="M17" i="130" s="1"/>
  <c r="G17" i="130"/>
  <c r="I17" i="130" s="1"/>
  <c r="L16" i="130"/>
  <c r="H16" i="130"/>
  <c r="K13" i="130"/>
  <c r="G13" i="130"/>
  <c r="I13" i="130" s="1"/>
  <c r="L12" i="130"/>
  <c r="H12" i="130"/>
  <c r="H11" i="130"/>
  <c r="G8" i="130"/>
  <c r="I8" i="130" s="1"/>
  <c r="K9" i="129"/>
  <c r="K11" i="128"/>
  <c r="L9" i="128"/>
  <c r="K17" i="128"/>
  <c r="G17" i="128"/>
  <c r="L14" i="128"/>
  <c r="H14" i="128"/>
  <c r="K9" i="128"/>
  <c r="G9" i="128"/>
  <c r="L5" i="128"/>
  <c r="H5" i="128"/>
  <c r="H9" i="128"/>
  <c r="K14" i="128"/>
  <c r="G14" i="128"/>
  <c r="L13" i="128"/>
  <c r="H13" i="128"/>
  <c r="G11" i="128"/>
  <c r="K13" i="128"/>
  <c r="G13" i="128"/>
  <c r="H11" i="128"/>
  <c r="I7" i="127"/>
  <c r="K19" i="127"/>
  <c r="K15" i="127"/>
  <c r="K11" i="127"/>
  <c r="K7" i="127"/>
  <c r="L6" i="127"/>
  <c r="L21" i="127"/>
  <c r="G18" i="127"/>
  <c r="K14" i="127"/>
  <c r="L13" i="127"/>
  <c r="G10" i="127"/>
  <c r="H9" i="127"/>
  <c r="G6" i="127"/>
  <c r="H18" i="127"/>
  <c r="G15" i="127"/>
  <c r="H6" i="127"/>
  <c r="H21" i="127"/>
  <c r="K18" i="127"/>
  <c r="L17" i="127"/>
  <c r="H17" i="127"/>
  <c r="G14" i="127"/>
  <c r="H13" i="127"/>
  <c r="K10" i="127"/>
  <c r="L9" i="127"/>
  <c r="K6" i="127"/>
  <c r="H5" i="127"/>
  <c r="I5" i="127" s="1"/>
  <c r="K21" i="127"/>
  <c r="M21" i="127" s="1"/>
  <c r="G21" i="127"/>
  <c r="L20" i="127"/>
  <c r="H20" i="127"/>
  <c r="K17" i="127"/>
  <c r="G17" i="127"/>
  <c r="I17" i="127" s="1"/>
  <c r="L16" i="127"/>
  <c r="H16" i="127"/>
  <c r="K13" i="127"/>
  <c r="G13" i="127"/>
  <c r="L12" i="127"/>
  <c r="H12" i="127"/>
  <c r="K9" i="127"/>
  <c r="G9" i="127"/>
  <c r="L8" i="127"/>
  <c r="H8" i="127"/>
  <c r="G11" i="127"/>
  <c r="K20" i="127"/>
  <c r="G20" i="127"/>
  <c r="L19" i="127"/>
  <c r="H19" i="127"/>
  <c r="K16" i="127"/>
  <c r="G16" i="127"/>
  <c r="L15" i="127"/>
  <c r="H15" i="127"/>
  <c r="K12" i="127"/>
  <c r="G12" i="127"/>
  <c r="L11" i="127"/>
  <c r="H11" i="127"/>
  <c r="K8" i="127"/>
  <c r="G8" i="127"/>
  <c r="K20" i="125"/>
  <c r="L19" i="125"/>
  <c r="H19" i="125"/>
  <c r="H6" i="125"/>
  <c r="G20" i="125"/>
  <c r="G4" i="125"/>
  <c r="G15" i="125"/>
  <c r="G11" i="125"/>
  <c r="G7" i="125"/>
  <c r="K4" i="125"/>
  <c r="L6" i="125"/>
  <c r="L14" i="125"/>
  <c r="K11" i="125"/>
  <c r="L11" i="125"/>
  <c r="L4" i="125"/>
  <c r="H20" i="124"/>
  <c r="L20" i="124"/>
  <c r="G21" i="124"/>
  <c r="H15" i="124"/>
  <c r="H10" i="124"/>
  <c r="H7" i="124"/>
  <c r="G6" i="124"/>
  <c r="L15" i="124"/>
  <c r="L7" i="124"/>
  <c r="L10" i="124"/>
  <c r="K21" i="124"/>
  <c r="K5" i="124"/>
  <c r="H9" i="123"/>
  <c r="G8" i="122"/>
  <c r="G4" i="122"/>
  <c r="K4" i="122"/>
  <c r="L19" i="121"/>
  <c r="H19" i="121"/>
  <c r="K20" i="121"/>
  <c r="H6" i="121"/>
  <c r="H14" i="121"/>
  <c r="H9" i="121"/>
  <c r="H8" i="121"/>
  <c r="G4" i="121"/>
  <c r="L6" i="121"/>
  <c r="K4" i="121"/>
  <c r="L14" i="121"/>
  <c r="L9" i="121"/>
  <c r="L17" i="121"/>
  <c r="K15" i="125"/>
  <c r="H9" i="125"/>
  <c r="G6" i="125"/>
  <c r="K19" i="125"/>
  <c r="G19" i="125"/>
  <c r="L17" i="125"/>
  <c r="H17" i="125"/>
  <c r="K14" i="125"/>
  <c r="G14" i="125"/>
  <c r="L13" i="125"/>
  <c r="H13" i="125"/>
  <c r="K9" i="125"/>
  <c r="G9" i="125"/>
  <c r="L8" i="125"/>
  <c r="H8" i="125"/>
  <c r="K5" i="125"/>
  <c r="G5" i="125"/>
  <c r="H4" i="125"/>
  <c r="I4" i="125" s="1"/>
  <c r="H14" i="125"/>
  <c r="L5" i="125"/>
  <c r="K17" i="125"/>
  <c r="G17" i="125"/>
  <c r="L16" i="125"/>
  <c r="H16" i="125"/>
  <c r="K13" i="125"/>
  <c r="G13" i="125"/>
  <c r="L12" i="125"/>
  <c r="H12" i="125"/>
  <c r="K8" i="125"/>
  <c r="G8" i="125"/>
  <c r="L7" i="125"/>
  <c r="H7" i="125"/>
  <c r="L9" i="125"/>
  <c r="K6" i="125"/>
  <c r="H5" i="125"/>
  <c r="L20" i="125"/>
  <c r="M20" i="125" s="1"/>
  <c r="H20" i="125"/>
  <c r="K16" i="125"/>
  <c r="G16" i="125"/>
  <c r="L15" i="125"/>
  <c r="H15" i="125"/>
  <c r="K12" i="125"/>
  <c r="G12" i="125"/>
  <c r="H11" i="125"/>
  <c r="K7" i="125"/>
  <c r="G16" i="124"/>
  <c r="G12" i="124"/>
  <c r="G7" i="124"/>
  <c r="K20" i="124"/>
  <c r="M20" i="124" s="1"/>
  <c r="G20" i="124"/>
  <c r="I20" i="124" s="1"/>
  <c r="L18" i="124"/>
  <c r="H18" i="124"/>
  <c r="K15" i="124"/>
  <c r="G15" i="124"/>
  <c r="L14" i="124"/>
  <c r="H14" i="124"/>
  <c r="K10" i="124"/>
  <c r="G10" i="124"/>
  <c r="I10" i="124" s="1"/>
  <c r="L9" i="124"/>
  <c r="H9" i="124"/>
  <c r="K6" i="124"/>
  <c r="L5" i="124"/>
  <c r="H5" i="124"/>
  <c r="K16" i="124"/>
  <c r="K12" i="124"/>
  <c r="K7" i="124"/>
  <c r="M7" i="124" s="1"/>
  <c r="H6" i="124"/>
  <c r="K18" i="124"/>
  <c r="G18" i="124"/>
  <c r="L17" i="124"/>
  <c r="H17" i="124"/>
  <c r="K14" i="124"/>
  <c r="G14" i="124"/>
  <c r="L13" i="124"/>
  <c r="H13" i="124"/>
  <c r="K9" i="124"/>
  <c r="G9" i="124"/>
  <c r="L8" i="124"/>
  <c r="H8" i="124"/>
  <c r="L6" i="124"/>
  <c r="L21" i="124"/>
  <c r="H21" i="124"/>
  <c r="K17" i="124"/>
  <c r="G17" i="124"/>
  <c r="L16" i="124"/>
  <c r="H16" i="124"/>
  <c r="K13" i="124"/>
  <c r="G13" i="124"/>
  <c r="L12" i="124"/>
  <c r="H12" i="124"/>
  <c r="K8" i="124"/>
  <c r="G8" i="124"/>
  <c r="K8" i="122"/>
  <c r="L4" i="122"/>
  <c r="H4" i="122"/>
  <c r="I4" i="122" s="1"/>
  <c r="K12" i="122"/>
  <c r="M12" i="122" s="1"/>
  <c r="L8" i="122"/>
  <c r="L16" i="122"/>
  <c r="H16" i="122"/>
  <c r="G12" i="122"/>
  <c r="H8" i="122"/>
  <c r="I8" i="122" s="1"/>
  <c r="K16" i="122"/>
  <c r="G16" i="122"/>
  <c r="I16" i="122" s="1"/>
  <c r="H12" i="122"/>
  <c r="G19" i="121"/>
  <c r="I19" i="121" s="1"/>
  <c r="H17" i="121"/>
  <c r="K14" i="121"/>
  <c r="L13" i="121"/>
  <c r="K9" i="121"/>
  <c r="L8" i="121"/>
  <c r="K5" i="121"/>
  <c r="L4" i="121"/>
  <c r="K17" i="121"/>
  <c r="G17" i="121"/>
  <c r="I17" i="121" s="1"/>
  <c r="L16" i="121"/>
  <c r="H16" i="121"/>
  <c r="K13" i="121"/>
  <c r="G13" i="121"/>
  <c r="L12" i="121"/>
  <c r="H12" i="121"/>
  <c r="K8" i="121"/>
  <c r="G8" i="121"/>
  <c r="I8" i="121" s="1"/>
  <c r="L7" i="121"/>
  <c r="H7" i="121"/>
  <c r="K15" i="121"/>
  <c r="G15" i="121"/>
  <c r="K11" i="121"/>
  <c r="G11" i="121"/>
  <c r="K6" i="121"/>
  <c r="G6" i="121"/>
  <c r="L5" i="121"/>
  <c r="H5" i="121"/>
  <c r="K19" i="121"/>
  <c r="M19" i="121" s="1"/>
  <c r="G14" i="121"/>
  <c r="H13" i="121"/>
  <c r="G9" i="121"/>
  <c r="G5" i="121"/>
  <c r="H4" i="121"/>
  <c r="L20" i="121"/>
  <c r="M20" i="121" s="1"/>
  <c r="H20" i="121"/>
  <c r="K16" i="121"/>
  <c r="G16" i="121"/>
  <c r="L15" i="121"/>
  <c r="H15" i="121"/>
  <c r="K12" i="121"/>
  <c r="G12" i="121"/>
  <c r="L11" i="121"/>
  <c r="H11" i="121"/>
  <c r="K7" i="121"/>
  <c r="G7" i="121"/>
  <c r="G17" i="120"/>
  <c r="L4" i="120"/>
  <c r="H9" i="120"/>
  <c r="G4" i="120"/>
  <c r="H6" i="120"/>
  <c r="L6" i="120"/>
  <c r="K4" i="120"/>
  <c r="G18" i="120"/>
  <c r="H17" i="120"/>
  <c r="K14" i="120"/>
  <c r="L13" i="120"/>
  <c r="K10" i="120"/>
  <c r="L9" i="120"/>
  <c r="G6" i="120"/>
  <c r="H5" i="120"/>
  <c r="H20" i="120"/>
  <c r="K17" i="120"/>
  <c r="H16" i="120"/>
  <c r="K13" i="120"/>
  <c r="G13" i="120"/>
  <c r="L12" i="120"/>
  <c r="H12" i="120"/>
  <c r="K9" i="120"/>
  <c r="G9" i="120"/>
  <c r="L8" i="120"/>
  <c r="H8" i="120"/>
  <c r="K5" i="120"/>
  <c r="G5" i="120"/>
  <c r="H4" i="120"/>
  <c r="K20" i="120"/>
  <c r="G20" i="120"/>
  <c r="L19" i="120"/>
  <c r="H19" i="120"/>
  <c r="K16" i="120"/>
  <c r="G16" i="120"/>
  <c r="L15" i="120"/>
  <c r="H15" i="120"/>
  <c r="K12" i="120"/>
  <c r="G12" i="120"/>
  <c r="L11" i="120"/>
  <c r="H11" i="120"/>
  <c r="K8" i="120"/>
  <c r="G8" i="120"/>
  <c r="L7" i="120"/>
  <c r="H7" i="120"/>
  <c r="K18" i="120"/>
  <c r="L17" i="120"/>
  <c r="G14" i="120"/>
  <c r="H13" i="120"/>
  <c r="G10" i="120"/>
  <c r="K6" i="120"/>
  <c r="L5" i="120"/>
  <c r="L20" i="120"/>
  <c r="L16" i="120"/>
  <c r="K19" i="120"/>
  <c r="G19" i="120"/>
  <c r="L18" i="120"/>
  <c r="H18" i="120"/>
  <c r="K15" i="120"/>
  <c r="G15" i="120"/>
  <c r="L14" i="120"/>
  <c r="H14" i="120"/>
  <c r="K11" i="120"/>
  <c r="G11" i="120"/>
  <c r="L10" i="120"/>
  <c r="H10" i="120"/>
  <c r="I10" i="120" s="1"/>
  <c r="K7" i="120"/>
  <c r="G7" i="120"/>
  <c r="G10" i="118"/>
  <c r="G4" i="118"/>
  <c r="L13" i="118"/>
  <c r="H6" i="118"/>
  <c r="L20" i="118"/>
  <c r="L6" i="118"/>
  <c r="K4" i="118"/>
  <c r="G18" i="118"/>
  <c r="L17" i="118"/>
  <c r="K14" i="118"/>
  <c r="G14" i="118"/>
  <c r="H13" i="118"/>
  <c r="K10" i="118"/>
  <c r="L9" i="118"/>
  <c r="H9" i="118"/>
  <c r="K6" i="118"/>
  <c r="G6" i="118"/>
  <c r="L5" i="118"/>
  <c r="H5" i="118"/>
  <c r="H20" i="118"/>
  <c r="K17" i="118"/>
  <c r="G17" i="118"/>
  <c r="I17" i="118" s="1"/>
  <c r="L16" i="118"/>
  <c r="H16" i="118"/>
  <c r="K13" i="118"/>
  <c r="G13" i="118"/>
  <c r="L12" i="118"/>
  <c r="H12" i="118"/>
  <c r="K9" i="118"/>
  <c r="G9" i="118"/>
  <c r="L8" i="118"/>
  <c r="H8" i="118"/>
  <c r="K5" i="118"/>
  <c r="G5" i="118"/>
  <c r="L4" i="118"/>
  <c r="M4" i="118" s="1"/>
  <c r="H4" i="118"/>
  <c r="K20" i="118"/>
  <c r="M20" i="118" s="1"/>
  <c r="G20" i="118"/>
  <c r="L19" i="118"/>
  <c r="H19" i="118"/>
  <c r="K16" i="118"/>
  <c r="G16" i="118"/>
  <c r="L15" i="118"/>
  <c r="H15" i="118"/>
  <c r="K12" i="118"/>
  <c r="G12" i="118"/>
  <c r="L11" i="118"/>
  <c r="H11" i="118"/>
  <c r="K8" i="118"/>
  <c r="G8" i="118"/>
  <c r="L7" i="118"/>
  <c r="H7" i="118"/>
  <c r="K18" i="118"/>
  <c r="K19" i="118"/>
  <c r="G19" i="118"/>
  <c r="L18" i="118"/>
  <c r="H18" i="118"/>
  <c r="K15" i="118"/>
  <c r="G15" i="118"/>
  <c r="L14" i="118"/>
  <c r="H14" i="118"/>
  <c r="K11" i="118"/>
  <c r="G11" i="118"/>
  <c r="L10" i="118"/>
  <c r="H10" i="118"/>
  <c r="I10" i="118" s="1"/>
  <c r="K7" i="118"/>
  <c r="G7" i="118"/>
  <c r="H6" i="117"/>
  <c r="H17" i="117"/>
  <c r="H13" i="117"/>
  <c r="H9" i="117"/>
  <c r="G5" i="117"/>
  <c r="H5" i="117"/>
  <c r="G18" i="117"/>
  <c r="G14" i="117"/>
  <c r="G10" i="117"/>
  <c r="G6" i="117"/>
  <c r="H20" i="117"/>
  <c r="G17" i="117"/>
  <c r="H16" i="117"/>
  <c r="G13" i="117"/>
  <c r="H12" i="117"/>
  <c r="G9" i="117"/>
  <c r="H8" i="117"/>
  <c r="H4" i="117"/>
  <c r="G20" i="117"/>
  <c r="H19" i="117"/>
  <c r="G16" i="117"/>
  <c r="H15" i="117"/>
  <c r="G12" i="117"/>
  <c r="H11" i="117"/>
  <c r="G8" i="117"/>
  <c r="H7" i="117"/>
  <c r="G19" i="117"/>
  <c r="H18" i="117"/>
  <c r="G15" i="117"/>
  <c r="H14" i="117"/>
  <c r="G11" i="117"/>
  <c r="H10" i="117"/>
  <c r="G7" i="117"/>
  <c r="G5" i="116"/>
  <c r="K14" i="116"/>
  <c r="K13" i="116"/>
  <c r="K10" i="116"/>
  <c r="K7" i="116"/>
  <c r="H20" i="116"/>
  <c r="L21" i="116"/>
  <c r="G21" i="116"/>
  <c r="L20" i="116"/>
  <c r="G20" i="116"/>
  <c r="I20" i="116" s="1"/>
  <c r="L19" i="116"/>
  <c r="G19" i="116"/>
  <c r="L18" i="116"/>
  <c r="H18" i="116"/>
  <c r="H17" i="116"/>
  <c r="H16" i="116"/>
  <c r="H15" i="116"/>
  <c r="H14" i="116"/>
  <c r="H13" i="116"/>
  <c r="H12" i="116"/>
  <c r="H11" i="116"/>
  <c r="H10" i="116"/>
  <c r="H9" i="116"/>
  <c r="H8" i="116"/>
  <c r="H7" i="116"/>
  <c r="H6" i="116"/>
  <c r="H5" i="116"/>
  <c r="K17" i="116"/>
  <c r="K16" i="116"/>
  <c r="K15" i="116"/>
  <c r="K12" i="116"/>
  <c r="K11" i="116"/>
  <c r="K9" i="116"/>
  <c r="K8" i="116"/>
  <c r="K6" i="116"/>
  <c r="K5" i="116"/>
  <c r="H21" i="116"/>
  <c r="H19" i="116"/>
  <c r="K21" i="116"/>
  <c r="K20" i="116"/>
  <c r="K19" i="116"/>
  <c r="K18" i="116"/>
  <c r="G18" i="116"/>
  <c r="L17" i="116"/>
  <c r="G17" i="116"/>
  <c r="L16" i="116"/>
  <c r="G16" i="116"/>
  <c r="L15" i="116"/>
  <c r="G15" i="116"/>
  <c r="I15" i="116" s="1"/>
  <c r="L14" i="116"/>
  <c r="G14" i="116"/>
  <c r="L13" i="116"/>
  <c r="G13" i="116"/>
  <c r="L12" i="116"/>
  <c r="G12" i="116"/>
  <c r="L11" i="116"/>
  <c r="G11" i="116"/>
  <c r="I11" i="116" s="1"/>
  <c r="L10" i="116"/>
  <c r="G10" i="116"/>
  <c r="L9" i="116"/>
  <c r="G9" i="116"/>
  <c r="L8" i="116"/>
  <c r="G8" i="116"/>
  <c r="L7" i="116"/>
  <c r="G7" i="116"/>
  <c r="L6" i="116"/>
  <c r="G6" i="116"/>
  <c r="G6" i="115"/>
  <c r="H8" i="115"/>
  <c r="G5" i="115"/>
  <c r="K5" i="115"/>
  <c r="L8" i="115"/>
  <c r="K17" i="115"/>
  <c r="L16" i="115"/>
  <c r="K13" i="115"/>
  <c r="L12" i="115"/>
  <c r="G8" i="115"/>
  <c r="H7" i="115"/>
  <c r="H21" i="115"/>
  <c r="K16" i="115"/>
  <c r="L15" i="115"/>
  <c r="K12" i="115"/>
  <c r="H11" i="115"/>
  <c r="K7" i="115"/>
  <c r="H5" i="115"/>
  <c r="K21" i="115"/>
  <c r="G21" i="115"/>
  <c r="L20" i="115"/>
  <c r="G20" i="115"/>
  <c r="L19" i="115"/>
  <c r="G19" i="115"/>
  <c r="L18" i="115"/>
  <c r="H18" i="115"/>
  <c r="K15" i="115"/>
  <c r="G15" i="115"/>
  <c r="L14" i="115"/>
  <c r="H14" i="115"/>
  <c r="K11" i="115"/>
  <c r="G11" i="115"/>
  <c r="L10" i="115"/>
  <c r="G10" i="115"/>
  <c r="L9" i="115"/>
  <c r="H9" i="115"/>
  <c r="K6" i="115"/>
  <c r="L5" i="115"/>
  <c r="G17" i="115"/>
  <c r="H16" i="115"/>
  <c r="G13" i="115"/>
  <c r="H12" i="115"/>
  <c r="K8" i="115"/>
  <c r="L7" i="115"/>
  <c r="M7" i="115" s="1"/>
  <c r="L21" i="115"/>
  <c r="H20" i="115"/>
  <c r="H19" i="115"/>
  <c r="G16" i="115"/>
  <c r="H15" i="115"/>
  <c r="G12" i="115"/>
  <c r="L11" i="115"/>
  <c r="H10" i="115"/>
  <c r="G7" i="115"/>
  <c r="L6" i="115"/>
  <c r="H6" i="115"/>
  <c r="K20" i="115"/>
  <c r="K19" i="115"/>
  <c r="K18" i="115"/>
  <c r="G18" i="115"/>
  <c r="L17" i="115"/>
  <c r="H17" i="115"/>
  <c r="K14" i="115"/>
  <c r="G14" i="115"/>
  <c r="L13" i="115"/>
  <c r="H13" i="115"/>
  <c r="I13" i="115" s="1"/>
  <c r="K10" i="115"/>
  <c r="K9" i="115"/>
  <c r="G9" i="115"/>
  <c r="L21" i="114"/>
  <c r="K21" i="114"/>
  <c r="K17" i="114"/>
  <c r="L17" i="114"/>
  <c r="K13" i="114"/>
  <c r="L13" i="114"/>
  <c r="H6" i="114"/>
  <c r="K9" i="114"/>
  <c r="L9" i="114"/>
  <c r="G13" i="114"/>
  <c r="H9" i="114"/>
  <c r="G20" i="114"/>
  <c r="G16" i="114"/>
  <c r="G12" i="114"/>
  <c r="G8" i="114"/>
  <c r="H20" i="114"/>
  <c r="H16" i="114"/>
  <c r="I16" i="114" s="1"/>
  <c r="H12" i="114"/>
  <c r="I12" i="114" s="1"/>
  <c r="H8" i="114"/>
  <c r="I8" i="114" s="1"/>
  <c r="K20" i="114"/>
  <c r="K16" i="114"/>
  <c r="K12" i="114"/>
  <c r="K8" i="114"/>
  <c r="L20" i="114"/>
  <c r="M20" i="114" s="1"/>
  <c r="L16" i="114"/>
  <c r="L12" i="114"/>
  <c r="L8" i="114"/>
  <c r="G17" i="114"/>
  <c r="H21" i="114"/>
  <c r="H17" i="114"/>
  <c r="G19" i="114"/>
  <c r="G15" i="114"/>
  <c r="G11" i="114"/>
  <c r="G7" i="114"/>
  <c r="H19" i="114"/>
  <c r="I19" i="114" s="1"/>
  <c r="H15" i="114"/>
  <c r="I15" i="114" s="1"/>
  <c r="H11" i="114"/>
  <c r="H7" i="114"/>
  <c r="K19" i="114"/>
  <c r="K15" i="114"/>
  <c r="K11" i="114"/>
  <c r="K7" i="114"/>
  <c r="L19" i="114"/>
  <c r="L15" i="114"/>
  <c r="L11" i="114"/>
  <c r="L7" i="114"/>
  <c r="G21" i="114"/>
  <c r="G9" i="114"/>
  <c r="I9" i="114" s="1"/>
  <c r="G18" i="114"/>
  <c r="G14" i="114"/>
  <c r="G10" i="114"/>
  <c r="G6" i="114"/>
  <c r="H18" i="114"/>
  <c r="H14" i="114"/>
  <c r="I14" i="114" s="1"/>
  <c r="H10" i="114"/>
  <c r="K18" i="114"/>
  <c r="K14" i="114"/>
  <c r="K10" i="114"/>
  <c r="K6" i="114"/>
  <c r="L18" i="114"/>
  <c r="L14" i="114"/>
  <c r="L10" i="114"/>
  <c r="G5" i="114"/>
  <c r="K5" i="114"/>
  <c r="H5" i="114"/>
  <c r="L5" i="114"/>
  <c r="H17" i="112"/>
  <c r="H19" i="112"/>
  <c r="H16" i="112"/>
  <c r="G9" i="112"/>
  <c r="L17" i="112"/>
  <c r="G15" i="112"/>
  <c r="G12" i="112"/>
  <c r="G7" i="112"/>
  <c r="G13" i="112"/>
  <c r="G5" i="112"/>
  <c r="H18" i="112"/>
  <c r="G14" i="112"/>
  <c r="G10" i="112"/>
  <c r="G6" i="112"/>
  <c r="L20" i="112"/>
  <c r="L19" i="112"/>
  <c r="L15" i="112"/>
  <c r="L21" i="112"/>
  <c r="K20" i="112"/>
  <c r="K12" i="112"/>
  <c r="K21" i="112"/>
  <c r="K18" i="112"/>
  <c r="L18" i="112"/>
  <c r="L16" i="112"/>
  <c r="K5" i="111"/>
  <c r="L20" i="111"/>
  <c r="G5" i="111"/>
  <c r="H11" i="111"/>
  <c r="L19" i="111"/>
  <c r="L17" i="111"/>
  <c r="K13" i="111"/>
  <c r="G8" i="111"/>
  <c r="K20" i="111"/>
  <c r="G7" i="111"/>
  <c r="L18" i="111"/>
  <c r="H16" i="111"/>
  <c r="G9" i="111"/>
  <c r="G6" i="111"/>
  <c r="L16" i="111"/>
  <c r="K21" i="111"/>
  <c r="G19" i="112"/>
  <c r="G16" i="112"/>
  <c r="H14" i="112"/>
  <c r="H12" i="112"/>
  <c r="K19" i="112"/>
  <c r="K17" i="112"/>
  <c r="K16" i="112"/>
  <c r="K15" i="112"/>
  <c r="L14" i="112"/>
  <c r="L13" i="112"/>
  <c r="L12" i="112"/>
  <c r="L11" i="112"/>
  <c r="G11" i="112"/>
  <c r="L10" i="112"/>
  <c r="L9" i="112"/>
  <c r="H9" i="112"/>
  <c r="H8" i="112"/>
  <c r="H7" i="112"/>
  <c r="H6" i="112"/>
  <c r="H5" i="112"/>
  <c r="G20" i="112"/>
  <c r="G17" i="112"/>
  <c r="H13" i="112"/>
  <c r="H10" i="112"/>
  <c r="H21" i="112"/>
  <c r="K14" i="112"/>
  <c r="K13" i="112"/>
  <c r="K11" i="112"/>
  <c r="M11" i="112" s="1"/>
  <c r="K10" i="112"/>
  <c r="K9" i="112"/>
  <c r="L8" i="112"/>
  <c r="G8" i="112"/>
  <c r="L7" i="112"/>
  <c r="L6" i="112"/>
  <c r="L5" i="112"/>
  <c r="M5" i="112" s="1"/>
  <c r="G18" i="112"/>
  <c r="H15" i="112"/>
  <c r="H11" i="112"/>
  <c r="G21" i="112"/>
  <c r="H20" i="112"/>
  <c r="K8" i="112"/>
  <c r="K7" i="112"/>
  <c r="K6" i="112"/>
  <c r="G19" i="111"/>
  <c r="G18" i="111"/>
  <c r="G17" i="111"/>
  <c r="G16" i="111"/>
  <c r="H15" i="111"/>
  <c r="H13" i="111"/>
  <c r="H10" i="111"/>
  <c r="K19" i="111"/>
  <c r="K17" i="111"/>
  <c r="G15" i="111"/>
  <c r="G14" i="111"/>
  <c r="G13" i="111"/>
  <c r="G12" i="111"/>
  <c r="G11" i="111"/>
  <c r="L10" i="111"/>
  <c r="L9" i="111"/>
  <c r="H7" i="111"/>
  <c r="H5" i="111"/>
  <c r="H21" i="111"/>
  <c r="K14" i="111"/>
  <c r="K12" i="111"/>
  <c r="K11" i="111"/>
  <c r="K10" i="111"/>
  <c r="M10" i="111" s="1"/>
  <c r="K9" i="111"/>
  <c r="L8" i="111"/>
  <c r="L7" i="111"/>
  <c r="L6" i="111"/>
  <c r="L5" i="111"/>
  <c r="M5" i="111" s="1"/>
  <c r="G20" i="111"/>
  <c r="H14" i="111"/>
  <c r="H12" i="111"/>
  <c r="K18" i="111"/>
  <c r="K16" i="111"/>
  <c r="K15" i="111"/>
  <c r="L14" i="111"/>
  <c r="L13" i="111"/>
  <c r="L12" i="111"/>
  <c r="L11" i="111"/>
  <c r="G10" i="111"/>
  <c r="I10" i="111" s="1"/>
  <c r="H9" i="111"/>
  <c r="H8" i="111"/>
  <c r="H6" i="111"/>
  <c r="L21" i="111"/>
  <c r="G21" i="111"/>
  <c r="H20" i="111"/>
  <c r="H19" i="111"/>
  <c r="H18" i="111"/>
  <c r="H17" i="111"/>
  <c r="K8" i="111"/>
  <c r="M8" i="111" s="1"/>
  <c r="K7" i="111"/>
  <c r="M7" i="111" s="1"/>
  <c r="K6" i="111"/>
  <c r="M6" i="111" s="1"/>
  <c r="H21" i="109"/>
  <c r="G6" i="109"/>
  <c r="H17" i="109"/>
  <c r="H13" i="109"/>
  <c r="H8" i="109"/>
  <c r="G5" i="109"/>
  <c r="K18" i="109"/>
  <c r="K5" i="109"/>
  <c r="L21" i="109"/>
  <c r="H20" i="108"/>
  <c r="L16" i="108"/>
  <c r="L20" i="108"/>
  <c r="H8" i="108"/>
  <c r="G5" i="108"/>
  <c r="G21" i="108"/>
  <c r="G6" i="108"/>
  <c r="K21" i="108"/>
  <c r="L9" i="108"/>
  <c r="K5" i="108"/>
  <c r="G18" i="109"/>
  <c r="L17" i="109"/>
  <c r="G14" i="109"/>
  <c r="L13" i="109"/>
  <c r="K9" i="109"/>
  <c r="M9" i="109" s="1"/>
  <c r="G9" i="109"/>
  <c r="G8" i="109"/>
  <c r="H7" i="109"/>
  <c r="G21" i="109"/>
  <c r="H20" i="109"/>
  <c r="G17" i="109"/>
  <c r="I17" i="109" s="1"/>
  <c r="H16" i="109"/>
  <c r="G13" i="109"/>
  <c r="I13" i="109" s="1"/>
  <c r="H12" i="109"/>
  <c r="K8" i="109"/>
  <c r="G7" i="109"/>
  <c r="H6" i="109"/>
  <c r="H5" i="109"/>
  <c r="K20" i="109"/>
  <c r="G20" i="109"/>
  <c r="L19" i="109"/>
  <c r="H19" i="109"/>
  <c r="K16" i="109"/>
  <c r="G16" i="109"/>
  <c r="L15" i="109"/>
  <c r="H15" i="109"/>
  <c r="K12" i="109"/>
  <c r="G12" i="109"/>
  <c r="L11" i="109"/>
  <c r="G11" i="109"/>
  <c r="L10" i="109"/>
  <c r="H10" i="109"/>
  <c r="K6" i="109"/>
  <c r="L5" i="109"/>
  <c r="K14" i="109"/>
  <c r="L8" i="109"/>
  <c r="L7" i="109"/>
  <c r="K21" i="109"/>
  <c r="L20" i="109"/>
  <c r="M20" i="109" s="1"/>
  <c r="K17" i="109"/>
  <c r="L16" i="109"/>
  <c r="K13" i="109"/>
  <c r="L12" i="109"/>
  <c r="M12" i="109" s="1"/>
  <c r="H11" i="109"/>
  <c r="K7" i="109"/>
  <c r="L6" i="109"/>
  <c r="K19" i="109"/>
  <c r="G19" i="109"/>
  <c r="L18" i="109"/>
  <c r="M18" i="109" s="1"/>
  <c r="H18" i="109"/>
  <c r="K15" i="109"/>
  <c r="G15" i="109"/>
  <c r="L14" i="109"/>
  <c r="H14" i="109"/>
  <c r="K11" i="109"/>
  <c r="K10" i="109"/>
  <c r="G10" i="109"/>
  <c r="H9" i="109"/>
  <c r="K17" i="108"/>
  <c r="H16" i="108"/>
  <c r="G13" i="108"/>
  <c r="L12" i="108"/>
  <c r="K9" i="108"/>
  <c r="L8" i="108"/>
  <c r="L7" i="108"/>
  <c r="K20" i="108"/>
  <c r="L19" i="108"/>
  <c r="K16" i="108"/>
  <c r="L15" i="108"/>
  <c r="K12" i="108"/>
  <c r="L11" i="108"/>
  <c r="K8" i="108"/>
  <c r="K7" i="108"/>
  <c r="L6" i="108"/>
  <c r="H5" i="108"/>
  <c r="K19" i="108"/>
  <c r="G19" i="108"/>
  <c r="L18" i="108"/>
  <c r="H18" i="108"/>
  <c r="K15" i="108"/>
  <c r="G15" i="108"/>
  <c r="L14" i="108"/>
  <c r="H14" i="108"/>
  <c r="K11" i="108"/>
  <c r="G11" i="108"/>
  <c r="L10" i="108"/>
  <c r="H10" i="108"/>
  <c r="K6" i="108"/>
  <c r="L5" i="108"/>
  <c r="M5" i="108" s="1"/>
  <c r="G17" i="108"/>
  <c r="K13" i="108"/>
  <c r="H12" i="108"/>
  <c r="G9" i="108"/>
  <c r="G8" i="108"/>
  <c r="H7" i="108"/>
  <c r="G20" i="108"/>
  <c r="H19" i="108"/>
  <c r="G16" i="108"/>
  <c r="H15" i="108"/>
  <c r="G12" i="108"/>
  <c r="H11" i="108"/>
  <c r="G7" i="108"/>
  <c r="H6" i="108"/>
  <c r="L21" i="108"/>
  <c r="H21" i="108"/>
  <c r="I21" i="108" s="1"/>
  <c r="K18" i="108"/>
  <c r="G18" i="108"/>
  <c r="L17" i="108"/>
  <c r="H17" i="108"/>
  <c r="K14" i="108"/>
  <c r="G14" i="108"/>
  <c r="L13" i="108"/>
  <c r="H13" i="108"/>
  <c r="K10" i="108"/>
  <c r="G10" i="108"/>
  <c r="H9" i="108"/>
  <c r="G11" i="106"/>
  <c r="G15" i="106"/>
  <c r="H7" i="106"/>
  <c r="G5" i="106"/>
  <c r="K5" i="106"/>
  <c r="K15" i="106"/>
  <c r="K11" i="106"/>
  <c r="L7" i="106"/>
  <c r="H18" i="106"/>
  <c r="L14" i="106"/>
  <c r="L10" i="106"/>
  <c r="K7" i="106"/>
  <c r="L6" i="106"/>
  <c r="L21" i="106"/>
  <c r="H21" i="106"/>
  <c r="K18" i="106"/>
  <c r="M18" i="106" s="1"/>
  <c r="G18" i="106"/>
  <c r="L17" i="106"/>
  <c r="H17" i="106"/>
  <c r="K14" i="106"/>
  <c r="G14" i="106"/>
  <c r="L13" i="106"/>
  <c r="H13" i="106"/>
  <c r="K10" i="106"/>
  <c r="G10" i="106"/>
  <c r="L9" i="106"/>
  <c r="H9" i="106"/>
  <c r="K6" i="106"/>
  <c r="G6" i="106"/>
  <c r="L5" i="106"/>
  <c r="H5" i="106"/>
  <c r="K19" i="106"/>
  <c r="H14" i="106"/>
  <c r="H10" i="106"/>
  <c r="H6" i="106"/>
  <c r="K21" i="106"/>
  <c r="G21" i="106"/>
  <c r="L20" i="106"/>
  <c r="H20" i="106"/>
  <c r="K17" i="106"/>
  <c r="G17" i="106"/>
  <c r="L16" i="106"/>
  <c r="H16" i="106"/>
  <c r="K13" i="106"/>
  <c r="G13" i="106"/>
  <c r="L12" i="106"/>
  <c r="H12" i="106"/>
  <c r="K9" i="106"/>
  <c r="G9" i="106"/>
  <c r="L8" i="106"/>
  <c r="H8" i="106"/>
  <c r="G7" i="106"/>
  <c r="K20" i="106"/>
  <c r="G20" i="106"/>
  <c r="L19" i="106"/>
  <c r="H19" i="106"/>
  <c r="K16" i="106"/>
  <c r="G16" i="106"/>
  <c r="L15" i="106"/>
  <c r="H15" i="106"/>
  <c r="K12" i="106"/>
  <c r="G12" i="106"/>
  <c r="L11" i="106"/>
  <c r="H11" i="106"/>
  <c r="K8" i="106"/>
  <c r="G8" i="106"/>
  <c r="L18" i="103"/>
  <c r="H18" i="103"/>
  <c r="G15" i="103"/>
  <c r="H6" i="103"/>
  <c r="H7" i="103"/>
  <c r="L14" i="103"/>
  <c r="L7" i="103"/>
  <c r="G5" i="103"/>
  <c r="L10" i="103"/>
  <c r="K5" i="103"/>
  <c r="H15" i="102"/>
  <c r="G5" i="102"/>
  <c r="L7" i="102"/>
  <c r="K5" i="102"/>
  <c r="G19" i="103"/>
  <c r="H14" i="103"/>
  <c r="K11" i="103"/>
  <c r="H10" i="103"/>
  <c r="K7" i="103"/>
  <c r="G7" i="103"/>
  <c r="L6" i="103"/>
  <c r="L21" i="103"/>
  <c r="H21" i="103"/>
  <c r="K18" i="103"/>
  <c r="G18" i="103"/>
  <c r="L17" i="103"/>
  <c r="H17" i="103"/>
  <c r="K14" i="103"/>
  <c r="G14" i="103"/>
  <c r="L13" i="103"/>
  <c r="H13" i="103"/>
  <c r="K10" i="103"/>
  <c r="G10" i="103"/>
  <c r="L9" i="103"/>
  <c r="H9" i="103"/>
  <c r="K6" i="103"/>
  <c r="G6" i="103"/>
  <c r="L5" i="103"/>
  <c r="H5" i="103"/>
  <c r="K19" i="103"/>
  <c r="G11" i="103"/>
  <c r="K21" i="103"/>
  <c r="G21" i="103"/>
  <c r="L20" i="103"/>
  <c r="H20" i="103"/>
  <c r="K17" i="103"/>
  <c r="G17" i="103"/>
  <c r="L16" i="103"/>
  <c r="H16" i="103"/>
  <c r="K13" i="103"/>
  <c r="G13" i="103"/>
  <c r="L12" i="103"/>
  <c r="H12" i="103"/>
  <c r="K9" i="103"/>
  <c r="G9" i="103"/>
  <c r="L8" i="103"/>
  <c r="H8" i="103"/>
  <c r="K15" i="103"/>
  <c r="K20" i="103"/>
  <c r="G20" i="103"/>
  <c r="L19" i="103"/>
  <c r="H19" i="103"/>
  <c r="K16" i="103"/>
  <c r="G16" i="103"/>
  <c r="L15" i="103"/>
  <c r="H15" i="103"/>
  <c r="K12" i="103"/>
  <c r="G12" i="103"/>
  <c r="L11" i="103"/>
  <c r="H11" i="103"/>
  <c r="K8" i="103"/>
  <c r="G8" i="103"/>
  <c r="K20" i="102"/>
  <c r="L19" i="102"/>
  <c r="K16" i="102"/>
  <c r="L15" i="102"/>
  <c r="K12" i="102"/>
  <c r="L11" i="102"/>
  <c r="K8" i="102"/>
  <c r="H7" i="102"/>
  <c r="L18" i="102"/>
  <c r="H21" i="102"/>
  <c r="K18" i="102"/>
  <c r="G18" i="102"/>
  <c r="L17" i="102"/>
  <c r="H17" i="102"/>
  <c r="K14" i="102"/>
  <c r="G14" i="102"/>
  <c r="L13" i="102"/>
  <c r="H13" i="102"/>
  <c r="K10" i="102"/>
  <c r="G10" i="102"/>
  <c r="L9" i="102"/>
  <c r="H9" i="102"/>
  <c r="K6" i="102"/>
  <c r="G6" i="102"/>
  <c r="L5" i="102"/>
  <c r="H5" i="102"/>
  <c r="G20" i="102"/>
  <c r="H19" i="102"/>
  <c r="G16" i="102"/>
  <c r="G12" i="102"/>
  <c r="H11" i="102"/>
  <c r="G8" i="102"/>
  <c r="K19" i="102"/>
  <c r="G19" i="102"/>
  <c r="H18" i="102"/>
  <c r="K15" i="102"/>
  <c r="G15" i="102"/>
  <c r="I15" i="102" s="1"/>
  <c r="L14" i="102"/>
  <c r="H14" i="102"/>
  <c r="K11" i="102"/>
  <c r="G11" i="102"/>
  <c r="L10" i="102"/>
  <c r="H10" i="102"/>
  <c r="K7" i="102"/>
  <c r="G7" i="102"/>
  <c r="L6" i="102"/>
  <c r="H6" i="102"/>
  <c r="L21" i="102"/>
  <c r="K21" i="102"/>
  <c r="G21" i="102"/>
  <c r="L20" i="102"/>
  <c r="H20" i="102"/>
  <c r="K17" i="102"/>
  <c r="G17" i="102"/>
  <c r="L16" i="102"/>
  <c r="H16" i="102"/>
  <c r="K13" i="102"/>
  <c r="G13" i="102"/>
  <c r="L12" i="102"/>
  <c r="H12" i="102"/>
  <c r="K9" i="102"/>
  <c r="G9" i="102"/>
  <c r="L8" i="102"/>
  <c r="H8" i="102"/>
  <c r="H7" i="101"/>
  <c r="G8" i="101"/>
  <c r="K8" i="101"/>
  <c r="H11" i="101"/>
  <c r="G12" i="101"/>
  <c r="H15" i="101"/>
  <c r="L16" i="101"/>
  <c r="K17" i="101"/>
  <c r="H21" i="101"/>
  <c r="H6" i="101"/>
  <c r="L6" i="101"/>
  <c r="G7" i="101"/>
  <c r="K7" i="101"/>
  <c r="H10" i="101"/>
  <c r="L10" i="101"/>
  <c r="G11" i="101"/>
  <c r="I11" i="101" s="1"/>
  <c r="K11" i="101"/>
  <c r="H14" i="101"/>
  <c r="L14" i="101"/>
  <c r="G15" i="101"/>
  <c r="K15" i="101"/>
  <c r="K16" i="101"/>
  <c r="H19" i="101"/>
  <c r="I19" i="101" s="1"/>
  <c r="L19" i="101"/>
  <c r="G20" i="101"/>
  <c r="L20" i="101"/>
  <c r="G21" i="101"/>
  <c r="K21" i="101"/>
  <c r="L11" i="101"/>
  <c r="K12" i="101"/>
  <c r="L15" i="101"/>
  <c r="L21" i="101"/>
  <c r="G5" i="101"/>
  <c r="K5" i="101"/>
  <c r="H8" i="101"/>
  <c r="L8" i="101"/>
  <c r="G9" i="101"/>
  <c r="K9" i="101"/>
  <c r="H12" i="101"/>
  <c r="L12" i="101"/>
  <c r="G13" i="101"/>
  <c r="K13" i="101"/>
  <c r="H16" i="101"/>
  <c r="H17" i="101"/>
  <c r="L17" i="101"/>
  <c r="G18" i="101"/>
  <c r="K18" i="101"/>
  <c r="L7" i="101"/>
  <c r="G16" i="101"/>
  <c r="G17" i="101"/>
  <c r="H20" i="101"/>
  <c r="H5" i="101"/>
  <c r="L5" i="101"/>
  <c r="G6" i="101"/>
  <c r="K6" i="101"/>
  <c r="H9" i="101"/>
  <c r="L9" i="101"/>
  <c r="G10" i="101"/>
  <c r="I10" i="101" s="1"/>
  <c r="K10" i="101"/>
  <c r="H13" i="101"/>
  <c r="L13" i="101"/>
  <c r="G14" i="101"/>
  <c r="I14" i="101" s="1"/>
  <c r="K14" i="101"/>
  <c r="H18" i="101"/>
  <c r="L18" i="101"/>
  <c r="K19" i="101"/>
  <c r="G20" i="100"/>
  <c r="H14" i="100"/>
  <c r="H10" i="100"/>
  <c r="H8" i="100"/>
  <c r="H7" i="100"/>
  <c r="H19" i="100"/>
  <c r="L7" i="100"/>
  <c r="L19" i="100"/>
  <c r="L8" i="100"/>
  <c r="K21" i="100"/>
  <c r="L20" i="100"/>
  <c r="L10" i="100"/>
  <c r="L6" i="100"/>
  <c r="K16" i="100"/>
  <c r="K15" i="100"/>
  <c r="G15" i="100"/>
  <c r="L14" i="100"/>
  <c r="K11" i="100"/>
  <c r="G11" i="100"/>
  <c r="K7" i="100"/>
  <c r="G7" i="100"/>
  <c r="H6" i="100"/>
  <c r="K20" i="100"/>
  <c r="M20" i="100" s="1"/>
  <c r="K19" i="100"/>
  <c r="G19" i="100"/>
  <c r="L18" i="100"/>
  <c r="H18" i="100"/>
  <c r="K14" i="100"/>
  <c r="G14" i="100"/>
  <c r="L13" i="100"/>
  <c r="H13" i="100"/>
  <c r="K10" i="100"/>
  <c r="G10" i="100"/>
  <c r="L9" i="100"/>
  <c r="H9" i="100"/>
  <c r="K6" i="100"/>
  <c r="G6" i="100"/>
  <c r="L5" i="100"/>
  <c r="H5" i="100"/>
  <c r="K18" i="100"/>
  <c r="G18" i="100"/>
  <c r="L17" i="100"/>
  <c r="H17" i="100"/>
  <c r="H16" i="100"/>
  <c r="K13" i="100"/>
  <c r="G13" i="100"/>
  <c r="L12" i="100"/>
  <c r="H12" i="100"/>
  <c r="K9" i="100"/>
  <c r="G9" i="100"/>
  <c r="K5" i="100"/>
  <c r="G5" i="100"/>
  <c r="L21" i="100"/>
  <c r="H21" i="100"/>
  <c r="I21" i="100" s="1"/>
  <c r="H20" i="100"/>
  <c r="I20" i="100" s="1"/>
  <c r="K17" i="100"/>
  <c r="G17" i="100"/>
  <c r="L16" i="100"/>
  <c r="G16" i="100"/>
  <c r="L15" i="100"/>
  <c r="H15" i="100"/>
  <c r="K12" i="100"/>
  <c r="G12" i="100"/>
  <c r="L11" i="100"/>
  <c r="H11" i="100"/>
  <c r="K8" i="100"/>
  <c r="G8" i="100"/>
  <c r="G7" i="98"/>
  <c r="H10" i="98"/>
  <c r="G5" i="98"/>
  <c r="G6" i="98"/>
  <c r="H8" i="98"/>
  <c r="H9" i="98"/>
  <c r="L13" i="98"/>
  <c r="K5" i="98"/>
  <c r="G5" i="97"/>
  <c r="G19" i="97"/>
  <c r="G15" i="97"/>
  <c r="G11" i="97"/>
  <c r="H7" i="97"/>
  <c r="L14" i="97"/>
  <c r="L10" i="97"/>
  <c r="L7" i="97"/>
  <c r="L9" i="97"/>
  <c r="K5" i="97"/>
  <c r="H20" i="96"/>
  <c r="H5" i="96"/>
  <c r="G21" i="96"/>
  <c r="H16" i="96"/>
  <c r="H11" i="96"/>
  <c r="L8" i="96"/>
  <c r="L15" i="96"/>
  <c r="K21" i="96"/>
  <c r="L5" i="96"/>
  <c r="G13" i="98"/>
  <c r="G11" i="98"/>
  <c r="G10" i="98"/>
  <c r="I10" i="98" s="1"/>
  <c r="L8" i="98"/>
  <c r="M8" i="98" s="1"/>
  <c r="H7" i="98"/>
  <c r="I7" i="98" s="1"/>
  <c r="H21" i="98"/>
  <c r="H20" i="98"/>
  <c r="H19" i="98"/>
  <c r="H18" i="98"/>
  <c r="H17" i="98"/>
  <c r="H16" i="98"/>
  <c r="H15" i="98"/>
  <c r="K12" i="98"/>
  <c r="K11" i="98"/>
  <c r="K10" i="98"/>
  <c r="K9" i="98"/>
  <c r="K7" i="98"/>
  <c r="L6" i="98"/>
  <c r="L5" i="98"/>
  <c r="H5" i="98"/>
  <c r="L12" i="98"/>
  <c r="L11" i="98"/>
  <c r="M11" i="98" s="1"/>
  <c r="L10" i="98"/>
  <c r="G9" i="98"/>
  <c r="L7" i="98"/>
  <c r="M7" i="98" s="1"/>
  <c r="N7" i="98" s="1"/>
  <c r="D4" i="99" s="1"/>
  <c r="L21" i="98"/>
  <c r="G21" i="98"/>
  <c r="L20" i="98"/>
  <c r="G20" i="98"/>
  <c r="L19" i="98"/>
  <c r="G19" i="98"/>
  <c r="L18" i="98"/>
  <c r="G18" i="98"/>
  <c r="L17" i="98"/>
  <c r="G17" i="98"/>
  <c r="L16" i="98"/>
  <c r="G16" i="98"/>
  <c r="L15" i="98"/>
  <c r="G15" i="98"/>
  <c r="L14" i="98"/>
  <c r="H14" i="98"/>
  <c r="K6" i="98"/>
  <c r="K13" i="98"/>
  <c r="G12" i="98"/>
  <c r="L9" i="98"/>
  <c r="G8" i="98"/>
  <c r="I8" i="98" s="1"/>
  <c r="H6" i="98"/>
  <c r="K21" i="98"/>
  <c r="K20" i="98"/>
  <c r="K19" i="98"/>
  <c r="K18" i="98"/>
  <c r="K17" i="98"/>
  <c r="K16" i="98"/>
  <c r="K15" i="98"/>
  <c r="K14" i="98"/>
  <c r="G14" i="98"/>
  <c r="H13" i="98"/>
  <c r="I13" i="98" s="1"/>
  <c r="H12" i="98"/>
  <c r="H11" i="98"/>
  <c r="I11" i="98" s="1"/>
  <c r="L18" i="97"/>
  <c r="K15" i="97"/>
  <c r="H14" i="97"/>
  <c r="K11" i="97"/>
  <c r="H10" i="97"/>
  <c r="L6" i="97"/>
  <c r="H6" i="97"/>
  <c r="L21" i="97"/>
  <c r="H21" i="97"/>
  <c r="K18" i="97"/>
  <c r="G18" i="97"/>
  <c r="L17" i="97"/>
  <c r="H17" i="97"/>
  <c r="K14" i="97"/>
  <c r="G14" i="97"/>
  <c r="L13" i="97"/>
  <c r="H13" i="97"/>
  <c r="K10" i="97"/>
  <c r="G10" i="97"/>
  <c r="H9" i="97"/>
  <c r="K6" i="97"/>
  <c r="G6" i="97"/>
  <c r="L5" i="97"/>
  <c r="H5" i="97"/>
  <c r="I5" i="97" s="1"/>
  <c r="H18" i="97"/>
  <c r="K7" i="97"/>
  <c r="K21" i="97"/>
  <c r="G21" i="97"/>
  <c r="L20" i="97"/>
  <c r="H20" i="97"/>
  <c r="K17" i="97"/>
  <c r="G17" i="97"/>
  <c r="L16" i="97"/>
  <c r="H16" i="97"/>
  <c r="K13" i="97"/>
  <c r="G13" i="97"/>
  <c r="L12" i="97"/>
  <c r="H12" i="97"/>
  <c r="K9" i="97"/>
  <c r="G9" i="97"/>
  <c r="L8" i="97"/>
  <c r="H8" i="97"/>
  <c r="G7" i="97"/>
  <c r="I7" i="97" s="1"/>
  <c r="K20" i="97"/>
  <c r="G20" i="97"/>
  <c r="L19" i="97"/>
  <c r="M19" i="97" s="1"/>
  <c r="H19" i="97"/>
  <c r="K16" i="97"/>
  <c r="G16" i="97"/>
  <c r="L15" i="97"/>
  <c r="H15" i="97"/>
  <c r="K12" i="97"/>
  <c r="G12" i="97"/>
  <c r="L11" i="97"/>
  <c r="H11" i="97"/>
  <c r="K8" i="97"/>
  <c r="G8" i="97"/>
  <c r="K17" i="96"/>
  <c r="L16" i="96"/>
  <c r="K13" i="96"/>
  <c r="G13" i="96"/>
  <c r="H12" i="96"/>
  <c r="G9" i="96"/>
  <c r="H8" i="96"/>
  <c r="G5" i="96"/>
  <c r="G20" i="96"/>
  <c r="H19" i="96"/>
  <c r="K16" i="96"/>
  <c r="H15" i="96"/>
  <c r="K12" i="96"/>
  <c r="G12" i="96"/>
  <c r="L11" i="96"/>
  <c r="K8" i="96"/>
  <c r="G8" i="96"/>
  <c r="L7" i="96"/>
  <c r="H7" i="96"/>
  <c r="K19" i="96"/>
  <c r="G19" i="96"/>
  <c r="L18" i="96"/>
  <c r="H18" i="96"/>
  <c r="K15" i="96"/>
  <c r="M15" i="96" s="1"/>
  <c r="G15" i="96"/>
  <c r="L14" i="96"/>
  <c r="H14" i="96"/>
  <c r="K11" i="96"/>
  <c r="G11" i="96"/>
  <c r="L10" i="96"/>
  <c r="H10" i="96"/>
  <c r="K7" i="96"/>
  <c r="G7" i="96"/>
  <c r="L6" i="96"/>
  <c r="H6" i="96"/>
  <c r="G17" i="96"/>
  <c r="L12" i="96"/>
  <c r="K9" i="96"/>
  <c r="K5" i="96"/>
  <c r="K20" i="96"/>
  <c r="M20" i="96" s="1"/>
  <c r="L19" i="96"/>
  <c r="G16" i="96"/>
  <c r="L21" i="96"/>
  <c r="H21" i="96"/>
  <c r="I21" i="96" s="1"/>
  <c r="K18" i="96"/>
  <c r="G18" i="96"/>
  <c r="L17" i="96"/>
  <c r="H17" i="96"/>
  <c r="K14" i="96"/>
  <c r="G14" i="96"/>
  <c r="L13" i="96"/>
  <c r="H13" i="96"/>
  <c r="K10" i="96"/>
  <c r="G10" i="96"/>
  <c r="L9" i="96"/>
  <c r="H9" i="96"/>
  <c r="I9" i="96" s="1"/>
  <c r="K6" i="96"/>
  <c r="G6" i="96"/>
  <c r="L18" i="95"/>
  <c r="H14" i="95"/>
  <c r="H10" i="95"/>
  <c r="H7" i="95"/>
  <c r="K15" i="95"/>
  <c r="G5" i="95"/>
  <c r="K11" i="95"/>
  <c r="L7" i="95"/>
  <c r="K5" i="95"/>
  <c r="H18" i="95"/>
  <c r="L14" i="95"/>
  <c r="L10" i="95"/>
  <c r="K7" i="95"/>
  <c r="G7" i="95"/>
  <c r="L6" i="95"/>
  <c r="L21" i="95"/>
  <c r="H21" i="95"/>
  <c r="K18" i="95"/>
  <c r="G18" i="95"/>
  <c r="L17" i="95"/>
  <c r="H17" i="95"/>
  <c r="K14" i="95"/>
  <c r="G14" i="95"/>
  <c r="L13" i="95"/>
  <c r="H13" i="95"/>
  <c r="G10" i="95"/>
  <c r="H9" i="95"/>
  <c r="K6" i="95"/>
  <c r="G6" i="95"/>
  <c r="L5" i="95"/>
  <c r="H5" i="95"/>
  <c r="G15" i="95"/>
  <c r="G11" i="95"/>
  <c r="K21" i="95"/>
  <c r="G21" i="95"/>
  <c r="L20" i="95"/>
  <c r="H20" i="95"/>
  <c r="K17" i="95"/>
  <c r="G17" i="95"/>
  <c r="L16" i="95"/>
  <c r="H16" i="95"/>
  <c r="K13" i="95"/>
  <c r="G13" i="95"/>
  <c r="L12" i="95"/>
  <c r="H12" i="95"/>
  <c r="K9" i="95"/>
  <c r="G9" i="95"/>
  <c r="L8" i="95"/>
  <c r="H8" i="95"/>
  <c r="K19" i="95"/>
  <c r="H6" i="95"/>
  <c r="K20" i="95"/>
  <c r="G20" i="95"/>
  <c r="L19" i="95"/>
  <c r="H19" i="95"/>
  <c r="I19" i="95" s="1"/>
  <c r="K16" i="95"/>
  <c r="G16" i="95"/>
  <c r="L15" i="95"/>
  <c r="H15" i="95"/>
  <c r="I15" i="95" s="1"/>
  <c r="K12" i="95"/>
  <c r="G12" i="95"/>
  <c r="L11" i="95"/>
  <c r="H11" i="95"/>
  <c r="K8" i="95"/>
  <c r="G8" i="95"/>
  <c r="G21" i="94"/>
  <c r="L20" i="94"/>
  <c r="H11" i="94"/>
  <c r="L8" i="94"/>
  <c r="H5" i="94"/>
  <c r="K21" i="94"/>
  <c r="L5" i="94"/>
  <c r="K17" i="94"/>
  <c r="L16" i="94"/>
  <c r="K13" i="94"/>
  <c r="L12" i="94"/>
  <c r="G9" i="94"/>
  <c r="H8" i="94"/>
  <c r="G5" i="94"/>
  <c r="K20" i="94"/>
  <c r="L19" i="94"/>
  <c r="K16" i="94"/>
  <c r="L15" i="94"/>
  <c r="K12" i="94"/>
  <c r="L11" i="94"/>
  <c r="G8" i="94"/>
  <c r="H7" i="94"/>
  <c r="K19" i="94"/>
  <c r="G19" i="94"/>
  <c r="L18" i="94"/>
  <c r="H18" i="94"/>
  <c r="K15" i="94"/>
  <c r="G15" i="94"/>
  <c r="L14" i="94"/>
  <c r="H14" i="94"/>
  <c r="K11" i="94"/>
  <c r="G11" i="94"/>
  <c r="L10" i="94"/>
  <c r="H10" i="94"/>
  <c r="K7" i="94"/>
  <c r="G7" i="94"/>
  <c r="L6" i="94"/>
  <c r="H6" i="94"/>
  <c r="G17" i="94"/>
  <c r="H16" i="94"/>
  <c r="G13" i="94"/>
  <c r="H12" i="94"/>
  <c r="K9" i="94"/>
  <c r="K5" i="94"/>
  <c r="G20" i="94"/>
  <c r="I20" i="94" s="1"/>
  <c r="H19" i="94"/>
  <c r="G16" i="94"/>
  <c r="H15" i="94"/>
  <c r="I15" i="94" s="1"/>
  <c r="G12" i="94"/>
  <c r="K8" i="94"/>
  <c r="L7" i="94"/>
  <c r="L21" i="94"/>
  <c r="H21" i="94"/>
  <c r="K18" i="94"/>
  <c r="G18" i="94"/>
  <c r="L17" i="94"/>
  <c r="M17" i="94" s="1"/>
  <c r="H17" i="94"/>
  <c r="K14" i="94"/>
  <c r="G14" i="94"/>
  <c r="L13" i="94"/>
  <c r="H13" i="94"/>
  <c r="K10" i="94"/>
  <c r="G10" i="94"/>
  <c r="L9" i="94"/>
  <c r="H9" i="94"/>
  <c r="K6" i="94"/>
  <c r="G6" i="94"/>
  <c r="H20" i="93"/>
  <c r="L21" i="93"/>
  <c r="H15" i="93"/>
  <c r="G12" i="93"/>
  <c r="G8" i="93"/>
  <c r="G5" i="93"/>
  <c r="I5" i="93" s="1"/>
  <c r="L15" i="93"/>
  <c r="L11" i="93"/>
  <c r="L7" i="93"/>
  <c r="L16" i="93"/>
  <c r="G16" i="93"/>
  <c r="K12" i="93"/>
  <c r="H11" i="93"/>
  <c r="K8" i="93"/>
  <c r="H7" i="93"/>
  <c r="K21" i="93"/>
  <c r="G21" i="93"/>
  <c r="I21" i="93" s="1"/>
  <c r="L20" i="93"/>
  <c r="G20" i="93"/>
  <c r="I20" i="93" s="1"/>
  <c r="L19" i="93"/>
  <c r="H19" i="93"/>
  <c r="K16" i="93"/>
  <c r="M16" i="93" s="1"/>
  <c r="K15" i="93"/>
  <c r="M15" i="93" s="1"/>
  <c r="G15" i="93"/>
  <c r="L14" i="93"/>
  <c r="H14" i="93"/>
  <c r="K11" i="93"/>
  <c r="G11" i="93"/>
  <c r="L10" i="93"/>
  <c r="H10" i="93"/>
  <c r="K7" i="93"/>
  <c r="M7" i="93" s="1"/>
  <c r="G7" i="93"/>
  <c r="L6" i="93"/>
  <c r="H6" i="93"/>
  <c r="K17" i="93"/>
  <c r="K20" i="93"/>
  <c r="K19" i="93"/>
  <c r="G19" i="93"/>
  <c r="L18" i="93"/>
  <c r="H18" i="93"/>
  <c r="K14" i="93"/>
  <c r="M14" i="93" s="1"/>
  <c r="G14" i="93"/>
  <c r="I14" i="93" s="1"/>
  <c r="L13" i="93"/>
  <c r="H13" i="93"/>
  <c r="K10" i="93"/>
  <c r="M10" i="93" s="1"/>
  <c r="G10" i="93"/>
  <c r="I10" i="93" s="1"/>
  <c r="L9" i="93"/>
  <c r="H9" i="93"/>
  <c r="K6" i="93"/>
  <c r="M6" i="93" s="1"/>
  <c r="G6" i="93"/>
  <c r="I6" i="93" s="1"/>
  <c r="G17" i="93"/>
  <c r="K18" i="93"/>
  <c r="G18" i="93"/>
  <c r="L17" i="93"/>
  <c r="H17" i="93"/>
  <c r="H16" i="93"/>
  <c r="K13" i="93"/>
  <c r="G13" i="93"/>
  <c r="I13" i="93" s="1"/>
  <c r="L12" i="93"/>
  <c r="H12" i="93"/>
  <c r="K9" i="93"/>
  <c r="L8" i="93"/>
  <c r="H8" i="93"/>
  <c r="H9" i="92"/>
  <c r="H7" i="92"/>
  <c r="G5" i="92"/>
  <c r="L7" i="92"/>
  <c r="K5" i="92"/>
  <c r="K19" i="92"/>
  <c r="G19" i="92"/>
  <c r="L18" i="92"/>
  <c r="H18" i="92"/>
  <c r="K15" i="92"/>
  <c r="G15" i="92"/>
  <c r="L14" i="92"/>
  <c r="H14" i="92"/>
  <c r="K11" i="92"/>
  <c r="G11" i="92"/>
  <c r="L10" i="92"/>
  <c r="H10" i="92"/>
  <c r="K7" i="92"/>
  <c r="G7" i="92"/>
  <c r="I7" i="92" s="1"/>
  <c r="L6" i="92"/>
  <c r="H6" i="92"/>
  <c r="L21" i="92"/>
  <c r="H21" i="92"/>
  <c r="K18" i="92"/>
  <c r="G18" i="92"/>
  <c r="L17" i="92"/>
  <c r="H17" i="92"/>
  <c r="K14" i="92"/>
  <c r="G14" i="92"/>
  <c r="L13" i="92"/>
  <c r="H13" i="92"/>
  <c r="K10" i="92"/>
  <c r="G6" i="92"/>
  <c r="H5" i="92"/>
  <c r="K21" i="92"/>
  <c r="L20" i="92"/>
  <c r="H20" i="92"/>
  <c r="K17" i="92"/>
  <c r="G17" i="92"/>
  <c r="L16" i="92"/>
  <c r="H16" i="92"/>
  <c r="K13" i="92"/>
  <c r="G13" i="92"/>
  <c r="L12" i="92"/>
  <c r="H12" i="92"/>
  <c r="K9" i="92"/>
  <c r="G9" i="92"/>
  <c r="I9" i="92" s="1"/>
  <c r="L8" i="92"/>
  <c r="H8" i="92"/>
  <c r="G10" i="92"/>
  <c r="L5" i="92"/>
  <c r="K20" i="92"/>
  <c r="G20" i="92"/>
  <c r="L19" i="92"/>
  <c r="M19" i="92" s="1"/>
  <c r="H19" i="92"/>
  <c r="K16" i="92"/>
  <c r="G16" i="92"/>
  <c r="L15" i="92"/>
  <c r="M15" i="92" s="1"/>
  <c r="H15" i="92"/>
  <c r="K12" i="92"/>
  <c r="G12" i="92"/>
  <c r="L11" i="92"/>
  <c r="M11" i="92" s="1"/>
  <c r="K8" i="92"/>
  <c r="G8" i="92"/>
  <c r="L19" i="91"/>
  <c r="G9" i="91"/>
  <c r="G20" i="91"/>
  <c r="H19" i="91"/>
  <c r="L20" i="91"/>
  <c r="H9" i="91"/>
  <c r="H13" i="91"/>
  <c r="G21" i="91"/>
  <c r="L13" i="91"/>
  <c r="H5" i="91"/>
  <c r="K21" i="91"/>
  <c r="L6" i="91"/>
  <c r="L9" i="91"/>
  <c r="L8" i="91"/>
  <c r="K14" i="91"/>
  <c r="G10" i="91"/>
  <c r="G5" i="91"/>
  <c r="K20" i="91"/>
  <c r="K19" i="91"/>
  <c r="L18" i="91"/>
  <c r="H16" i="91"/>
  <c r="K13" i="91"/>
  <c r="L12" i="91"/>
  <c r="K9" i="91"/>
  <c r="H8" i="91"/>
  <c r="K18" i="91"/>
  <c r="G18" i="91"/>
  <c r="L17" i="91"/>
  <c r="G17" i="91"/>
  <c r="L16" i="91"/>
  <c r="G16" i="91"/>
  <c r="L15" i="91"/>
  <c r="H15" i="91"/>
  <c r="K12" i="91"/>
  <c r="G12" i="91"/>
  <c r="L11" i="91"/>
  <c r="H11" i="91"/>
  <c r="K8" i="91"/>
  <c r="G8" i="91"/>
  <c r="H7" i="91"/>
  <c r="G14" i="91"/>
  <c r="K10" i="91"/>
  <c r="K6" i="91"/>
  <c r="G6" i="91"/>
  <c r="L5" i="91"/>
  <c r="G19" i="91"/>
  <c r="I19" i="91" s="1"/>
  <c r="H18" i="91"/>
  <c r="H17" i="91"/>
  <c r="G13" i="91"/>
  <c r="H12" i="91"/>
  <c r="L21" i="91"/>
  <c r="H21" i="91"/>
  <c r="H20" i="91"/>
  <c r="K17" i="91"/>
  <c r="K16" i="91"/>
  <c r="K15" i="91"/>
  <c r="G15" i="91"/>
  <c r="I15" i="91" s="1"/>
  <c r="L14" i="91"/>
  <c r="H14" i="91"/>
  <c r="K11" i="91"/>
  <c r="G11" i="91"/>
  <c r="I11" i="91" s="1"/>
  <c r="L10" i="91"/>
  <c r="H10" i="91"/>
  <c r="G7" i="91"/>
  <c r="H6" i="91"/>
  <c r="H18" i="90"/>
  <c r="H13" i="90"/>
  <c r="H7" i="90"/>
  <c r="L10" i="90"/>
  <c r="L7" i="90"/>
  <c r="K5" i="90"/>
  <c r="G19" i="90"/>
  <c r="L18" i="90"/>
  <c r="G15" i="90"/>
  <c r="L14" i="90"/>
  <c r="G11" i="90"/>
  <c r="H10" i="90"/>
  <c r="K7" i="90"/>
  <c r="M7" i="90" s="1"/>
  <c r="G7" i="90"/>
  <c r="L6" i="90"/>
  <c r="L21" i="90"/>
  <c r="L17" i="90"/>
  <c r="K14" i="90"/>
  <c r="L13" i="90"/>
  <c r="G10" i="90"/>
  <c r="H9" i="90"/>
  <c r="K6" i="90"/>
  <c r="G6" i="90"/>
  <c r="H5" i="90"/>
  <c r="K21" i="90"/>
  <c r="G21" i="90"/>
  <c r="L20" i="90"/>
  <c r="H20" i="90"/>
  <c r="K17" i="90"/>
  <c r="G17" i="90"/>
  <c r="L16" i="90"/>
  <c r="H16" i="90"/>
  <c r="K13" i="90"/>
  <c r="G13" i="90"/>
  <c r="I13" i="90" s="1"/>
  <c r="L12" i="90"/>
  <c r="H12" i="90"/>
  <c r="K9" i="90"/>
  <c r="G9" i="90"/>
  <c r="L8" i="90"/>
  <c r="H8" i="90"/>
  <c r="K15" i="90"/>
  <c r="H14" i="90"/>
  <c r="K11" i="90"/>
  <c r="H21" i="90"/>
  <c r="K18" i="90"/>
  <c r="G18" i="90"/>
  <c r="I18" i="90" s="1"/>
  <c r="H17" i="90"/>
  <c r="G14" i="90"/>
  <c r="K10" i="90"/>
  <c r="L9" i="90"/>
  <c r="L5" i="90"/>
  <c r="K20" i="90"/>
  <c r="G20" i="90"/>
  <c r="I20" i="90" s="1"/>
  <c r="L19" i="90"/>
  <c r="M19" i="90" s="1"/>
  <c r="H19" i="90"/>
  <c r="K16" i="90"/>
  <c r="G16" i="90"/>
  <c r="I16" i="90" s="1"/>
  <c r="L15" i="90"/>
  <c r="H15" i="90"/>
  <c r="K12" i="90"/>
  <c r="G12" i="90"/>
  <c r="L11" i="90"/>
  <c r="H11" i="90"/>
  <c r="G8" i="90"/>
  <c r="H14" i="89"/>
  <c r="H5" i="89"/>
  <c r="L14" i="89"/>
  <c r="L9" i="89"/>
  <c r="L21" i="89"/>
  <c r="K16" i="89"/>
  <c r="G15" i="89"/>
  <c r="G10" i="89"/>
  <c r="L5" i="89"/>
  <c r="H21" i="89"/>
  <c r="K14" i="89"/>
  <c r="M14" i="89" s="1"/>
  <c r="L13" i="89"/>
  <c r="K9" i="89"/>
  <c r="L8" i="89"/>
  <c r="K21" i="89"/>
  <c r="G21" i="89"/>
  <c r="L20" i="89"/>
  <c r="G20" i="89"/>
  <c r="L19" i="89"/>
  <c r="L18" i="89"/>
  <c r="H18" i="89"/>
  <c r="H17" i="89"/>
  <c r="H16" i="89"/>
  <c r="K13" i="89"/>
  <c r="G13" i="89"/>
  <c r="L12" i="89"/>
  <c r="H12" i="89"/>
  <c r="H11" i="89"/>
  <c r="K8" i="89"/>
  <c r="G8" i="89"/>
  <c r="L7" i="89"/>
  <c r="H7" i="89"/>
  <c r="K17" i="89"/>
  <c r="K15" i="89"/>
  <c r="K11" i="89"/>
  <c r="K10" i="89"/>
  <c r="K6" i="89"/>
  <c r="G6" i="89"/>
  <c r="G5" i="89"/>
  <c r="H20" i="89"/>
  <c r="H19" i="89"/>
  <c r="G14" i="89"/>
  <c r="H13" i="89"/>
  <c r="G9" i="89"/>
  <c r="I9" i="89" s="1"/>
  <c r="K20" i="89"/>
  <c r="K19" i="89"/>
  <c r="K18" i="89"/>
  <c r="G18" i="89"/>
  <c r="L17" i="89"/>
  <c r="G17" i="89"/>
  <c r="L16" i="89"/>
  <c r="G16" i="89"/>
  <c r="L15" i="89"/>
  <c r="H15" i="89"/>
  <c r="K12" i="89"/>
  <c r="G12" i="89"/>
  <c r="L11" i="89"/>
  <c r="G11" i="89"/>
  <c r="L10" i="89"/>
  <c r="H10" i="89"/>
  <c r="K7" i="89"/>
  <c r="G7" i="89"/>
  <c r="H8" i="88"/>
  <c r="G5" i="88"/>
  <c r="K9" i="88"/>
  <c r="L14" i="88"/>
  <c r="K5" i="88"/>
  <c r="K15" i="88"/>
  <c r="H14" i="88"/>
  <c r="L8" i="88"/>
  <c r="L21" i="88"/>
  <c r="H21" i="88"/>
  <c r="H20" i="88"/>
  <c r="H18" i="88"/>
  <c r="K14" i="88"/>
  <c r="G14" i="88"/>
  <c r="L13" i="88"/>
  <c r="G13" i="88"/>
  <c r="L12" i="88"/>
  <c r="H12" i="88"/>
  <c r="H11" i="88"/>
  <c r="G8" i="88"/>
  <c r="I8" i="88" s="1"/>
  <c r="L7" i="88"/>
  <c r="H7" i="88"/>
  <c r="H6" i="88"/>
  <c r="G15" i="88"/>
  <c r="G9" i="88"/>
  <c r="K21" i="88"/>
  <c r="G21" i="88"/>
  <c r="L20" i="88"/>
  <c r="G20" i="88"/>
  <c r="L18" i="88"/>
  <c r="G18" i="88"/>
  <c r="L17" i="88"/>
  <c r="H17" i="88"/>
  <c r="H16" i="88"/>
  <c r="K13" i="88"/>
  <c r="K12" i="88"/>
  <c r="G12" i="88"/>
  <c r="L11" i="88"/>
  <c r="G11" i="88"/>
  <c r="I11" i="88" s="1"/>
  <c r="L10" i="88"/>
  <c r="H10" i="88"/>
  <c r="K7" i="88"/>
  <c r="G7" i="88"/>
  <c r="L6" i="88"/>
  <c r="G6" i="88"/>
  <c r="L5" i="88"/>
  <c r="H5" i="88"/>
  <c r="K16" i="88"/>
  <c r="K20" i="88"/>
  <c r="K18" i="88"/>
  <c r="K17" i="88"/>
  <c r="G17" i="88"/>
  <c r="L16" i="88"/>
  <c r="G16" i="88"/>
  <c r="L15" i="88"/>
  <c r="H15" i="88"/>
  <c r="K11" i="88"/>
  <c r="K10" i="88"/>
  <c r="G10" i="88"/>
  <c r="L9" i="88"/>
  <c r="H9" i="88"/>
  <c r="K6" i="88"/>
  <c r="G8" i="87"/>
  <c r="H12" i="87"/>
  <c r="H5" i="87"/>
  <c r="L11" i="87"/>
  <c r="L21" i="87"/>
  <c r="L5" i="87"/>
  <c r="G17" i="87"/>
  <c r="H16" i="87"/>
  <c r="K13" i="87"/>
  <c r="L12" i="87"/>
  <c r="K9" i="87"/>
  <c r="L8" i="87"/>
  <c r="G5" i="87"/>
  <c r="G21" i="87"/>
  <c r="I21" i="87" s="1"/>
  <c r="H20" i="87"/>
  <c r="G16" i="87"/>
  <c r="H15" i="87"/>
  <c r="G12" i="87"/>
  <c r="H11" i="87"/>
  <c r="K8" i="87"/>
  <c r="L7" i="87"/>
  <c r="H7" i="87"/>
  <c r="K20" i="87"/>
  <c r="G20" i="87"/>
  <c r="L18" i="87"/>
  <c r="H18" i="87"/>
  <c r="K15" i="87"/>
  <c r="G15" i="87"/>
  <c r="L14" i="87"/>
  <c r="H14" i="87"/>
  <c r="K11" i="87"/>
  <c r="G11" i="87"/>
  <c r="L10" i="87"/>
  <c r="H10" i="87"/>
  <c r="K7" i="87"/>
  <c r="G7" i="87"/>
  <c r="L6" i="87"/>
  <c r="H6" i="87"/>
  <c r="K17" i="87"/>
  <c r="G9" i="87"/>
  <c r="I9" i="87" s="1"/>
  <c r="H8" i="87"/>
  <c r="K5" i="87"/>
  <c r="M5" i="87" s="1"/>
  <c r="K21" i="87"/>
  <c r="L20" i="87"/>
  <c r="K16" i="87"/>
  <c r="M16" i="87" s="1"/>
  <c r="L15" i="87"/>
  <c r="K12" i="87"/>
  <c r="K18" i="87"/>
  <c r="G18" i="87"/>
  <c r="L17" i="87"/>
  <c r="H17" i="87"/>
  <c r="K14" i="87"/>
  <c r="G14" i="87"/>
  <c r="L13" i="87"/>
  <c r="H13" i="87"/>
  <c r="K10" i="87"/>
  <c r="G10" i="87"/>
  <c r="L9" i="87"/>
  <c r="K6" i="87"/>
  <c r="G6" i="87"/>
  <c r="L17" i="84"/>
  <c r="H17" i="84"/>
  <c r="G20" i="84"/>
  <c r="H9" i="84"/>
  <c r="G7" i="84"/>
  <c r="I7" i="84" s="1"/>
  <c r="K7" i="84"/>
  <c r="G15" i="83"/>
  <c r="H17" i="83"/>
  <c r="H7" i="83"/>
  <c r="G5" i="83"/>
  <c r="G11" i="83"/>
  <c r="K5" i="83"/>
  <c r="K19" i="83"/>
  <c r="L14" i="83"/>
  <c r="L10" i="83"/>
  <c r="L7" i="83"/>
  <c r="L14" i="82"/>
  <c r="G5" i="82"/>
  <c r="G19" i="82"/>
  <c r="H14" i="82"/>
  <c r="H10" i="82"/>
  <c r="H7" i="82"/>
  <c r="K11" i="82"/>
  <c r="L7" i="82"/>
  <c r="K5" i="82"/>
  <c r="H7" i="81"/>
  <c r="G5" i="81"/>
  <c r="L18" i="81"/>
  <c r="K5" i="81"/>
  <c r="L7" i="81"/>
  <c r="L14" i="81"/>
  <c r="L13" i="81"/>
  <c r="L18" i="86"/>
  <c r="L14" i="86"/>
  <c r="H9" i="86"/>
  <c r="G5" i="86"/>
  <c r="H7" i="86"/>
  <c r="K10" i="86"/>
  <c r="L7" i="86"/>
  <c r="K5" i="86"/>
  <c r="G19" i="86"/>
  <c r="H18" i="86"/>
  <c r="G15" i="86"/>
  <c r="H14" i="86"/>
  <c r="K11" i="86"/>
  <c r="L10" i="86"/>
  <c r="K7" i="86"/>
  <c r="M7" i="86" s="1"/>
  <c r="L6" i="86"/>
  <c r="H6" i="86"/>
  <c r="H21" i="86"/>
  <c r="G18" i="86"/>
  <c r="H17" i="86"/>
  <c r="G14" i="86"/>
  <c r="H13" i="86"/>
  <c r="G10" i="86"/>
  <c r="L9" i="86"/>
  <c r="K6" i="86"/>
  <c r="G6" i="86"/>
  <c r="H5" i="86"/>
  <c r="K21" i="86"/>
  <c r="G21" i="86"/>
  <c r="L20" i="86"/>
  <c r="H20" i="86"/>
  <c r="K17" i="86"/>
  <c r="G17" i="86"/>
  <c r="L16" i="86"/>
  <c r="H16" i="86"/>
  <c r="K13" i="86"/>
  <c r="G13" i="86"/>
  <c r="H12" i="86"/>
  <c r="K9" i="86"/>
  <c r="G9" i="86"/>
  <c r="L8" i="86"/>
  <c r="H8" i="86"/>
  <c r="K19" i="86"/>
  <c r="K15" i="86"/>
  <c r="H10" i="86"/>
  <c r="G7" i="86"/>
  <c r="L21" i="86"/>
  <c r="K18" i="86"/>
  <c r="M18" i="86" s="1"/>
  <c r="L17" i="86"/>
  <c r="M17" i="86" s="1"/>
  <c r="K14" i="86"/>
  <c r="L13" i="86"/>
  <c r="L5" i="86"/>
  <c r="K20" i="86"/>
  <c r="G20" i="86"/>
  <c r="L19" i="86"/>
  <c r="H19" i="86"/>
  <c r="K16" i="86"/>
  <c r="G16" i="86"/>
  <c r="L15" i="86"/>
  <c r="H15" i="86"/>
  <c r="I15" i="86" s="1"/>
  <c r="G12" i="86"/>
  <c r="L11" i="86"/>
  <c r="K8" i="86"/>
  <c r="G8" i="86"/>
  <c r="K9" i="84"/>
  <c r="G9" i="84"/>
  <c r="L8" i="84"/>
  <c r="H8" i="84"/>
  <c r="K17" i="84"/>
  <c r="M17" i="84" s="1"/>
  <c r="G17" i="84"/>
  <c r="L12" i="84"/>
  <c r="H12" i="84"/>
  <c r="K8" i="84"/>
  <c r="L7" i="84"/>
  <c r="K12" i="84"/>
  <c r="G12" i="84"/>
  <c r="L10" i="84"/>
  <c r="H10" i="84"/>
  <c r="L20" i="84"/>
  <c r="H20" i="84"/>
  <c r="I20" i="84" s="1"/>
  <c r="K10" i="84"/>
  <c r="G10" i="84"/>
  <c r="G19" i="83"/>
  <c r="K15" i="83"/>
  <c r="H14" i="83"/>
  <c r="K11" i="83"/>
  <c r="K7" i="83"/>
  <c r="G7" i="83"/>
  <c r="L6" i="83"/>
  <c r="H6" i="83"/>
  <c r="L21" i="83"/>
  <c r="H21" i="83"/>
  <c r="K18" i="83"/>
  <c r="G18" i="83"/>
  <c r="I18" i="83" s="1"/>
  <c r="L17" i="83"/>
  <c r="K14" i="83"/>
  <c r="G14" i="83"/>
  <c r="L13" i="83"/>
  <c r="H13" i="83"/>
  <c r="L9" i="83"/>
  <c r="H9" i="83"/>
  <c r="K6" i="83"/>
  <c r="G6" i="83"/>
  <c r="L5" i="83"/>
  <c r="M5" i="83" s="1"/>
  <c r="H5" i="83"/>
  <c r="L18" i="83"/>
  <c r="K21" i="83"/>
  <c r="G21" i="83"/>
  <c r="L20" i="83"/>
  <c r="H20" i="83"/>
  <c r="K17" i="83"/>
  <c r="G17" i="83"/>
  <c r="I17" i="83" s="1"/>
  <c r="L16" i="83"/>
  <c r="H16" i="83"/>
  <c r="K13" i="83"/>
  <c r="G13" i="83"/>
  <c r="L12" i="83"/>
  <c r="H12" i="83"/>
  <c r="K9" i="83"/>
  <c r="G9" i="83"/>
  <c r="L8" i="83"/>
  <c r="H8" i="83"/>
  <c r="K20" i="83"/>
  <c r="G20" i="83"/>
  <c r="L19" i="83"/>
  <c r="H19" i="83"/>
  <c r="K16" i="83"/>
  <c r="G16" i="83"/>
  <c r="L15" i="83"/>
  <c r="H15" i="83"/>
  <c r="K12" i="83"/>
  <c r="G12" i="83"/>
  <c r="L11" i="83"/>
  <c r="H11" i="83"/>
  <c r="K8" i="83"/>
  <c r="G8" i="83"/>
  <c r="L18" i="82"/>
  <c r="G15" i="82"/>
  <c r="G11" i="82"/>
  <c r="L6" i="82"/>
  <c r="L21" i="82"/>
  <c r="H21" i="82"/>
  <c r="K18" i="82"/>
  <c r="G18" i="82"/>
  <c r="L17" i="82"/>
  <c r="H17" i="82"/>
  <c r="K14" i="82"/>
  <c r="M14" i="82" s="1"/>
  <c r="G14" i="82"/>
  <c r="L13" i="82"/>
  <c r="H13" i="82"/>
  <c r="K10" i="82"/>
  <c r="G10" i="82"/>
  <c r="L9" i="82"/>
  <c r="K6" i="82"/>
  <c r="G6" i="82"/>
  <c r="L5" i="82"/>
  <c r="H5" i="82"/>
  <c r="I5" i="82" s="1"/>
  <c r="H18" i="82"/>
  <c r="K15" i="82"/>
  <c r="L10" i="82"/>
  <c r="G7" i="82"/>
  <c r="I7" i="82" s="1"/>
  <c r="K21" i="82"/>
  <c r="G21" i="82"/>
  <c r="L20" i="82"/>
  <c r="H20" i="82"/>
  <c r="K17" i="82"/>
  <c r="G17" i="82"/>
  <c r="L16" i="82"/>
  <c r="H16" i="82"/>
  <c r="K13" i="82"/>
  <c r="G13" i="82"/>
  <c r="L12" i="82"/>
  <c r="H12" i="82"/>
  <c r="K9" i="82"/>
  <c r="L8" i="82"/>
  <c r="H8" i="82"/>
  <c r="K7" i="82"/>
  <c r="H6" i="82"/>
  <c r="K20" i="82"/>
  <c r="G20" i="82"/>
  <c r="L19" i="82"/>
  <c r="M19" i="82" s="1"/>
  <c r="H19" i="82"/>
  <c r="K16" i="82"/>
  <c r="G16" i="82"/>
  <c r="L15" i="82"/>
  <c r="H15" i="82"/>
  <c r="I15" i="82" s="1"/>
  <c r="K12" i="82"/>
  <c r="G12" i="82"/>
  <c r="L11" i="82"/>
  <c r="H11" i="82"/>
  <c r="K8" i="82"/>
  <c r="G8" i="82"/>
  <c r="G19" i="81"/>
  <c r="H18" i="81"/>
  <c r="G15" i="81"/>
  <c r="H14" i="81"/>
  <c r="G11" i="81"/>
  <c r="H10" i="81"/>
  <c r="K7" i="81"/>
  <c r="L6" i="81"/>
  <c r="H21" i="81"/>
  <c r="K18" i="81"/>
  <c r="M18" i="81" s="1"/>
  <c r="L17" i="81"/>
  <c r="G14" i="81"/>
  <c r="H13" i="81"/>
  <c r="K10" i="81"/>
  <c r="L9" i="81"/>
  <c r="G6" i="81"/>
  <c r="H5" i="81"/>
  <c r="I5" i="81" s="1"/>
  <c r="K21" i="81"/>
  <c r="G21" i="81"/>
  <c r="L20" i="81"/>
  <c r="H20" i="81"/>
  <c r="K17" i="81"/>
  <c r="G17" i="81"/>
  <c r="L16" i="81"/>
  <c r="H16" i="81"/>
  <c r="K13" i="81"/>
  <c r="G13" i="81"/>
  <c r="L12" i="81"/>
  <c r="H12" i="81"/>
  <c r="K9" i="81"/>
  <c r="G9" i="81"/>
  <c r="L8" i="81"/>
  <c r="H8" i="81"/>
  <c r="K19" i="81"/>
  <c r="K15" i="81"/>
  <c r="K11" i="81"/>
  <c r="L10" i="81"/>
  <c r="G7" i="81"/>
  <c r="H6" i="81"/>
  <c r="L21" i="81"/>
  <c r="G18" i="81"/>
  <c r="H17" i="81"/>
  <c r="K14" i="81"/>
  <c r="G10" i="81"/>
  <c r="H9" i="81"/>
  <c r="K6" i="81"/>
  <c r="L5" i="81"/>
  <c r="K20" i="81"/>
  <c r="G20" i="81"/>
  <c r="L19" i="81"/>
  <c r="H19" i="81"/>
  <c r="K16" i="81"/>
  <c r="M16" i="81" s="1"/>
  <c r="G16" i="81"/>
  <c r="L15" i="81"/>
  <c r="H15" i="81"/>
  <c r="K12" i="81"/>
  <c r="G12" i="81"/>
  <c r="L11" i="81"/>
  <c r="H11" i="81"/>
  <c r="K8" i="81"/>
  <c r="G8" i="81"/>
  <c r="K20" i="80"/>
  <c r="G20" i="80"/>
  <c r="L18" i="80"/>
  <c r="H18" i="80"/>
  <c r="K15" i="80"/>
  <c r="G15" i="80"/>
  <c r="L14" i="80"/>
  <c r="H14" i="80"/>
  <c r="K11" i="80"/>
  <c r="G11" i="80"/>
  <c r="L10" i="80"/>
  <c r="H10" i="80"/>
  <c r="K7" i="80"/>
  <c r="G7" i="80"/>
  <c r="L6" i="80"/>
  <c r="H6" i="80"/>
  <c r="K18" i="80"/>
  <c r="G18" i="80"/>
  <c r="L17" i="80"/>
  <c r="H17" i="80"/>
  <c r="K14" i="80"/>
  <c r="G14" i="80"/>
  <c r="L13" i="80"/>
  <c r="H13" i="80"/>
  <c r="K10" i="80"/>
  <c r="G10" i="80"/>
  <c r="L9" i="80"/>
  <c r="H9" i="80"/>
  <c r="K6" i="80"/>
  <c r="G6" i="80"/>
  <c r="L5" i="80"/>
  <c r="H5" i="80"/>
  <c r="K17" i="80"/>
  <c r="G17" i="80"/>
  <c r="L16" i="80"/>
  <c r="H16" i="80"/>
  <c r="K13" i="80"/>
  <c r="G13" i="80"/>
  <c r="L12" i="80"/>
  <c r="H12" i="80"/>
  <c r="K9" i="80"/>
  <c r="G9" i="80"/>
  <c r="L8" i="80"/>
  <c r="K5" i="80"/>
  <c r="G5" i="80"/>
  <c r="K21" i="80"/>
  <c r="M21" i="80" s="1"/>
  <c r="G21" i="80"/>
  <c r="I21" i="80" s="1"/>
  <c r="L20" i="80"/>
  <c r="M20" i="80" s="1"/>
  <c r="H20" i="80"/>
  <c r="K16" i="80"/>
  <c r="G16" i="80"/>
  <c r="L15" i="80"/>
  <c r="M15" i="80" s="1"/>
  <c r="H15" i="80"/>
  <c r="K12" i="80"/>
  <c r="G12" i="80"/>
  <c r="L11" i="80"/>
  <c r="M11" i="80" s="1"/>
  <c r="H11" i="80"/>
  <c r="K8" i="80"/>
  <c r="L7" i="80"/>
  <c r="M7" i="80" s="1"/>
  <c r="H7" i="80"/>
  <c r="J7" i="79"/>
  <c r="J11" i="79"/>
  <c r="J12" i="79"/>
  <c r="J14" i="79"/>
  <c r="J19" i="79"/>
  <c r="J20" i="79"/>
  <c r="J6" i="79"/>
  <c r="F6" i="79"/>
  <c r="F7" i="79"/>
  <c r="F8" i="79"/>
  <c r="F9" i="79"/>
  <c r="F10" i="79"/>
  <c r="F11" i="79"/>
  <c r="F12" i="79"/>
  <c r="F13" i="79"/>
  <c r="F14" i="79"/>
  <c r="F15" i="79"/>
  <c r="F16" i="79"/>
  <c r="F17" i="79"/>
  <c r="F18" i="79"/>
  <c r="F19" i="79"/>
  <c r="F20" i="79"/>
  <c r="F21" i="79"/>
  <c r="F5" i="79"/>
  <c r="J6" i="78"/>
  <c r="J8" i="78"/>
  <c r="J9" i="78"/>
  <c r="J12" i="78"/>
  <c r="J13" i="78"/>
  <c r="J15" i="78"/>
  <c r="J16" i="78"/>
  <c r="J17" i="78"/>
  <c r="J18" i="78"/>
  <c r="J21" i="78"/>
  <c r="F6" i="78"/>
  <c r="F7" i="78"/>
  <c r="F8" i="78"/>
  <c r="F9" i="78"/>
  <c r="F10" i="78"/>
  <c r="F11" i="78"/>
  <c r="F12" i="78"/>
  <c r="F13" i="78"/>
  <c r="F14" i="78"/>
  <c r="F15" i="78"/>
  <c r="F16" i="78"/>
  <c r="F17" i="78"/>
  <c r="F18" i="78"/>
  <c r="F19" i="78"/>
  <c r="F20" i="78"/>
  <c r="F21" i="78"/>
  <c r="F5" i="78"/>
  <c r="J5" i="78"/>
  <c r="F6" i="77"/>
  <c r="I11" i="103" l="1"/>
  <c r="I10" i="114"/>
  <c r="I7" i="114"/>
  <c r="M14" i="121"/>
  <c r="I13" i="94"/>
  <c r="I9" i="109"/>
  <c r="M20" i="112"/>
  <c r="I18" i="114"/>
  <c r="I11" i="114"/>
  <c r="M17" i="127"/>
  <c r="M7" i="103"/>
  <c r="M16" i="109"/>
  <c r="I11" i="86"/>
  <c r="I7" i="130"/>
  <c r="L9" i="78"/>
  <c r="I16" i="88"/>
  <c r="M10" i="98"/>
  <c r="I14" i="106"/>
  <c r="I20" i="114"/>
  <c r="N19" i="121"/>
  <c r="B17" i="126" s="1"/>
  <c r="I21" i="131"/>
  <c r="I5" i="100"/>
  <c r="I6" i="101"/>
  <c r="I6" i="111"/>
  <c r="I15" i="111"/>
  <c r="I15" i="112"/>
  <c r="M19" i="125"/>
  <c r="I10" i="130"/>
  <c r="I21" i="91"/>
  <c r="M12" i="98"/>
  <c r="N12" i="98" s="1"/>
  <c r="D9" i="99" s="1"/>
  <c r="M11" i="106"/>
  <c r="N11" i="106" s="1"/>
  <c r="B8" i="107" s="1"/>
  <c r="M7" i="114"/>
  <c r="N7" i="114" s="1"/>
  <c r="AA5" i="74" s="1"/>
  <c r="I8" i="115"/>
  <c r="I9" i="127"/>
  <c r="M5" i="131"/>
  <c r="M13" i="88"/>
  <c r="I21" i="94"/>
  <c r="M19" i="95"/>
  <c r="I17" i="96"/>
  <c r="I5" i="98"/>
  <c r="M14" i="114"/>
  <c r="M11" i="114"/>
  <c r="I21" i="124"/>
  <c r="M13" i="130"/>
  <c r="I8" i="131"/>
  <c r="I6" i="81"/>
  <c r="M7" i="81"/>
  <c r="N7" i="81" s="1"/>
  <c r="D4" i="85" s="1"/>
  <c r="M18" i="88"/>
  <c r="I10" i="100"/>
  <c r="I6" i="109"/>
  <c r="M15" i="114"/>
  <c r="N15" i="114" s="1"/>
  <c r="AA13" i="74" s="1"/>
  <c r="M13" i="131"/>
  <c r="I7" i="81"/>
  <c r="M9" i="97"/>
  <c r="I19" i="112"/>
  <c r="M19" i="114"/>
  <c r="N19" i="114" s="1"/>
  <c r="AA17" i="74" s="1"/>
  <c r="M8" i="114"/>
  <c r="N8" i="114" s="1"/>
  <c r="AA6" i="74" s="1"/>
  <c r="I19" i="115"/>
  <c r="I10" i="83"/>
  <c r="M12" i="114"/>
  <c r="I13" i="114"/>
  <c r="I7" i="116"/>
  <c r="N7" i="116" s="1"/>
  <c r="AG5" i="74" s="1"/>
  <c r="I17" i="120"/>
  <c r="I5" i="124"/>
  <c r="I18" i="130"/>
  <c r="I8" i="87"/>
  <c r="I13" i="87"/>
  <c r="I9" i="120"/>
  <c r="M18" i="127"/>
  <c r="M10" i="118"/>
  <c r="I10" i="115"/>
  <c r="M6" i="114"/>
  <c r="M16" i="114"/>
  <c r="N16" i="114" s="1"/>
  <c r="AA14" i="74" s="1"/>
  <c r="M15" i="111"/>
  <c r="I21" i="109"/>
  <c r="I15" i="106"/>
  <c r="I5" i="102"/>
  <c r="I14" i="98"/>
  <c r="I20" i="96"/>
  <c r="N20" i="96" s="1"/>
  <c r="B17" i="99" s="1"/>
  <c r="I5" i="95"/>
  <c r="I14" i="95"/>
  <c r="M21" i="93"/>
  <c r="I13" i="91"/>
  <c r="M5" i="90"/>
  <c r="I6" i="90"/>
  <c r="I18" i="89"/>
  <c r="I14" i="89"/>
  <c r="I8" i="89"/>
  <c r="I13" i="88"/>
  <c r="N13" i="88" s="1"/>
  <c r="L11" i="74" s="1"/>
  <c r="M21" i="87"/>
  <c r="N21" i="87" s="1"/>
  <c r="J19" i="74" s="1"/>
  <c r="M19" i="83"/>
  <c r="I13" i="80"/>
  <c r="I7" i="80"/>
  <c r="H7" i="79"/>
  <c r="I18" i="82"/>
  <c r="I21" i="89"/>
  <c r="I18" i="93"/>
  <c r="I17" i="100"/>
  <c r="I18" i="100"/>
  <c r="I6" i="118"/>
  <c r="I9" i="93"/>
  <c r="I5" i="96"/>
  <c r="I6" i="106"/>
  <c r="I8" i="124"/>
  <c r="I13" i="124"/>
  <c r="I17" i="124"/>
  <c r="M9" i="131"/>
  <c r="N7" i="131"/>
  <c r="F4" i="132" s="1"/>
  <c r="I20" i="130"/>
  <c r="M8" i="130"/>
  <c r="N8" i="130" s="1"/>
  <c r="E5" i="132" s="1"/>
  <c r="I11" i="130"/>
  <c r="N11" i="130" s="1"/>
  <c r="I15" i="130"/>
  <c r="N15" i="130" s="1"/>
  <c r="E12" i="132" s="1"/>
  <c r="I19" i="127"/>
  <c r="M9" i="127"/>
  <c r="M10" i="127"/>
  <c r="I6" i="127"/>
  <c r="M7" i="127"/>
  <c r="N7" i="127" s="1"/>
  <c r="B4" i="132" s="1"/>
  <c r="M12" i="125"/>
  <c r="M6" i="125"/>
  <c r="M7" i="125"/>
  <c r="I19" i="125"/>
  <c r="N19" i="125" s="1"/>
  <c r="F17" i="126" s="1"/>
  <c r="M16" i="125"/>
  <c r="M5" i="124"/>
  <c r="M9" i="124"/>
  <c r="M14" i="124"/>
  <c r="M18" i="124"/>
  <c r="I7" i="124"/>
  <c r="N7" i="124" s="1"/>
  <c r="E4" i="126" s="1"/>
  <c r="I6" i="124"/>
  <c r="I20" i="121"/>
  <c r="M8" i="121"/>
  <c r="N8" i="121" s="1"/>
  <c r="B6" i="126" s="1"/>
  <c r="I7" i="120"/>
  <c r="M11" i="120"/>
  <c r="M7" i="118"/>
  <c r="I14" i="118"/>
  <c r="M13" i="118"/>
  <c r="M14" i="118"/>
  <c r="I4" i="118"/>
  <c r="N4" i="118" s="1"/>
  <c r="AI3" i="74" s="1"/>
  <c r="I8" i="118"/>
  <c r="I20" i="118"/>
  <c r="N20" i="118" s="1"/>
  <c r="AI19" i="74" s="1"/>
  <c r="M6" i="118"/>
  <c r="I5" i="116"/>
  <c r="N5" i="116" s="1"/>
  <c r="AG3" i="74" s="1"/>
  <c r="I21" i="116"/>
  <c r="N21" i="116" s="1"/>
  <c r="AG19" i="74" s="1"/>
  <c r="I6" i="115"/>
  <c r="M8" i="115"/>
  <c r="N8" i="115" s="1"/>
  <c r="AB6" i="74" s="1"/>
  <c r="I5" i="115"/>
  <c r="M17" i="114"/>
  <c r="M21" i="114"/>
  <c r="I17" i="114"/>
  <c r="I5" i="114"/>
  <c r="M9" i="114"/>
  <c r="N9" i="114" s="1"/>
  <c r="AA7" i="74" s="1"/>
  <c r="I17" i="112"/>
  <c r="I18" i="112"/>
  <c r="M7" i="112"/>
  <c r="M14" i="112"/>
  <c r="I16" i="112"/>
  <c r="I12" i="112"/>
  <c r="I5" i="111"/>
  <c r="N5" i="111" s="1"/>
  <c r="B2" i="113" s="1"/>
  <c r="M20" i="111"/>
  <c r="I14" i="109"/>
  <c r="I5" i="109"/>
  <c r="I20" i="108"/>
  <c r="I11" i="106"/>
  <c r="I19" i="106"/>
  <c r="I7" i="106"/>
  <c r="I10" i="106"/>
  <c r="M5" i="106"/>
  <c r="M15" i="106"/>
  <c r="N15" i="106" s="1"/>
  <c r="B12" i="107" s="1"/>
  <c r="I5" i="103"/>
  <c r="I15" i="103"/>
  <c r="I6" i="103"/>
  <c r="I18" i="103"/>
  <c r="I17" i="102"/>
  <c r="I10" i="102"/>
  <c r="N10" i="102" s="1"/>
  <c r="B7" i="104" s="1"/>
  <c r="I8" i="102"/>
  <c r="I12" i="102"/>
  <c r="N12" i="102" s="1"/>
  <c r="B9" i="104" s="1"/>
  <c r="M12" i="102"/>
  <c r="M20" i="102"/>
  <c r="M7" i="102"/>
  <c r="I20" i="102"/>
  <c r="N20" i="102" s="1"/>
  <c r="B17" i="104" s="1"/>
  <c r="M6" i="100"/>
  <c r="M21" i="100"/>
  <c r="I14" i="100"/>
  <c r="I19" i="100"/>
  <c r="M9" i="98"/>
  <c r="I19" i="97"/>
  <c r="N19" i="97" s="1"/>
  <c r="C16" i="99" s="1"/>
  <c r="M5" i="97"/>
  <c r="I16" i="96"/>
  <c r="M17" i="96"/>
  <c r="N17" i="96" s="1"/>
  <c r="B14" i="99" s="1"/>
  <c r="M8" i="96"/>
  <c r="I7" i="95"/>
  <c r="M15" i="95"/>
  <c r="N15" i="95" s="1"/>
  <c r="S13" i="74" s="1"/>
  <c r="M18" i="95"/>
  <c r="M11" i="95"/>
  <c r="I10" i="95"/>
  <c r="M9" i="94"/>
  <c r="M5" i="94"/>
  <c r="I17" i="92"/>
  <c r="I5" i="92"/>
  <c r="M17" i="91"/>
  <c r="I7" i="91"/>
  <c r="I9" i="91"/>
  <c r="I15" i="90"/>
  <c r="I5" i="90"/>
  <c r="N5" i="90" s="1"/>
  <c r="N3" i="74" s="1"/>
  <c r="M13" i="89"/>
  <c r="I5" i="89"/>
  <c r="I7" i="89"/>
  <c r="M18" i="89"/>
  <c r="M12" i="88"/>
  <c r="I5" i="88"/>
  <c r="I7" i="88"/>
  <c r="M20" i="88"/>
  <c r="I12" i="88"/>
  <c r="M17" i="88"/>
  <c r="I18" i="88"/>
  <c r="M6" i="88"/>
  <c r="M10" i="88"/>
  <c r="M5" i="88"/>
  <c r="M21" i="88"/>
  <c r="M13" i="87"/>
  <c r="N13" i="87" s="1"/>
  <c r="J11" i="74" s="1"/>
  <c r="M17" i="87"/>
  <c r="M10" i="87"/>
  <c r="M14" i="87"/>
  <c r="M20" i="84"/>
  <c r="N20" i="84" s="1"/>
  <c r="G17" i="85" s="1"/>
  <c r="I17" i="84"/>
  <c r="I19" i="83"/>
  <c r="I7" i="83"/>
  <c r="I15" i="83"/>
  <c r="I19" i="82"/>
  <c r="I6" i="82"/>
  <c r="I10" i="82"/>
  <c r="M10" i="82"/>
  <c r="I15" i="81"/>
  <c r="M19" i="81"/>
  <c r="I9" i="81"/>
  <c r="M14" i="81"/>
  <c r="I11" i="80"/>
  <c r="N11" i="80" s="1"/>
  <c r="C8" i="85" s="1"/>
  <c r="I15" i="80"/>
  <c r="N15" i="80" s="1"/>
  <c r="C12" i="85" s="1"/>
  <c r="I20" i="80"/>
  <c r="N20" i="80" s="1"/>
  <c r="C17" i="85" s="1"/>
  <c r="I19" i="86"/>
  <c r="I10" i="86"/>
  <c r="M15" i="86"/>
  <c r="N15" i="86" s="1"/>
  <c r="B12" i="85" s="1"/>
  <c r="M14" i="86"/>
  <c r="I7" i="86"/>
  <c r="N7" i="86" s="1"/>
  <c r="B4" i="85" s="1"/>
  <c r="H8" i="79"/>
  <c r="G19" i="79"/>
  <c r="G15" i="79"/>
  <c r="G7" i="79"/>
  <c r="H11" i="79"/>
  <c r="G18" i="79"/>
  <c r="G14" i="79"/>
  <c r="G10" i="79"/>
  <c r="G6" i="79"/>
  <c r="H18" i="79"/>
  <c r="H14" i="79"/>
  <c r="H10" i="79"/>
  <c r="H6" i="79"/>
  <c r="G21" i="79"/>
  <c r="G13" i="79"/>
  <c r="H21" i="79"/>
  <c r="H17" i="79"/>
  <c r="H9" i="79"/>
  <c r="G17" i="79"/>
  <c r="G9" i="79"/>
  <c r="I9" i="79" s="1"/>
  <c r="H13" i="79"/>
  <c r="G20" i="79"/>
  <c r="G16" i="79"/>
  <c r="G12" i="79"/>
  <c r="G8" i="79"/>
  <c r="I8" i="79" s="1"/>
  <c r="H20" i="79"/>
  <c r="H16" i="79"/>
  <c r="H12" i="79"/>
  <c r="G11" i="79"/>
  <c r="H19" i="79"/>
  <c r="H15" i="79"/>
  <c r="H6" i="78"/>
  <c r="G21" i="78"/>
  <c r="G17" i="78"/>
  <c r="G13" i="78"/>
  <c r="G9" i="78"/>
  <c r="H21" i="78"/>
  <c r="I21" i="78" s="1"/>
  <c r="H17" i="78"/>
  <c r="H13" i="78"/>
  <c r="I13" i="78" s="1"/>
  <c r="H9" i="78"/>
  <c r="I9" i="78" s="1"/>
  <c r="K20" i="78"/>
  <c r="K15" i="78"/>
  <c r="K11" i="78"/>
  <c r="K7" i="78"/>
  <c r="L20" i="78"/>
  <c r="L16" i="78"/>
  <c r="L12" i="78"/>
  <c r="L8" i="78"/>
  <c r="G20" i="78"/>
  <c r="G16" i="78"/>
  <c r="G12" i="78"/>
  <c r="G8" i="78"/>
  <c r="H20" i="78"/>
  <c r="I20" i="78" s="1"/>
  <c r="H16" i="78"/>
  <c r="H12" i="78"/>
  <c r="I12" i="78" s="1"/>
  <c r="H8" i="78"/>
  <c r="I8" i="78" s="1"/>
  <c r="K19" i="78"/>
  <c r="K14" i="78"/>
  <c r="K10" i="78"/>
  <c r="K6" i="78"/>
  <c r="L19" i="78"/>
  <c r="L15" i="78"/>
  <c r="L11" i="78"/>
  <c r="M11" i="78" s="1"/>
  <c r="L7" i="78"/>
  <c r="M7" i="78" s="1"/>
  <c r="G19" i="78"/>
  <c r="G15" i="78"/>
  <c r="G11" i="78"/>
  <c r="G7" i="78"/>
  <c r="H19" i="78"/>
  <c r="I19" i="78" s="1"/>
  <c r="H15" i="78"/>
  <c r="H11" i="78"/>
  <c r="I11" i="78" s="1"/>
  <c r="H7" i="78"/>
  <c r="I7" i="78" s="1"/>
  <c r="K18" i="78"/>
  <c r="K13" i="78"/>
  <c r="K9" i="78"/>
  <c r="K17" i="78"/>
  <c r="L18" i="78"/>
  <c r="L14" i="78"/>
  <c r="L10" i="78"/>
  <c r="M10" i="78" s="1"/>
  <c r="L6" i="78"/>
  <c r="M6" i="78" s="1"/>
  <c r="G18" i="78"/>
  <c r="G14" i="78"/>
  <c r="G10" i="78"/>
  <c r="G6" i="78"/>
  <c r="I6" i="78" s="1"/>
  <c r="H18" i="78"/>
  <c r="I18" i="78" s="1"/>
  <c r="H14" i="78"/>
  <c r="H10" i="78"/>
  <c r="I10" i="78" s="1"/>
  <c r="K21" i="78"/>
  <c r="K16" i="78"/>
  <c r="K12" i="78"/>
  <c r="K8" i="78"/>
  <c r="L21" i="78"/>
  <c r="L17" i="78"/>
  <c r="L13" i="78"/>
  <c r="M5" i="100"/>
  <c r="N21" i="100"/>
  <c r="U19" i="74" s="1"/>
  <c r="I5" i="91"/>
  <c r="I8" i="91"/>
  <c r="I16" i="91"/>
  <c r="M9" i="89"/>
  <c r="N9" i="89" s="1"/>
  <c r="M7" i="74" s="1"/>
  <c r="M10" i="114"/>
  <c r="N10" i="114" s="1"/>
  <c r="AA8" i="74" s="1"/>
  <c r="N12" i="114"/>
  <c r="AA10" i="74" s="1"/>
  <c r="N14" i="114"/>
  <c r="AA12" i="74" s="1"/>
  <c r="I21" i="114"/>
  <c r="M13" i="114"/>
  <c r="N13" i="114" s="1"/>
  <c r="AA11" i="74" s="1"/>
  <c r="I6" i="114"/>
  <c r="N20" i="114"/>
  <c r="AA18" i="74" s="1"/>
  <c r="I14" i="131"/>
  <c r="I13" i="131"/>
  <c r="N13" i="131" s="1"/>
  <c r="F10" i="132" s="1"/>
  <c r="M18" i="131"/>
  <c r="N18" i="131" s="1"/>
  <c r="F15" i="132" s="1"/>
  <c r="M10" i="131"/>
  <c r="N10" i="131" s="1"/>
  <c r="F7" i="132" s="1"/>
  <c r="M7" i="130"/>
  <c r="I16" i="130"/>
  <c r="M21" i="130"/>
  <c r="N21" i="130" s="1"/>
  <c r="E18" i="132" s="1"/>
  <c r="M5" i="130"/>
  <c r="N5" i="130" s="1"/>
  <c r="E2" i="132" s="1"/>
  <c r="M19" i="130"/>
  <c r="N19" i="130" s="1"/>
  <c r="M16" i="130"/>
  <c r="N16" i="130" s="1"/>
  <c r="E13" i="132" s="1"/>
  <c r="M6" i="130"/>
  <c r="N6" i="130" s="1"/>
  <c r="E3" i="132" s="1"/>
  <c r="M10" i="130"/>
  <c r="N10" i="130" s="1"/>
  <c r="E7" i="132" s="1"/>
  <c r="M17" i="128"/>
  <c r="I5" i="128"/>
  <c r="M5" i="128"/>
  <c r="I17" i="128"/>
  <c r="M14" i="128"/>
  <c r="M11" i="128"/>
  <c r="M5" i="127"/>
  <c r="N5" i="127" s="1"/>
  <c r="B2" i="132" s="1"/>
  <c r="I14" i="127"/>
  <c r="N9" i="127"/>
  <c r="B6" i="132" s="1"/>
  <c r="N17" i="127"/>
  <c r="B14" i="132" s="1"/>
  <c r="I8" i="127"/>
  <c r="I12" i="127"/>
  <c r="I16" i="127"/>
  <c r="I20" i="127"/>
  <c r="I13" i="127"/>
  <c r="M13" i="127"/>
  <c r="I10" i="127"/>
  <c r="M6" i="127"/>
  <c r="M14" i="127"/>
  <c r="N5" i="131"/>
  <c r="F2" i="132" s="1"/>
  <c r="M15" i="131"/>
  <c r="M8" i="131"/>
  <c r="M12" i="131"/>
  <c r="N12" i="131" s="1"/>
  <c r="F9" i="132" s="1"/>
  <c r="M16" i="131"/>
  <c r="N16" i="131" s="1"/>
  <c r="F13" i="132" s="1"/>
  <c r="M20" i="131"/>
  <c r="N9" i="131"/>
  <c r="F6" i="132" s="1"/>
  <c r="M17" i="131"/>
  <c r="I6" i="131"/>
  <c r="N6" i="131" s="1"/>
  <c r="F3" i="132" s="1"/>
  <c r="M19" i="131"/>
  <c r="I15" i="131"/>
  <c r="I20" i="131"/>
  <c r="I17" i="131"/>
  <c r="M11" i="131"/>
  <c r="M21" i="131"/>
  <c r="N21" i="131" s="1"/>
  <c r="F18" i="132" s="1"/>
  <c r="I11" i="131"/>
  <c r="N14" i="131"/>
  <c r="F11" i="132" s="1"/>
  <c r="I19" i="131"/>
  <c r="N13" i="130"/>
  <c r="E10" i="132" s="1"/>
  <c r="N17" i="130"/>
  <c r="E14" i="132" s="1"/>
  <c r="N9" i="130"/>
  <c r="E6" i="132" s="1"/>
  <c r="N14" i="130"/>
  <c r="E11" i="132" s="1"/>
  <c r="N18" i="130"/>
  <c r="E15" i="132" s="1"/>
  <c r="M12" i="130"/>
  <c r="I12" i="130"/>
  <c r="N20" i="130"/>
  <c r="E17" i="132" s="1"/>
  <c r="I13" i="128"/>
  <c r="I14" i="128"/>
  <c r="I9" i="128"/>
  <c r="M13" i="128"/>
  <c r="I11" i="128"/>
  <c r="M9" i="128"/>
  <c r="M8" i="127"/>
  <c r="M12" i="127"/>
  <c r="M16" i="127"/>
  <c r="M20" i="127"/>
  <c r="I21" i="127"/>
  <c r="N21" i="127" s="1"/>
  <c r="B18" i="132" s="1"/>
  <c r="I18" i="127"/>
  <c r="N18" i="127" s="1"/>
  <c r="B15" i="132" s="1"/>
  <c r="M11" i="127"/>
  <c r="I11" i="127"/>
  <c r="I15" i="127"/>
  <c r="M15" i="127"/>
  <c r="M19" i="127"/>
  <c r="I11" i="125"/>
  <c r="M14" i="125"/>
  <c r="M4" i="125"/>
  <c r="N4" i="125" s="1"/>
  <c r="F2" i="126" s="1"/>
  <c r="I6" i="125"/>
  <c r="N6" i="125" s="1"/>
  <c r="F4" i="126" s="1"/>
  <c r="M11" i="125"/>
  <c r="I20" i="125"/>
  <c r="N20" i="125" s="1"/>
  <c r="F18" i="126" s="1"/>
  <c r="I7" i="125"/>
  <c r="I15" i="125"/>
  <c r="M8" i="125"/>
  <c r="M13" i="125"/>
  <c r="M17" i="125"/>
  <c r="I9" i="125"/>
  <c r="M9" i="125"/>
  <c r="I15" i="124"/>
  <c r="M15" i="124"/>
  <c r="M16" i="124"/>
  <c r="M21" i="124"/>
  <c r="N21" i="124" s="1"/>
  <c r="E18" i="126" s="1"/>
  <c r="M10" i="124"/>
  <c r="N10" i="124" s="1"/>
  <c r="E7" i="126" s="1"/>
  <c r="M16" i="122"/>
  <c r="N16" i="122" s="1"/>
  <c r="C14" i="126" s="1"/>
  <c r="M4" i="122"/>
  <c r="N4" i="122" s="1"/>
  <c r="C2" i="126" s="1"/>
  <c r="I4" i="121"/>
  <c r="I6" i="121"/>
  <c r="M7" i="121"/>
  <c r="M12" i="121"/>
  <c r="M16" i="121"/>
  <c r="M9" i="121"/>
  <c r="I14" i="121"/>
  <c r="N14" i="121" s="1"/>
  <c r="B12" i="126" s="1"/>
  <c r="M6" i="121"/>
  <c r="M17" i="121"/>
  <c r="N17" i="121" s="1"/>
  <c r="B15" i="126" s="1"/>
  <c r="I9" i="121"/>
  <c r="M4" i="121"/>
  <c r="M5" i="125"/>
  <c r="I12" i="125"/>
  <c r="I16" i="125"/>
  <c r="N16" i="125" s="1"/>
  <c r="F14" i="126" s="1"/>
  <c r="I8" i="125"/>
  <c r="I13" i="125"/>
  <c r="I17" i="125"/>
  <c r="I5" i="125"/>
  <c r="I14" i="125"/>
  <c r="M15" i="125"/>
  <c r="M8" i="124"/>
  <c r="N8" i="124" s="1"/>
  <c r="E5" i="126" s="1"/>
  <c r="M13" i="124"/>
  <c r="M17" i="124"/>
  <c r="N17" i="124" s="1"/>
  <c r="E14" i="126" s="1"/>
  <c r="I12" i="124"/>
  <c r="I16" i="124"/>
  <c r="I9" i="124"/>
  <c r="N9" i="124" s="1"/>
  <c r="E6" i="126" s="1"/>
  <c r="I14" i="124"/>
  <c r="I18" i="124"/>
  <c r="N18" i="124" s="1"/>
  <c r="E15" i="126" s="1"/>
  <c r="M12" i="124"/>
  <c r="M6" i="124"/>
  <c r="N20" i="124"/>
  <c r="E17" i="126" s="1"/>
  <c r="I12" i="122"/>
  <c r="N12" i="122" s="1"/>
  <c r="C10" i="126" s="1"/>
  <c r="M8" i="122"/>
  <c r="N8" i="122" s="1"/>
  <c r="C6" i="126" s="1"/>
  <c r="N20" i="121"/>
  <c r="B18" i="126" s="1"/>
  <c r="M11" i="121"/>
  <c r="M5" i="121"/>
  <c r="I7" i="121"/>
  <c r="I12" i="121"/>
  <c r="I16" i="121"/>
  <c r="I15" i="121"/>
  <c r="I13" i="121"/>
  <c r="I11" i="121"/>
  <c r="I5" i="121"/>
  <c r="M15" i="121"/>
  <c r="M13" i="121"/>
  <c r="I14" i="120"/>
  <c r="I18" i="120"/>
  <c r="M14" i="120"/>
  <c r="M20" i="120"/>
  <c r="I15" i="120"/>
  <c r="I4" i="120"/>
  <c r="M8" i="120"/>
  <c r="I6" i="120"/>
  <c r="M10" i="120"/>
  <c r="N10" i="120" s="1"/>
  <c r="M18" i="120"/>
  <c r="I13" i="120"/>
  <c r="I11" i="120"/>
  <c r="I19" i="120"/>
  <c r="M6" i="120"/>
  <c r="M9" i="120"/>
  <c r="N9" i="120" s="1"/>
  <c r="M7" i="120"/>
  <c r="M15" i="120"/>
  <c r="M19" i="120"/>
  <c r="I16" i="120"/>
  <c r="M17" i="120"/>
  <c r="I20" i="120"/>
  <c r="I12" i="120"/>
  <c r="M5" i="120"/>
  <c r="M12" i="120"/>
  <c r="M16" i="120"/>
  <c r="I8" i="120"/>
  <c r="I5" i="120"/>
  <c r="M13" i="120"/>
  <c r="I7" i="118"/>
  <c r="N7" i="118" s="1"/>
  <c r="AI6" i="74" s="1"/>
  <c r="I19" i="118"/>
  <c r="I5" i="118"/>
  <c r="I9" i="118"/>
  <c r="I15" i="118"/>
  <c r="I18" i="118"/>
  <c r="M9" i="118"/>
  <c r="I11" i="118"/>
  <c r="M18" i="118"/>
  <c r="N18" i="118" s="1"/>
  <c r="AI17" i="74" s="1"/>
  <c r="M11" i="118"/>
  <c r="M15" i="118"/>
  <c r="M19" i="118"/>
  <c r="M16" i="118"/>
  <c r="M5" i="118"/>
  <c r="I13" i="118"/>
  <c r="N10" i="118"/>
  <c r="AI9" i="74" s="1"/>
  <c r="M8" i="118"/>
  <c r="N8" i="118" s="1"/>
  <c r="AI7" i="74" s="1"/>
  <c r="I12" i="118"/>
  <c r="M12" i="118"/>
  <c r="I16" i="118"/>
  <c r="M17" i="118"/>
  <c r="N17" i="118" s="1"/>
  <c r="AI16" i="74" s="1"/>
  <c r="I19" i="116"/>
  <c r="I6" i="116"/>
  <c r="I10" i="116"/>
  <c r="I14" i="116"/>
  <c r="I18" i="116"/>
  <c r="N18" i="116" s="1"/>
  <c r="AG16" i="74" s="1"/>
  <c r="N20" i="116"/>
  <c r="AG18" i="74" s="1"/>
  <c r="N10" i="116"/>
  <c r="AG8" i="74" s="1"/>
  <c r="I8" i="116"/>
  <c r="I12" i="116"/>
  <c r="I16" i="116"/>
  <c r="N15" i="116"/>
  <c r="AG13" i="74" s="1"/>
  <c r="N11" i="116"/>
  <c r="AG9" i="74" s="1"/>
  <c r="I9" i="116"/>
  <c r="I13" i="116"/>
  <c r="I17" i="116"/>
  <c r="M17" i="115"/>
  <c r="M5" i="115"/>
  <c r="I17" i="115"/>
  <c r="I15" i="115"/>
  <c r="I18" i="115"/>
  <c r="I9" i="115"/>
  <c r="M13" i="115"/>
  <c r="N13" i="115" s="1"/>
  <c r="AB11" i="74" s="1"/>
  <c r="M21" i="115"/>
  <c r="I14" i="115"/>
  <c r="M14" i="115"/>
  <c r="M18" i="115"/>
  <c r="M9" i="115"/>
  <c r="N9" i="115" s="1"/>
  <c r="AB7" i="74" s="1"/>
  <c r="M16" i="115"/>
  <c r="M19" i="115"/>
  <c r="N19" i="115" s="1"/>
  <c r="AB17" i="74" s="1"/>
  <c r="I7" i="115"/>
  <c r="N7" i="115" s="1"/>
  <c r="AB5" i="74" s="1"/>
  <c r="I16" i="115"/>
  <c r="M15" i="115"/>
  <c r="N15" i="115" s="1"/>
  <c r="AB13" i="74" s="1"/>
  <c r="M11" i="115"/>
  <c r="M10" i="115"/>
  <c r="N10" i="115" s="1"/>
  <c r="AB8" i="74" s="1"/>
  <c r="M20" i="115"/>
  <c r="M12" i="115"/>
  <c r="M6" i="115"/>
  <c r="I20" i="115"/>
  <c r="I12" i="115"/>
  <c r="I11" i="115"/>
  <c r="I21" i="115"/>
  <c r="N21" i="115" s="1"/>
  <c r="AB19" i="74" s="1"/>
  <c r="M5" i="114"/>
  <c r="N5" i="114" s="1"/>
  <c r="AA3" i="74" s="1"/>
  <c r="M18" i="114"/>
  <c r="N18" i="114" s="1"/>
  <c r="AA16" i="74" s="1"/>
  <c r="N6" i="114"/>
  <c r="AA4" i="74" s="1"/>
  <c r="M12" i="112"/>
  <c r="M16" i="112"/>
  <c r="I8" i="112"/>
  <c r="I10" i="112"/>
  <c r="I5" i="112"/>
  <c r="N5" i="112" s="1"/>
  <c r="C2" i="113" s="1"/>
  <c r="I21" i="112"/>
  <c r="I6" i="112"/>
  <c r="I14" i="112"/>
  <c r="I7" i="112"/>
  <c r="M18" i="112"/>
  <c r="I13" i="112"/>
  <c r="M9" i="112"/>
  <c r="M17" i="112"/>
  <c r="M8" i="112"/>
  <c r="M19" i="112"/>
  <c r="N19" i="112" s="1"/>
  <c r="C16" i="113" s="1"/>
  <c r="I9" i="112"/>
  <c r="M15" i="112"/>
  <c r="N15" i="112" s="1"/>
  <c r="C12" i="113" s="1"/>
  <c r="M21" i="112"/>
  <c r="M16" i="111"/>
  <c r="M13" i="111"/>
  <c r="M18" i="111"/>
  <c r="I11" i="111"/>
  <c r="I8" i="111"/>
  <c r="N8" i="111" s="1"/>
  <c r="B5" i="113" s="1"/>
  <c r="I9" i="111"/>
  <c r="N9" i="111" s="1"/>
  <c r="B6" i="113" s="1"/>
  <c r="M19" i="111"/>
  <c r="I16" i="111"/>
  <c r="M21" i="111"/>
  <c r="I7" i="111"/>
  <c r="N7" i="111" s="1"/>
  <c r="B4" i="113" s="1"/>
  <c r="M17" i="111"/>
  <c r="I14" i="111"/>
  <c r="I17" i="111"/>
  <c r="M10" i="112"/>
  <c r="I20" i="112"/>
  <c r="N20" i="112" s="1"/>
  <c r="C17" i="113" s="1"/>
  <c r="I11" i="112"/>
  <c r="N11" i="112" s="1"/>
  <c r="C8" i="113" s="1"/>
  <c r="M6" i="112"/>
  <c r="M13" i="112"/>
  <c r="N6" i="111"/>
  <c r="B3" i="113" s="1"/>
  <c r="M11" i="111"/>
  <c r="I18" i="111"/>
  <c r="I20" i="111"/>
  <c r="M12" i="111"/>
  <c r="N12" i="111" s="1"/>
  <c r="B9" i="113" s="1"/>
  <c r="I12" i="111"/>
  <c r="I19" i="111"/>
  <c r="N10" i="111"/>
  <c r="B7" i="113" s="1"/>
  <c r="I21" i="111"/>
  <c r="M14" i="111"/>
  <c r="I13" i="111"/>
  <c r="I11" i="109"/>
  <c r="M8" i="109"/>
  <c r="I10" i="109"/>
  <c r="M6" i="109"/>
  <c r="N6" i="109" s="1"/>
  <c r="C4" i="110" s="1"/>
  <c r="M5" i="109"/>
  <c r="I19" i="109"/>
  <c r="I8" i="109"/>
  <c r="I18" i="109"/>
  <c r="N18" i="109" s="1"/>
  <c r="C16" i="110" s="1"/>
  <c r="M21" i="109"/>
  <c r="N21" i="109" s="1"/>
  <c r="C19" i="110" s="1"/>
  <c r="M10" i="109"/>
  <c r="I7" i="109"/>
  <c r="M14" i="109"/>
  <c r="I15" i="109"/>
  <c r="M13" i="109"/>
  <c r="N13" i="109" s="1"/>
  <c r="C11" i="110" s="1"/>
  <c r="M15" i="109"/>
  <c r="M19" i="109"/>
  <c r="M17" i="108"/>
  <c r="M20" i="108"/>
  <c r="N20" i="108" s="1"/>
  <c r="B18" i="110" s="1"/>
  <c r="I9" i="108"/>
  <c r="M13" i="108"/>
  <c r="M21" i="108"/>
  <c r="N21" i="108" s="1"/>
  <c r="B19" i="110" s="1"/>
  <c r="M16" i="108"/>
  <c r="I8" i="108"/>
  <c r="I5" i="108"/>
  <c r="N5" i="108" s="1"/>
  <c r="B3" i="110" s="1"/>
  <c r="I17" i="108"/>
  <c r="M15" i="108"/>
  <c r="I14" i="108"/>
  <c r="I18" i="108"/>
  <c r="M19" i="108"/>
  <c r="I10" i="108"/>
  <c r="I6" i="108"/>
  <c r="I15" i="108"/>
  <c r="I7" i="108"/>
  <c r="M9" i="108"/>
  <c r="I13" i="108"/>
  <c r="M10" i="108"/>
  <c r="M14" i="108"/>
  <c r="M18" i="108"/>
  <c r="M11" i="109"/>
  <c r="M7" i="109"/>
  <c r="I16" i="109"/>
  <c r="N16" i="109" s="1"/>
  <c r="C14" i="110" s="1"/>
  <c r="I20" i="109"/>
  <c r="N20" i="109" s="1"/>
  <c r="C18" i="110" s="1"/>
  <c r="M17" i="109"/>
  <c r="N17" i="109" s="1"/>
  <c r="C15" i="110" s="1"/>
  <c r="N9" i="109"/>
  <c r="C7" i="110" s="1"/>
  <c r="I12" i="109"/>
  <c r="N12" i="109" s="1"/>
  <c r="C10" i="110" s="1"/>
  <c r="I12" i="108"/>
  <c r="M12" i="108"/>
  <c r="M7" i="108"/>
  <c r="M6" i="108"/>
  <c r="I11" i="108"/>
  <c r="I19" i="108"/>
  <c r="M11" i="108"/>
  <c r="M8" i="108"/>
  <c r="I16" i="108"/>
  <c r="M19" i="106"/>
  <c r="N19" i="106" s="1"/>
  <c r="B16" i="107" s="1"/>
  <c r="I8" i="106"/>
  <c r="I12" i="106"/>
  <c r="I16" i="106"/>
  <c r="I20" i="106"/>
  <c r="I5" i="106"/>
  <c r="M8" i="106"/>
  <c r="M12" i="106"/>
  <c r="M16" i="106"/>
  <c r="M20" i="106"/>
  <c r="M13" i="106"/>
  <c r="M21" i="106"/>
  <c r="M14" i="106"/>
  <c r="N14" i="106" s="1"/>
  <c r="B11" i="107" s="1"/>
  <c r="M7" i="106"/>
  <c r="I9" i="106"/>
  <c r="I17" i="106"/>
  <c r="M6" i="106"/>
  <c r="I18" i="106"/>
  <c r="N18" i="106" s="1"/>
  <c r="B15" i="107" s="1"/>
  <c r="M9" i="106"/>
  <c r="N9" i="106" s="1"/>
  <c r="B6" i="107" s="1"/>
  <c r="M17" i="106"/>
  <c r="I13" i="106"/>
  <c r="I21" i="106"/>
  <c r="M10" i="106"/>
  <c r="N10" i="106" s="1"/>
  <c r="B7" i="107" s="1"/>
  <c r="M10" i="103"/>
  <c r="M18" i="103"/>
  <c r="I8" i="103"/>
  <c r="I16" i="103"/>
  <c r="M14" i="103"/>
  <c r="I7" i="103"/>
  <c r="N7" i="103" s="1"/>
  <c r="C4" i="104" s="1"/>
  <c r="M19" i="103"/>
  <c r="M11" i="103"/>
  <c r="N11" i="103" s="1"/>
  <c r="C8" i="104" s="1"/>
  <c r="M15" i="103"/>
  <c r="I12" i="103"/>
  <c r="I20" i="103"/>
  <c r="M5" i="103"/>
  <c r="M8" i="103"/>
  <c r="M12" i="103"/>
  <c r="M16" i="103"/>
  <c r="M20" i="103"/>
  <c r="I13" i="102"/>
  <c r="M21" i="102"/>
  <c r="M5" i="102"/>
  <c r="N5" i="102" s="1"/>
  <c r="B2" i="104" s="1"/>
  <c r="I19" i="102"/>
  <c r="I9" i="102"/>
  <c r="I21" i="102"/>
  <c r="I16" i="102"/>
  <c r="M6" i="102"/>
  <c r="M10" i="102"/>
  <c r="M14" i="102"/>
  <c r="M11" i="102"/>
  <c r="M9" i="102"/>
  <c r="M13" i="102"/>
  <c r="M17" i="102"/>
  <c r="M8" i="102"/>
  <c r="M16" i="102"/>
  <c r="I19" i="103"/>
  <c r="M13" i="103"/>
  <c r="M21" i="103"/>
  <c r="I10" i="103"/>
  <c r="I13" i="103"/>
  <c r="I21" i="103"/>
  <c r="I9" i="103"/>
  <c r="I17" i="103"/>
  <c r="M6" i="103"/>
  <c r="N6" i="103" s="1"/>
  <c r="C3" i="104" s="1"/>
  <c r="M9" i="103"/>
  <c r="M17" i="103"/>
  <c r="I14" i="103"/>
  <c r="M19" i="102"/>
  <c r="I6" i="102"/>
  <c r="I14" i="102"/>
  <c r="I18" i="102"/>
  <c r="I11" i="102"/>
  <c r="M18" i="102"/>
  <c r="I7" i="102"/>
  <c r="M15" i="102"/>
  <c r="N15" i="102" s="1"/>
  <c r="B12" i="104" s="1"/>
  <c r="I16" i="101"/>
  <c r="N16" i="101" s="1"/>
  <c r="V14" i="74" s="1"/>
  <c r="I17" i="101"/>
  <c r="N17" i="101" s="1"/>
  <c r="V15" i="74" s="1"/>
  <c r="I18" i="101"/>
  <c r="N18" i="101" s="1"/>
  <c r="V16" i="74" s="1"/>
  <c r="I8" i="101"/>
  <c r="N8" i="101" s="1"/>
  <c r="V6" i="74" s="1"/>
  <c r="I13" i="101"/>
  <c r="N13" i="101" s="1"/>
  <c r="V11" i="74" s="1"/>
  <c r="I9" i="101"/>
  <c r="N9" i="101" s="1"/>
  <c r="V7" i="74" s="1"/>
  <c r="I5" i="101"/>
  <c r="N5" i="101" s="1"/>
  <c r="V3" i="74" s="1"/>
  <c r="I20" i="101"/>
  <c r="N20" i="101" s="1"/>
  <c r="V18" i="74" s="1"/>
  <c r="I12" i="101"/>
  <c r="N12" i="101" s="1"/>
  <c r="V10" i="74" s="1"/>
  <c r="N11" i="101"/>
  <c r="V9" i="74" s="1"/>
  <c r="I15" i="101"/>
  <c r="N15" i="101" s="1"/>
  <c r="V13" i="74" s="1"/>
  <c r="I7" i="101"/>
  <c r="N7" i="101" s="1"/>
  <c r="V5" i="74" s="1"/>
  <c r="N19" i="101"/>
  <c r="V17" i="74" s="1"/>
  <c r="N14" i="101"/>
  <c r="V12" i="74" s="1"/>
  <c r="N10" i="101"/>
  <c r="V8" i="74" s="1"/>
  <c r="N6" i="101"/>
  <c r="V4" i="74" s="1"/>
  <c r="I21" i="101"/>
  <c r="N21" i="101" s="1"/>
  <c r="V19" i="74" s="1"/>
  <c r="I8" i="100"/>
  <c r="I12" i="100"/>
  <c r="I16" i="100"/>
  <c r="M8" i="100"/>
  <c r="M12" i="100"/>
  <c r="I9" i="100"/>
  <c r="I13" i="100"/>
  <c r="M11" i="100"/>
  <c r="I7" i="100"/>
  <c r="M10" i="100"/>
  <c r="N10" i="100" s="1"/>
  <c r="U8" i="74" s="1"/>
  <c r="M19" i="100"/>
  <c r="N19" i="100" s="1"/>
  <c r="U17" i="74" s="1"/>
  <c r="M7" i="100"/>
  <c r="M16" i="100"/>
  <c r="M9" i="100"/>
  <c r="N9" i="100" s="1"/>
  <c r="U7" i="74" s="1"/>
  <c r="M17" i="100"/>
  <c r="M18" i="100"/>
  <c r="N18" i="100" s="1"/>
  <c r="U16" i="74" s="1"/>
  <c r="M14" i="100"/>
  <c r="N14" i="100" s="1"/>
  <c r="U12" i="74" s="1"/>
  <c r="I15" i="100"/>
  <c r="M13" i="100"/>
  <c r="I6" i="100"/>
  <c r="N5" i="100"/>
  <c r="U3" i="74" s="1"/>
  <c r="N20" i="100"/>
  <c r="U18" i="74" s="1"/>
  <c r="I11" i="100"/>
  <c r="M15" i="100"/>
  <c r="I9" i="98"/>
  <c r="M13" i="98"/>
  <c r="N13" i="98" s="1"/>
  <c r="D10" i="99" s="1"/>
  <c r="I12" i="98"/>
  <c r="I6" i="98"/>
  <c r="M5" i="98"/>
  <c r="N5" i="98" s="1"/>
  <c r="D2" i="99" s="1"/>
  <c r="M15" i="98"/>
  <c r="M19" i="98"/>
  <c r="M14" i="98"/>
  <c r="I20" i="97"/>
  <c r="M11" i="97"/>
  <c r="I8" i="97"/>
  <c r="I12" i="97"/>
  <c r="I16" i="97"/>
  <c r="M7" i="97"/>
  <c r="N7" i="97" s="1"/>
  <c r="C4" i="99" s="1"/>
  <c r="M10" i="97"/>
  <c r="I17" i="97"/>
  <c r="I11" i="97"/>
  <c r="I15" i="97"/>
  <c r="N5" i="97"/>
  <c r="C2" i="99" s="1"/>
  <c r="M8" i="97"/>
  <c r="M12" i="97"/>
  <c r="M16" i="97"/>
  <c r="M20" i="97"/>
  <c r="N20" i="97" s="1"/>
  <c r="C17" i="99" s="1"/>
  <c r="I18" i="97"/>
  <c r="M14" i="97"/>
  <c r="I6" i="97"/>
  <c r="M15" i="97"/>
  <c r="M21" i="96"/>
  <c r="N21" i="96" s="1"/>
  <c r="B18" i="99" s="1"/>
  <c r="I6" i="96"/>
  <c r="I10" i="96"/>
  <c r="I14" i="96"/>
  <c r="I18" i="96"/>
  <c r="M19" i="96"/>
  <c r="I19" i="96"/>
  <c r="I13" i="96"/>
  <c r="I11" i="96"/>
  <c r="I12" i="96"/>
  <c r="M6" i="96"/>
  <c r="M10" i="96"/>
  <c r="M14" i="96"/>
  <c r="M18" i="96"/>
  <c r="M16" i="96"/>
  <c r="M9" i="96"/>
  <c r="N9" i="96" s="1"/>
  <c r="B6" i="99" s="1"/>
  <c r="M13" i="96"/>
  <c r="M5" i="96"/>
  <c r="I16" i="98"/>
  <c r="M16" i="98"/>
  <c r="M18" i="98"/>
  <c r="M20" i="98"/>
  <c r="I17" i="98"/>
  <c r="I21" i="98"/>
  <c r="N10" i="98"/>
  <c r="D7" i="99" s="1"/>
  <c r="I18" i="98"/>
  <c r="I20" i="98"/>
  <c r="M17" i="98"/>
  <c r="M21" i="98"/>
  <c r="N11" i="98"/>
  <c r="D8" i="99" s="1"/>
  <c r="M6" i="98"/>
  <c r="I15" i="98"/>
  <c r="I19" i="98"/>
  <c r="N8" i="98"/>
  <c r="D5" i="99" s="1"/>
  <c r="I9" i="97"/>
  <c r="N9" i="97" s="1"/>
  <c r="C6" i="99" s="1"/>
  <c r="M17" i="97"/>
  <c r="M6" i="97"/>
  <c r="I14" i="97"/>
  <c r="I13" i="97"/>
  <c r="I21" i="97"/>
  <c r="I10" i="97"/>
  <c r="M18" i="97"/>
  <c r="M13" i="97"/>
  <c r="N13" i="97" s="1"/>
  <c r="C10" i="99" s="1"/>
  <c r="M21" i="97"/>
  <c r="N21" i="97" s="1"/>
  <c r="C18" i="99" s="1"/>
  <c r="I7" i="96"/>
  <c r="I15" i="96"/>
  <c r="N15" i="96" s="1"/>
  <c r="B12" i="99" s="1"/>
  <c r="M7" i="96"/>
  <c r="M11" i="96"/>
  <c r="M12" i="96"/>
  <c r="I8" i="96"/>
  <c r="I8" i="95"/>
  <c r="I20" i="95"/>
  <c r="M8" i="95"/>
  <c r="M16" i="95"/>
  <c r="I16" i="95"/>
  <c r="I11" i="95"/>
  <c r="N11" i="95" s="1"/>
  <c r="S9" i="74" s="1"/>
  <c r="I6" i="95"/>
  <c r="M7" i="95"/>
  <c r="I12" i="95"/>
  <c r="N19" i="95"/>
  <c r="S17" i="74" s="1"/>
  <c r="M12" i="95"/>
  <c r="M20" i="95"/>
  <c r="M5" i="95"/>
  <c r="M13" i="95"/>
  <c r="I9" i="95"/>
  <c r="I17" i="95"/>
  <c r="M6" i="95"/>
  <c r="M14" i="95"/>
  <c r="N14" i="95" s="1"/>
  <c r="S12" i="74" s="1"/>
  <c r="M21" i="95"/>
  <c r="M9" i="95"/>
  <c r="M17" i="95"/>
  <c r="I18" i="95"/>
  <c r="M10" i="95"/>
  <c r="I13" i="95"/>
  <c r="I21" i="95"/>
  <c r="M21" i="94"/>
  <c r="M20" i="94"/>
  <c r="N20" i="94" s="1"/>
  <c r="R18" i="74" s="1"/>
  <c r="M8" i="94"/>
  <c r="I19" i="94"/>
  <c r="I6" i="94"/>
  <c r="I10" i="94"/>
  <c r="I14" i="94"/>
  <c r="I18" i="94"/>
  <c r="I7" i="94"/>
  <c r="I11" i="94"/>
  <c r="I9" i="94"/>
  <c r="I17" i="94"/>
  <c r="N17" i="94" s="1"/>
  <c r="R15" i="74" s="1"/>
  <c r="I5" i="94"/>
  <c r="M13" i="94"/>
  <c r="N13" i="94" s="1"/>
  <c r="R11" i="74" s="1"/>
  <c r="I16" i="94"/>
  <c r="M6" i="94"/>
  <c r="M10" i="94"/>
  <c r="M14" i="94"/>
  <c r="M18" i="94"/>
  <c r="I8" i="94"/>
  <c r="N21" i="94"/>
  <c r="R19" i="74" s="1"/>
  <c r="M11" i="94"/>
  <c r="M7" i="94"/>
  <c r="M12" i="94"/>
  <c r="M16" i="94"/>
  <c r="M19" i="94"/>
  <c r="I12" i="94"/>
  <c r="M15" i="94"/>
  <c r="N15" i="94" s="1"/>
  <c r="R13" i="74" s="1"/>
  <c r="M9" i="93"/>
  <c r="M13" i="93"/>
  <c r="N13" i="93" s="1"/>
  <c r="Q11" i="74" s="1"/>
  <c r="M11" i="93"/>
  <c r="N6" i="93"/>
  <c r="Q4" i="74" s="1"/>
  <c r="N10" i="93"/>
  <c r="Q8" i="74" s="1"/>
  <c r="M20" i="93"/>
  <c r="N20" i="93" s="1"/>
  <c r="Q18" i="74" s="1"/>
  <c r="I15" i="93"/>
  <c r="N15" i="93" s="1"/>
  <c r="Q13" i="74" s="1"/>
  <c r="N14" i="93"/>
  <c r="Q12" i="74" s="1"/>
  <c r="I12" i="93"/>
  <c r="I8" i="93"/>
  <c r="I17" i="93"/>
  <c r="I7" i="93"/>
  <c r="N7" i="93" s="1"/>
  <c r="Q5" i="74" s="1"/>
  <c r="M5" i="93"/>
  <c r="N5" i="93" s="1"/>
  <c r="Q3" i="74" s="1"/>
  <c r="M18" i="93"/>
  <c r="M19" i="93"/>
  <c r="I11" i="93"/>
  <c r="N21" i="93"/>
  <c r="Q19" i="74" s="1"/>
  <c r="M12" i="93"/>
  <c r="M17" i="93"/>
  <c r="I16" i="93"/>
  <c r="N16" i="93" s="1"/>
  <c r="Q14" i="74" s="1"/>
  <c r="I19" i="93"/>
  <c r="M8" i="93"/>
  <c r="M7" i="92"/>
  <c r="N7" i="92" s="1"/>
  <c r="P5" i="74" s="1"/>
  <c r="M5" i="92"/>
  <c r="N5" i="92" s="1"/>
  <c r="P3" i="74" s="1"/>
  <c r="I8" i="92"/>
  <c r="I12" i="92"/>
  <c r="I16" i="92"/>
  <c r="I20" i="92"/>
  <c r="I6" i="92"/>
  <c r="M8" i="92"/>
  <c r="M12" i="92"/>
  <c r="M16" i="92"/>
  <c r="M20" i="92"/>
  <c r="I10" i="92"/>
  <c r="I11" i="92"/>
  <c r="N11" i="92" s="1"/>
  <c r="P9" i="74" s="1"/>
  <c r="I15" i="92"/>
  <c r="N15" i="92" s="1"/>
  <c r="P13" i="74" s="1"/>
  <c r="I19" i="92"/>
  <c r="N19" i="92" s="1"/>
  <c r="P17" i="74" s="1"/>
  <c r="M14" i="92"/>
  <c r="M18" i="92"/>
  <c r="M6" i="92"/>
  <c r="M10" i="92"/>
  <c r="M9" i="92"/>
  <c r="N9" i="92" s="1"/>
  <c r="P7" i="74" s="1"/>
  <c r="I18" i="92"/>
  <c r="I13" i="92"/>
  <c r="I21" i="92"/>
  <c r="I14" i="92"/>
  <c r="M13" i="92"/>
  <c r="M17" i="92"/>
  <c r="M21" i="92"/>
  <c r="M8" i="91"/>
  <c r="N8" i="91" s="1"/>
  <c r="O6" i="74" s="1"/>
  <c r="M19" i="91"/>
  <c r="N19" i="91" s="1"/>
  <c r="O17" i="74" s="1"/>
  <c r="M21" i="91"/>
  <c r="M6" i="91"/>
  <c r="M7" i="91"/>
  <c r="M11" i="91"/>
  <c r="N11" i="91" s="1"/>
  <c r="O9" i="74" s="1"/>
  <c r="M15" i="91"/>
  <c r="N15" i="91" s="1"/>
  <c r="O13" i="74" s="1"/>
  <c r="M18" i="91"/>
  <c r="I20" i="91"/>
  <c r="I14" i="91"/>
  <c r="M13" i="91"/>
  <c r="N13" i="91" s="1"/>
  <c r="O11" i="74" s="1"/>
  <c r="M20" i="91"/>
  <c r="M9" i="91"/>
  <c r="N9" i="91" s="1"/>
  <c r="O7" i="74" s="1"/>
  <c r="M12" i="91"/>
  <c r="M16" i="91"/>
  <c r="I6" i="91"/>
  <c r="I17" i="91"/>
  <c r="M5" i="91"/>
  <c r="I10" i="91"/>
  <c r="M10" i="91"/>
  <c r="I12" i="91"/>
  <c r="I18" i="91"/>
  <c r="M14" i="91"/>
  <c r="I21" i="90"/>
  <c r="I7" i="90"/>
  <c r="N7" i="90" s="1"/>
  <c r="N5" i="74" s="1"/>
  <c r="I11" i="90"/>
  <c r="I19" i="90"/>
  <c r="N19" i="90" s="1"/>
  <c r="N17" i="74" s="1"/>
  <c r="M11" i="90"/>
  <c r="I8" i="90"/>
  <c r="I12" i="90"/>
  <c r="M10" i="90"/>
  <c r="M15" i="90"/>
  <c r="N15" i="90" s="1"/>
  <c r="N13" i="74" s="1"/>
  <c r="M8" i="90"/>
  <c r="N8" i="90" s="1"/>
  <c r="N6" i="74" s="1"/>
  <c r="M12" i="90"/>
  <c r="N12" i="90" s="1"/>
  <c r="N10" i="74" s="1"/>
  <c r="M16" i="90"/>
  <c r="N16" i="90" s="1"/>
  <c r="N14" i="74" s="1"/>
  <c r="M20" i="90"/>
  <c r="N20" i="90" s="1"/>
  <c r="N18" i="74" s="1"/>
  <c r="M6" i="90"/>
  <c r="M17" i="90"/>
  <c r="M9" i="90"/>
  <c r="M21" i="90"/>
  <c r="N21" i="90" s="1"/>
  <c r="N19" i="74" s="1"/>
  <c r="M18" i="90"/>
  <c r="N18" i="90" s="1"/>
  <c r="N16" i="74" s="1"/>
  <c r="I17" i="90"/>
  <c r="M13" i="90"/>
  <c r="N13" i="90" s="1"/>
  <c r="N11" i="74" s="1"/>
  <c r="M14" i="90"/>
  <c r="I10" i="90"/>
  <c r="I14" i="90"/>
  <c r="I9" i="90"/>
  <c r="M6" i="89"/>
  <c r="M8" i="89"/>
  <c r="N8" i="89" s="1"/>
  <c r="M6" i="74" s="1"/>
  <c r="N18" i="89"/>
  <c r="M16" i="74" s="1"/>
  <c r="M12" i="89"/>
  <c r="I17" i="89"/>
  <c r="M19" i="89"/>
  <c r="I19" i="89"/>
  <c r="I10" i="89"/>
  <c r="M11" i="89"/>
  <c r="M21" i="89"/>
  <c r="M10" i="89"/>
  <c r="I11" i="89"/>
  <c r="M7" i="89"/>
  <c r="M20" i="89"/>
  <c r="I6" i="89"/>
  <c r="M15" i="89"/>
  <c r="N14" i="89"/>
  <c r="M12" i="74" s="1"/>
  <c r="I15" i="89"/>
  <c r="I12" i="89"/>
  <c r="I16" i="89"/>
  <c r="M5" i="89"/>
  <c r="M17" i="89"/>
  <c r="I13" i="89"/>
  <c r="I20" i="89"/>
  <c r="M16" i="89"/>
  <c r="M8" i="88"/>
  <c r="N8" i="88" s="1"/>
  <c r="L6" i="74" s="1"/>
  <c r="M11" i="88"/>
  <c r="N11" i="88" s="1"/>
  <c r="L9" i="74" s="1"/>
  <c r="I20" i="88"/>
  <c r="N20" i="88" s="1"/>
  <c r="L18" i="74" s="1"/>
  <c r="I14" i="88"/>
  <c r="M9" i="88"/>
  <c r="I6" i="88"/>
  <c r="N6" i="88" s="1"/>
  <c r="L4" i="74" s="1"/>
  <c r="M15" i="88"/>
  <c r="M14" i="88"/>
  <c r="N14" i="88" s="1"/>
  <c r="L12" i="74" s="1"/>
  <c r="I9" i="88"/>
  <c r="I17" i="88"/>
  <c r="M16" i="88"/>
  <c r="N12" i="88"/>
  <c r="L10" i="74" s="1"/>
  <c r="I15" i="88"/>
  <c r="I10" i="88"/>
  <c r="I21" i="88"/>
  <c r="M7" i="88"/>
  <c r="I12" i="87"/>
  <c r="I5" i="87"/>
  <c r="N5" i="87" s="1"/>
  <c r="J3" i="74" s="1"/>
  <c r="I10" i="87"/>
  <c r="N10" i="87" s="1"/>
  <c r="J8" i="74" s="1"/>
  <c r="I14" i="87"/>
  <c r="I17" i="87"/>
  <c r="M20" i="87"/>
  <c r="I6" i="87"/>
  <c r="I18" i="87"/>
  <c r="I20" i="87"/>
  <c r="M9" i="87"/>
  <c r="N9" i="87" s="1"/>
  <c r="J7" i="74" s="1"/>
  <c r="I15" i="87"/>
  <c r="M11" i="87"/>
  <c r="I11" i="87"/>
  <c r="M6" i="87"/>
  <c r="M18" i="87"/>
  <c r="M7" i="87"/>
  <c r="M12" i="87"/>
  <c r="M15" i="87"/>
  <c r="I7" i="87"/>
  <c r="M8" i="87"/>
  <c r="N8" i="87" s="1"/>
  <c r="J6" i="74" s="1"/>
  <c r="I16" i="87"/>
  <c r="N16" i="87" s="1"/>
  <c r="J14" i="74" s="1"/>
  <c r="I9" i="84"/>
  <c r="I10" i="84"/>
  <c r="M8" i="84"/>
  <c r="M9" i="84"/>
  <c r="M7" i="84"/>
  <c r="N7" i="84" s="1"/>
  <c r="G4" i="85" s="1"/>
  <c r="M10" i="84"/>
  <c r="I5" i="83"/>
  <c r="M7" i="83"/>
  <c r="N7" i="83" s="1"/>
  <c r="F4" i="85" s="1"/>
  <c r="I16" i="83"/>
  <c r="I8" i="83"/>
  <c r="M11" i="83"/>
  <c r="I13" i="83"/>
  <c r="I11" i="83"/>
  <c r="I12" i="83"/>
  <c r="I20" i="83"/>
  <c r="M21" i="83"/>
  <c r="M15" i="83"/>
  <c r="M8" i="83"/>
  <c r="M12" i="83"/>
  <c r="M16" i="83"/>
  <c r="M20" i="83"/>
  <c r="M10" i="83"/>
  <c r="N10" i="83" s="1"/>
  <c r="F7" i="85" s="1"/>
  <c r="M14" i="83"/>
  <c r="M12" i="82"/>
  <c r="N19" i="82"/>
  <c r="E16" i="85" s="1"/>
  <c r="M7" i="82"/>
  <c r="I14" i="82"/>
  <c r="N14" i="82" s="1"/>
  <c r="E11" i="85" s="1"/>
  <c r="I8" i="82"/>
  <c r="I12" i="82"/>
  <c r="I16" i="82"/>
  <c r="N16" i="82" s="1"/>
  <c r="E13" i="85" s="1"/>
  <c r="I20" i="82"/>
  <c r="M20" i="82"/>
  <c r="M8" i="82"/>
  <c r="M16" i="82"/>
  <c r="M5" i="82"/>
  <c r="N5" i="82" s="1"/>
  <c r="E2" i="85" s="1"/>
  <c r="M11" i="82"/>
  <c r="M15" i="82"/>
  <c r="N15" i="82" s="1"/>
  <c r="E12" i="85" s="1"/>
  <c r="I19" i="81"/>
  <c r="M21" i="81"/>
  <c r="M11" i="81"/>
  <c r="I20" i="81"/>
  <c r="I11" i="81"/>
  <c r="M5" i="81"/>
  <c r="N5" i="81" s="1"/>
  <c r="D2" i="85" s="1"/>
  <c r="M8" i="81"/>
  <c r="M20" i="81"/>
  <c r="N20" i="81" s="1"/>
  <c r="D17" i="85" s="1"/>
  <c r="N19" i="81"/>
  <c r="D16" i="85" s="1"/>
  <c r="I8" i="81"/>
  <c r="I12" i="81"/>
  <c r="I16" i="81"/>
  <c r="N16" i="81" s="1"/>
  <c r="D13" i="85" s="1"/>
  <c r="I10" i="81"/>
  <c r="M15" i="81"/>
  <c r="M12" i="81"/>
  <c r="N12" i="81" s="1"/>
  <c r="D9" i="85" s="1"/>
  <c r="M10" i="81"/>
  <c r="M13" i="81"/>
  <c r="N7" i="80"/>
  <c r="C4" i="85" s="1"/>
  <c r="I5" i="80"/>
  <c r="I9" i="80"/>
  <c r="I8" i="80"/>
  <c r="I12" i="80"/>
  <c r="I16" i="80"/>
  <c r="I17" i="80"/>
  <c r="I6" i="80"/>
  <c r="I10" i="80"/>
  <c r="I14" i="80"/>
  <c r="I18" i="80"/>
  <c r="M18" i="80"/>
  <c r="M8" i="80"/>
  <c r="M12" i="80"/>
  <c r="M16" i="80"/>
  <c r="M5" i="80"/>
  <c r="M9" i="80"/>
  <c r="M13" i="80"/>
  <c r="N13" i="80" s="1"/>
  <c r="C10" i="85" s="1"/>
  <c r="M17" i="80"/>
  <c r="M6" i="80"/>
  <c r="N6" i="80" s="1"/>
  <c r="C3" i="85" s="1"/>
  <c r="M10" i="80"/>
  <c r="N10" i="80" s="1"/>
  <c r="C7" i="85" s="1"/>
  <c r="M14" i="80"/>
  <c r="N14" i="80" s="1"/>
  <c r="C11" i="85" s="1"/>
  <c r="M5" i="86"/>
  <c r="M13" i="86"/>
  <c r="M21" i="86"/>
  <c r="I5" i="86"/>
  <c r="I12" i="86"/>
  <c r="I16" i="86"/>
  <c r="I9" i="86"/>
  <c r="M6" i="86"/>
  <c r="I8" i="86"/>
  <c r="I20" i="86"/>
  <c r="M11" i="86"/>
  <c r="M19" i="86"/>
  <c r="M8" i="86"/>
  <c r="M12" i="86"/>
  <c r="M16" i="86"/>
  <c r="N16" i="86" s="1"/>
  <c r="B13" i="85" s="1"/>
  <c r="M20" i="86"/>
  <c r="N20" i="86" s="1"/>
  <c r="B17" i="85" s="1"/>
  <c r="I21" i="86"/>
  <c r="N21" i="86" s="1"/>
  <c r="B18" i="85" s="1"/>
  <c r="M10" i="86"/>
  <c r="N10" i="86" s="1"/>
  <c r="B7" i="85" s="1"/>
  <c r="I18" i="86"/>
  <c r="N18" i="86" s="1"/>
  <c r="B15" i="85" s="1"/>
  <c r="M9" i="86"/>
  <c r="I6" i="86"/>
  <c r="I13" i="86"/>
  <c r="N13" i="86" s="1"/>
  <c r="B10" i="85" s="1"/>
  <c r="I14" i="86"/>
  <c r="I17" i="86"/>
  <c r="N17" i="86" s="1"/>
  <c r="B14" i="85" s="1"/>
  <c r="N17" i="84"/>
  <c r="G14" i="85" s="1"/>
  <c r="I12" i="84"/>
  <c r="I8" i="84"/>
  <c r="M12" i="84"/>
  <c r="N5" i="83"/>
  <c r="F2" i="85" s="1"/>
  <c r="M13" i="83"/>
  <c r="I6" i="83"/>
  <c r="I9" i="83"/>
  <c r="M17" i="83"/>
  <c r="N17" i="83" s="1"/>
  <c r="F14" i="85" s="1"/>
  <c r="M6" i="83"/>
  <c r="M18" i="83"/>
  <c r="N18" i="83" s="1"/>
  <c r="F15" i="85" s="1"/>
  <c r="M9" i="83"/>
  <c r="I21" i="83"/>
  <c r="I14" i="83"/>
  <c r="N7" i="82"/>
  <c r="E4" i="85" s="1"/>
  <c r="M9" i="82"/>
  <c r="M17" i="82"/>
  <c r="I13" i="82"/>
  <c r="I21" i="82"/>
  <c r="N10" i="82"/>
  <c r="E7" i="85" s="1"/>
  <c r="M13" i="82"/>
  <c r="M21" i="82"/>
  <c r="M18" i="82"/>
  <c r="I11" i="82"/>
  <c r="N11" i="82" s="1"/>
  <c r="E8" i="85" s="1"/>
  <c r="I9" i="82"/>
  <c r="I17" i="82"/>
  <c r="M6" i="82"/>
  <c r="N6" i="82" s="1"/>
  <c r="E3" i="85" s="1"/>
  <c r="I18" i="81"/>
  <c r="N18" i="81" s="1"/>
  <c r="D15" i="85" s="1"/>
  <c r="I21" i="81"/>
  <c r="M17" i="81"/>
  <c r="M6" i="81"/>
  <c r="I14" i="81"/>
  <c r="M9" i="81"/>
  <c r="I17" i="81"/>
  <c r="I13" i="81"/>
  <c r="N21" i="80"/>
  <c r="C18" i="85" s="1"/>
  <c r="K19" i="79"/>
  <c r="G5" i="79"/>
  <c r="K21" i="79"/>
  <c r="K5" i="79"/>
  <c r="L19" i="79"/>
  <c r="L11" i="79"/>
  <c r="K20" i="79"/>
  <c r="K11" i="79"/>
  <c r="L10" i="79"/>
  <c r="L8" i="79"/>
  <c r="L7" i="79"/>
  <c r="L18" i="79"/>
  <c r="L17" i="79"/>
  <c r="L16" i="79"/>
  <c r="L15" i="79"/>
  <c r="L14" i="79"/>
  <c r="K8" i="79"/>
  <c r="K7" i="79"/>
  <c r="H5" i="79"/>
  <c r="K18" i="79"/>
  <c r="K17" i="79"/>
  <c r="K16" i="79"/>
  <c r="K15" i="79"/>
  <c r="K14" i="79"/>
  <c r="L13" i="79"/>
  <c r="L12" i="79"/>
  <c r="K6" i="79"/>
  <c r="L5" i="79"/>
  <c r="L9" i="79"/>
  <c r="K10" i="79"/>
  <c r="K9" i="79"/>
  <c r="L6" i="79"/>
  <c r="L21" i="79"/>
  <c r="L20" i="79"/>
  <c r="K13" i="79"/>
  <c r="K12" i="79"/>
  <c r="G5" i="78"/>
  <c r="K5" i="78"/>
  <c r="H5" i="78"/>
  <c r="L5" i="78"/>
  <c r="AL8" i="74" l="1"/>
  <c r="N8" i="86"/>
  <c r="B5" i="85" s="1"/>
  <c r="N17" i="80"/>
  <c r="C14" i="85" s="1"/>
  <c r="N6" i="92"/>
  <c r="P4" i="74" s="1"/>
  <c r="N16" i="103"/>
  <c r="C13" i="104" s="1"/>
  <c r="I14" i="78"/>
  <c r="I15" i="78"/>
  <c r="I16" i="78"/>
  <c r="I17" i="78"/>
  <c r="N16" i="112"/>
  <c r="C13" i="113" s="1"/>
  <c r="N9" i="81"/>
  <c r="D6" i="85" s="1"/>
  <c r="N17" i="102"/>
  <c r="B14" i="104" s="1"/>
  <c r="N5" i="124"/>
  <c r="E2" i="126" s="1"/>
  <c r="N8" i="96"/>
  <c r="B5" i="99" s="1"/>
  <c r="N11" i="86"/>
  <c r="B8" i="85" s="1"/>
  <c r="N17" i="89"/>
  <c r="M15" i="74" s="1"/>
  <c r="N8" i="93"/>
  <c r="Q6" i="74" s="1"/>
  <c r="AL9" i="74"/>
  <c r="I7" i="79"/>
  <c r="N15" i="111"/>
  <c r="B12" i="113" s="1"/>
  <c r="N11" i="114"/>
  <c r="AA9" i="74" s="1"/>
  <c r="N21" i="89"/>
  <c r="M19" i="74" s="1"/>
  <c r="N6" i="115"/>
  <c r="AB4" i="74" s="1"/>
  <c r="N10" i="84"/>
  <c r="G7" i="85" s="1"/>
  <c r="N16" i="88"/>
  <c r="L14" i="74" s="1"/>
  <c r="N21" i="91"/>
  <c r="O19" i="74" s="1"/>
  <c r="N16" i="96"/>
  <c r="B13" i="99" s="1"/>
  <c r="N20" i="111"/>
  <c r="B17" i="113" s="1"/>
  <c r="D17" i="113" s="1"/>
  <c r="N7" i="109"/>
  <c r="C5" i="110" s="1"/>
  <c r="M14" i="79"/>
  <c r="N14" i="98"/>
  <c r="D11" i="99" s="1"/>
  <c r="N7" i="130"/>
  <c r="E4" i="132" s="1"/>
  <c r="G4" i="132" s="1"/>
  <c r="N5" i="89"/>
  <c r="M3" i="74" s="1"/>
  <c r="N19" i="118"/>
  <c r="AI18" i="74" s="1"/>
  <c r="M15" i="79"/>
  <c r="N17" i="120"/>
  <c r="N16" i="91"/>
  <c r="O14" i="74" s="1"/>
  <c r="D19" i="110"/>
  <c r="M13" i="78"/>
  <c r="M14" i="78"/>
  <c r="M15" i="78"/>
  <c r="N6" i="118"/>
  <c r="AI5" i="74" s="1"/>
  <c r="N13" i="100"/>
  <c r="U11" i="74" s="1"/>
  <c r="N18" i="88"/>
  <c r="L16" i="74" s="1"/>
  <c r="M17" i="79"/>
  <c r="N8" i="131"/>
  <c r="F5" i="132" s="1"/>
  <c r="M18" i="78"/>
  <c r="M19" i="78"/>
  <c r="N19" i="78" s="1"/>
  <c r="F17" i="74" s="1"/>
  <c r="M20" i="78"/>
  <c r="I11" i="79"/>
  <c r="N17" i="114"/>
  <c r="AA15" i="74" s="1"/>
  <c r="N6" i="81"/>
  <c r="D3" i="85" s="1"/>
  <c r="M16" i="79"/>
  <c r="N9" i="83"/>
  <c r="F6" i="85" s="1"/>
  <c r="M18" i="79"/>
  <c r="N17" i="87"/>
  <c r="J15" i="74" s="1"/>
  <c r="N21" i="112"/>
  <c r="C18" i="113" s="1"/>
  <c r="N15" i="120"/>
  <c r="M21" i="78"/>
  <c r="N8" i="81"/>
  <c r="D5" i="85" s="1"/>
  <c r="N6" i="124"/>
  <c r="E3" i="126" s="1"/>
  <c r="M9" i="78"/>
  <c r="N9" i="78" s="1"/>
  <c r="F7" i="74" s="1"/>
  <c r="N17" i="100"/>
  <c r="U15" i="74" s="1"/>
  <c r="N11" i="97"/>
  <c r="C8" i="99" s="1"/>
  <c r="N5" i="94"/>
  <c r="R3" i="74" s="1"/>
  <c r="N19" i="83"/>
  <c r="F16" i="85" s="1"/>
  <c r="N7" i="120"/>
  <c r="N4" i="120"/>
  <c r="N15" i="118"/>
  <c r="AI14" i="74" s="1"/>
  <c r="N14" i="112"/>
  <c r="C11" i="113" s="1"/>
  <c r="M19" i="79"/>
  <c r="N19" i="79" s="1"/>
  <c r="H17" i="74" s="1"/>
  <c r="N5" i="95"/>
  <c r="S3" i="74" s="1"/>
  <c r="N13" i="118"/>
  <c r="AI12" i="74" s="1"/>
  <c r="N14" i="118"/>
  <c r="AI13" i="74" s="1"/>
  <c r="N6" i="127"/>
  <c r="B3" i="132" s="1"/>
  <c r="N13" i="124"/>
  <c r="E10" i="126" s="1"/>
  <c r="N19" i="116"/>
  <c r="AG17" i="74" s="1"/>
  <c r="N9" i="116"/>
  <c r="AG7" i="74" s="1"/>
  <c r="N8" i="112"/>
  <c r="C5" i="113" s="1"/>
  <c r="D5" i="113" s="1"/>
  <c r="N18" i="112"/>
  <c r="C15" i="113" s="1"/>
  <c r="N12" i="112"/>
  <c r="C9" i="113" s="1"/>
  <c r="D9" i="113" s="1"/>
  <c r="D2" i="113"/>
  <c r="D12" i="113"/>
  <c r="N21" i="111"/>
  <c r="B18" i="113" s="1"/>
  <c r="D18" i="110"/>
  <c r="N13" i="106"/>
  <c r="B10" i="107" s="1"/>
  <c r="N6" i="106"/>
  <c r="B3" i="107" s="1"/>
  <c r="N18" i="103"/>
  <c r="C15" i="104" s="1"/>
  <c r="N9" i="102"/>
  <c r="B6" i="104" s="1"/>
  <c r="N8" i="97"/>
  <c r="C5" i="99" s="1"/>
  <c r="N5" i="96"/>
  <c r="B2" i="99" s="1"/>
  <c r="E2" i="99" s="1"/>
  <c r="N6" i="94"/>
  <c r="R4" i="74" s="1"/>
  <c r="N14" i="94"/>
  <c r="R12" i="74" s="1"/>
  <c r="N8" i="94"/>
  <c r="R6" i="74" s="1"/>
  <c r="N18" i="93"/>
  <c r="Q16" i="74" s="1"/>
  <c r="N9" i="93"/>
  <c r="Q7" i="74" s="1"/>
  <c r="N7" i="91"/>
  <c r="O5" i="74" s="1"/>
  <c r="N20" i="91"/>
  <c r="O18" i="74" s="1"/>
  <c r="N17" i="90"/>
  <c r="N15" i="74" s="1"/>
  <c r="N14" i="87"/>
  <c r="J12" i="74" s="1"/>
  <c r="N13" i="83"/>
  <c r="F10" i="85" s="1"/>
  <c r="N18" i="82"/>
  <c r="E15" i="85" s="1"/>
  <c r="N15" i="81"/>
  <c r="D12" i="85" s="1"/>
  <c r="N14" i="86"/>
  <c r="B11" i="85" s="1"/>
  <c r="N11" i="93"/>
  <c r="Q9" i="74" s="1"/>
  <c r="N16" i="102"/>
  <c r="B13" i="104" s="1"/>
  <c r="N21" i="102"/>
  <c r="B18" i="104" s="1"/>
  <c r="N11" i="90"/>
  <c r="N9" i="74" s="1"/>
  <c r="N16" i="100"/>
  <c r="U14" i="74" s="1"/>
  <c r="N17" i="115"/>
  <c r="AB15" i="74" s="1"/>
  <c r="N5" i="80"/>
  <c r="C2" i="85" s="1"/>
  <c r="N16" i="83"/>
  <c r="F13" i="85" s="1"/>
  <c r="N9" i="84"/>
  <c r="G6" i="85" s="1"/>
  <c r="N16" i="94"/>
  <c r="R14" i="74" s="1"/>
  <c r="N8" i="95"/>
  <c r="S6" i="74" s="1"/>
  <c r="N12" i="96"/>
  <c r="B9" i="99" s="1"/>
  <c r="N8" i="100"/>
  <c r="U6" i="74" s="1"/>
  <c r="N8" i="109"/>
  <c r="C6" i="110" s="1"/>
  <c r="N7" i="112"/>
  <c r="C4" i="113" s="1"/>
  <c r="D4" i="113" s="1"/>
  <c r="N5" i="115"/>
  <c r="AB3" i="74" s="1"/>
  <c r="G18" i="132"/>
  <c r="G3" i="132"/>
  <c r="G15" i="132"/>
  <c r="N17" i="128"/>
  <c r="C14" i="132" s="1"/>
  <c r="N19" i="127"/>
  <c r="B16" i="132" s="1"/>
  <c r="G16" i="132" s="1"/>
  <c r="N14" i="127"/>
  <c r="B11" i="132" s="1"/>
  <c r="N12" i="127"/>
  <c r="B9" i="132" s="1"/>
  <c r="N10" i="127"/>
  <c r="B7" i="132" s="1"/>
  <c r="G7" i="132" s="1"/>
  <c r="N16" i="127"/>
  <c r="B13" i="132" s="1"/>
  <c r="G13" i="132" s="1"/>
  <c r="N12" i="125"/>
  <c r="F10" i="126" s="1"/>
  <c r="N14" i="125"/>
  <c r="F12" i="126" s="1"/>
  <c r="N7" i="125"/>
  <c r="F5" i="126" s="1"/>
  <c r="G17" i="126"/>
  <c r="N11" i="125"/>
  <c r="F9" i="126" s="1"/>
  <c r="N13" i="125"/>
  <c r="F11" i="126" s="1"/>
  <c r="N15" i="125"/>
  <c r="F13" i="126" s="1"/>
  <c r="N8" i="125"/>
  <c r="F6" i="126" s="1"/>
  <c r="G6" i="126" s="1"/>
  <c r="N16" i="124"/>
  <c r="E13" i="126" s="1"/>
  <c r="N14" i="124"/>
  <c r="E11" i="126" s="1"/>
  <c r="G18" i="126"/>
  <c r="N15" i="124"/>
  <c r="E12" i="126" s="1"/>
  <c r="N7" i="121"/>
  <c r="B5" i="126" s="1"/>
  <c r="N16" i="121"/>
  <c r="B14" i="126" s="1"/>
  <c r="G14" i="126" s="1"/>
  <c r="N9" i="121"/>
  <c r="B7" i="126" s="1"/>
  <c r="N4" i="121"/>
  <c r="B2" i="126" s="1"/>
  <c r="G2" i="126" s="1"/>
  <c r="N6" i="121"/>
  <c r="B4" i="126" s="1"/>
  <c r="G4" i="126" s="1"/>
  <c r="N11" i="120"/>
  <c r="N8" i="120"/>
  <c r="N14" i="120"/>
  <c r="N6" i="120"/>
  <c r="N8" i="116"/>
  <c r="AG6" i="74" s="1"/>
  <c r="N6" i="116"/>
  <c r="AG4" i="74" s="1"/>
  <c r="N21" i="114"/>
  <c r="AA19" i="74" s="1"/>
  <c r="N17" i="112"/>
  <c r="C14" i="113" s="1"/>
  <c r="N9" i="112"/>
  <c r="C6" i="113" s="1"/>
  <c r="D6" i="113" s="1"/>
  <c r="N16" i="111"/>
  <c r="B13" i="113" s="1"/>
  <c r="D13" i="113" s="1"/>
  <c r="N18" i="111"/>
  <c r="B15" i="113" s="1"/>
  <c r="N13" i="111"/>
  <c r="B10" i="113" s="1"/>
  <c r="N11" i="111"/>
  <c r="B8" i="113" s="1"/>
  <c r="D8" i="113" s="1"/>
  <c r="N11" i="109"/>
  <c r="C9" i="110" s="1"/>
  <c r="N14" i="109"/>
  <c r="C12" i="110" s="1"/>
  <c r="N10" i="109"/>
  <c r="C8" i="110" s="1"/>
  <c r="N19" i="109"/>
  <c r="C17" i="110" s="1"/>
  <c r="N5" i="109"/>
  <c r="C3" i="110" s="1"/>
  <c r="D3" i="110" s="1"/>
  <c r="N7" i="108"/>
  <c r="B5" i="110" s="1"/>
  <c r="N11" i="108"/>
  <c r="B9" i="110" s="1"/>
  <c r="D9" i="110" s="1"/>
  <c r="N10" i="108"/>
  <c r="B8" i="110" s="1"/>
  <c r="N12" i="108"/>
  <c r="B10" i="110" s="1"/>
  <c r="D10" i="110" s="1"/>
  <c r="N7" i="106"/>
  <c r="B4" i="107" s="1"/>
  <c r="N20" i="106"/>
  <c r="B17" i="107" s="1"/>
  <c r="N5" i="106"/>
  <c r="B2" i="107" s="1"/>
  <c r="N12" i="106"/>
  <c r="B9" i="107" s="1"/>
  <c r="N21" i="106"/>
  <c r="B18" i="107" s="1"/>
  <c r="N16" i="106"/>
  <c r="B13" i="107" s="1"/>
  <c r="N5" i="103"/>
  <c r="C2" i="104" s="1"/>
  <c r="D2" i="104" s="1"/>
  <c r="W3" i="74" s="1"/>
  <c r="N14" i="103"/>
  <c r="C11" i="104" s="1"/>
  <c r="N10" i="103"/>
  <c r="C7" i="104" s="1"/>
  <c r="D7" i="104" s="1"/>
  <c r="W8" i="74" s="1"/>
  <c r="N15" i="103"/>
  <c r="C12" i="104" s="1"/>
  <c r="D12" i="104" s="1"/>
  <c r="W13" i="74" s="1"/>
  <c r="D13" i="104"/>
  <c r="W14" i="74" s="1"/>
  <c r="N12" i="103"/>
  <c r="C9" i="104" s="1"/>
  <c r="D9" i="104" s="1"/>
  <c r="W10" i="74" s="1"/>
  <c r="N7" i="102"/>
  <c r="B4" i="104" s="1"/>
  <c r="D4" i="104" s="1"/>
  <c r="W5" i="74" s="1"/>
  <c r="N6" i="102"/>
  <c r="B3" i="104" s="1"/>
  <c r="D3" i="104" s="1"/>
  <c r="W4" i="74" s="1"/>
  <c r="N8" i="102"/>
  <c r="B5" i="104" s="1"/>
  <c r="N13" i="102"/>
  <c r="B10" i="104" s="1"/>
  <c r="N6" i="100"/>
  <c r="U4" i="74" s="1"/>
  <c r="N9" i="98"/>
  <c r="D6" i="99" s="1"/>
  <c r="E6" i="99" s="1"/>
  <c r="N19" i="98"/>
  <c r="D16" i="99" s="1"/>
  <c r="E5" i="99"/>
  <c r="N16" i="97"/>
  <c r="C13" i="99" s="1"/>
  <c r="N6" i="96"/>
  <c r="B3" i="99" s="1"/>
  <c r="N19" i="96"/>
  <c r="B16" i="99" s="1"/>
  <c r="N10" i="96"/>
  <c r="B7" i="99" s="1"/>
  <c r="N13" i="96"/>
  <c r="B10" i="99" s="1"/>
  <c r="E10" i="99" s="1"/>
  <c r="N14" i="96"/>
  <c r="B11" i="99" s="1"/>
  <c r="N18" i="95"/>
  <c r="S16" i="74" s="1"/>
  <c r="N12" i="95"/>
  <c r="S10" i="74" s="1"/>
  <c r="N7" i="95"/>
  <c r="S5" i="74" s="1"/>
  <c r="N16" i="95"/>
  <c r="S14" i="74" s="1"/>
  <c r="N10" i="95"/>
  <c r="S8" i="74" s="1"/>
  <c r="N20" i="95"/>
  <c r="S18" i="74" s="1"/>
  <c r="N10" i="94"/>
  <c r="R8" i="74" s="1"/>
  <c r="N9" i="94"/>
  <c r="R7" i="74" s="1"/>
  <c r="N12" i="93"/>
  <c r="Q10" i="74" s="1"/>
  <c r="N8" i="92"/>
  <c r="P6" i="74" s="1"/>
  <c r="N17" i="91"/>
  <c r="O15" i="74" s="1"/>
  <c r="N5" i="91"/>
  <c r="O3" i="74" s="1"/>
  <c r="N9" i="90"/>
  <c r="N7" i="74" s="1"/>
  <c r="N13" i="89"/>
  <c r="M11" i="74" s="1"/>
  <c r="N6" i="89"/>
  <c r="M4" i="74" s="1"/>
  <c r="N7" i="88"/>
  <c r="L5" i="74" s="1"/>
  <c r="N21" i="88"/>
  <c r="L19" i="74" s="1"/>
  <c r="N5" i="88"/>
  <c r="L3" i="74" s="1"/>
  <c r="N10" i="88"/>
  <c r="L8" i="74" s="1"/>
  <c r="N17" i="88"/>
  <c r="L15" i="74" s="1"/>
  <c r="N12" i="87"/>
  <c r="J10" i="74" s="1"/>
  <c r="N11" i="87"/>
  <c r="J9" i="74" s="1"/>
  <c r="N8" i="84"/>
  <c r="G5" i="85" s="1"/>
  <c r="N15" i="83"/>
  <c r="F12" i="85" s="1"/>
  <c r="H12" i="85" s="1"/>
  <c r="N11" i="83"/>
  <c r="F8" i="85" s="1"/>
  <c r="N12" i="82"/>
  <c r="E9" i="85" s="1"/>
  <c r="N20" i="82"/>
  <c r="E17" i="85" s="1"/>
  <c r="N21" i="81"/>
  <c r="D18" i="85" s="1"/>
  <c r="N14" i="81"/>
  <c r="D11" i="85" s="1"/>
  <c r="N9" i="80"/>
  <c r="C6" i="85" s="1"/>
  <c r="H4" i="85"/>
  <c r="N19" i="86"/>
  <c r="B16" i="85" s="1"/>
  <c r="H16" i="85" s="1"/>
  <c r="N9" i="86"/>
  <c r="B6" i="85" s="1"/>
  <c r="N6" i="86"/>
  <c r="B3" i="85" s="1"/>
  <c r="N12" i="86"/>
  <c r="B9" i="85" s="1"/>
  <c r="M8" i="79"/>
  <c r="N8" i="79" s="1"/>
  <c r="H6" i="74" s="1"/>
  <c r="M10" i="79"/>
  <c r="I6" i="79"/>
  <c r="I12" i="79"/>
  <c r="I10" i="79"/>
  <c r="I16" i="79"/>
  <c r="I17" i="79"/>
  <c r="N17" i="79" s="1"/>
  <c r="H15" i="74" s="1"/>
  <c r="I13" i="79"/>
  <c r="I14" i="79"/>
  <c r="I15" i="79"/>
  <c r="I20" i="79"/>
  <c r="I21" i="79"/>
  <c r="I18" i="79"/>
  <c r="I19" i="79"/>
  <c r="M8" i="78"/>
  <c r="N8" i="78" s="1"/>
  <c r="F6" i="74" s="1"/>
  <c r="M12" i="78"/>
  <c r="M16" i="78"/>
  <c r="M17" i="78"/>
  <c r="N17" i="78" s="1"/>
  <c r="F15" i="74" s="1"/>
  <c r="N18" i="78"/>
  <c r="F16" i="74" s="1"/>
  <c r="N21" i="78"/>
  <c r="F19" i="74" s="1"/>
  <c r="N6" i="78"/>
  <c r="F4" i="74" s="1"/>
  <c r="N12" i="78"/>
  <c r="F10" i="74" s="1"/>
  <c r="N13" i="78"/>
  <c r="F11" i="74" s="1"/>
  <c r="N14" i="78"/>
  <c r="F12" i="74" s="1"/>
  <c r="N15" i="78"/>
  <c r="F13" i="74" s="1"/>
  <c r="N20" i="78"/>
  <c r="F18" i="74" s="1"/>
  <c r="N7" i="78"/>
  <c r="F5" i="74" s="1"/>
  <c r="N10" i="78"/>
  <c r="F8" i="74" s="1"/>
  <c r="N11" i="78"/>
  <c r="F9" i="74" s="1"/>
  <c r="N12" i="100"/>
  <c r="U10" i="74" s="1"/>
  <c r="N10" i="89"/>
  <c r="M8" i="74" s="1"/>
  <c r="N13" i="108"/>
  <c r="B11" i="110" s="1"/>
  <c r="D11" i="110" s="1"/>
  <c r="N18" i="108"/>
  <c r="B16" i="110" s="1"/>
  <c r="D16" i="110" s="1"/>
  <c r="N9" i="108"/>
  <c r="B7" i="110" s="1"/>
  <c r="D7" i="110" s="1"/>
  <c r="N15" i="108"/>
  <c r="B13" i="110" s="1"/>
  <c r="N16" i="108"/>
  <c r="B14" i="110" s="1"/>
  <c r="D14" i="110" s="1"/>
  <c r="N8" i="108"/>
  <c r="B6" i="110" s="1"/>
  <c r="D6" i="110" s="1"/>
  <c r="N6" i="108"/>
  <c r="B4" i="110" s="1"/>
  <c r="D4" i="110" s="1"/>
  <c r="N14" i="108"/>
  <c r="B12" i="110" s="1"/>
  <c r="D12" i="110" s="1"/>
  <c r="N19" i="108"/>
  <c r="B17" i="110" s="1"/>
  <c r="N17" i="108"/>
  <c r="B15" i="110" s="1"/>
  <c r="D15" i="110" s="1"/>
  <c r="N19" i="131"/>
  <c r="N5" i="128"/>
  <c r="C2" i="132" s="1"/>
  <c r="G2" i="132" s="1"/>
  <c r="N11" i="128"/>
  <c r="C8" i="132" s="1"/>
  <c r="N14" i="128"/>
  <c r="C11" i="132" s="1"/>
  <c r="N13" i="128"/>
  <c r="C10" i="132" s="1"/>
  <c r="N9" i="128"/>
  <c r="C6" i="132" s="1"/>
  <c r="G6" i="132" s="1"/>
  <c r="N8" i="127"/>
  <c r="B5" i="132" s="1"/>
  <c r="N13" i="127"/>
  <c r="B10" i="132" s="1"/>
  <c r="N15" i="127"/>
  <c r="B12" i="132" s="1"/>
  <c r="N20" i="127"/>
  <c r="B17" i="132" s="1"/>
  <c r="N11" i="131"/>
  <c r="F8" i="132" s="1"/>
  <c r="N20" i="131"/>
  <c r="F17" i="132" s="1"/>
  <c r="N15" i="131"/>
  <c r="F12" i="132" s="1"/>
  <c r="N17" i="131"/>
  <c r="F14" i="132" s="1"/>
  <c r="N12" i="130"/>
  <c r="E9" i="132" s="1"/>
  <c r="N11" i="127"/>
  <c r="B8" i="132" s="1"/>
  <c r="N17" i="125"/>
  <c r="F15" i="126" s="1"/>
  <c r="G15" i="126" s="1"/>
  <c r="N9" i="125"/>
  <c r="F7" i="126" s="1"/>
  <c r="N13" i="121"/>
  <c r="B11" i="126" s="1"/>
  <c r="N12" i="121"/>
  <c r="B10" i="126" s="1"/>
  <c r="N5" i="125"/>
  <c r="F3" i="126" s="1"/>
  <c r="N12" i="124"/>
  <c r="E9" i="126" s="1"/>
  <c r="N15" i="121"/>
  <c r="B13" i="126" s="1"/>
  <c r="N5" i="121"/>
  <c r="B3" i="126" s="1"/>
  <c r="N11" i="121"/>
  <c r="B9" i="126" s="1"/>
  <c r="N16" i="120"/>
  <c r="N12" i="120"/>
  <c r="N18" i="120"/>
  <c r="N20" i="120"/>
  <c r="N19" i="120"/>
  <c r="N13" i="120"/>
  <c r="N5" i="120"/>
  <c r="N11" i="118"/>
  <c r="AI10" i="74" s="1"/>
  <c r="N9" i="118"/>
  <c r="AI8" i="74" s="1"/>
  <c r="N5" i="118"/>
  <c r="AI4" i="74" s="1"/>
  <c r="N16" i="118"/>
  <c r="AI15" i="74" s="1"/>
  <c r="N12" i="118"/>
  <c r="AI11" i="74" s="1"/>
  <c r="N16" i="116"/>
  <c r="AG14" i="74" s="1"/>
  <c r="N14" i="116"/>
  <c r="AG12" i="74" s="1"/>
  <c r="N12" i="116"/>
  <c r="AG10" i="74" s="1"/>
  <c r="N13" i="116"/>
  <c r="AG11" i="74" s="1"/>
  <c r="N17" i="116"/>
  <c r="AG15" i="74" s="1"/>
  <c r="N14" i="115"/>
  <c r="AB12" i="74" s="1"/>
  <c r="N12" i="115"/>
  <c r="AB10" i="74" s="1"/>
  <c r="N18" i="115"/>
  <c r="AB16" i="74" s="1"/>
  <c r="N16" i="115"/>
  <c r="AB14" i="74" s="1"/>
  <c r="N20" i="115"/>
  <c r="AB18" i="74" s="1"/>
  <c r="N11" i="115"/>
  <c r="AB9" i="74" s="1"/>
  <c r="N13" i="112"/>
  <c r="C10" i="113" s="1"/>
  <c r="N10" i="112"/>
  <c r="C7" i="113" s="1"/>
  <c r="D7" i="113" s="1"/>
  <c r="N6" i="112"/>
  <c r="C3" i="113" s="1"/>
  <c r="D3" i="113" s="1"/>
  <c r="N19" i="111"/>
  <c r="B16" i="113" s="1"/>
  <c r="D16" i="113" s="1"/>
  <c r="N14" i="111"/>
  <c r="B11" i="113" s="1"/>
  <c r="D11" i="113" s="1"/>
  <c r="N17" i="111"/>
  <c r="B14" i="113" s="1"/>
  <c r="D14" i="113" s="1"/>
  <c r="N15" i="109"/>
  <c r="C13" i="110" s="1"/>
  <c r="N8" i="106"/>
  <c r="B5" i="107" s="1"/>
  <c r="N17" i="106"/>
  <c r="B14" i="107" s="1"/>
  <c r="N8" i="103"/>
  <c r="C5" i="104" s="1"/>
  <c r="N19" i="103"/>
  <c r="C16" i="104" s="1"/>
  <c r="N17" i="103"/>
  <c r="C14" i="104" s="1"/>
  <c r="D14" i="104" s="1"/>
  <c r="W15" i="74" s="1"/>
  <c r="N20" i="103"/>
  <c r="C17" i="104" s="1"/>
  <c r="D17" i="104" s="1"/>
  <c r="W18" i="74" s="1"/>
  <c r="N13" i="103"/>
  <c r="C10" i="104" s="1"/>
  <c r="N19" i="102"/>
  <c r="B16" i="104" s="1"/>
  <c r="N14" i="102"/>
  <c r="B11" i="104" s="1"/>
  <c r="N18" i="102"/>
  <c r="B15" i="104" s="1"/>
  <c r="D15" i="104" s="1"/>
  <c r="W16" i="74" s="1"/>
  <c r="N11" i="102"/>
  <c r="B8" i="104" s="1"/>
  <c r="D8" i="104" s="1"/>
  <c r="W9" i="74" s="1"/>
  <c r="N9" i="103"/>
  <c r="C6" i="104" s="1"/>
  <c r="D6" i="104" s="1"/>
  <c r="W7" i="74" s="1"/>
  <c r="N21" i="103"/>
  <c r="C18" i="104" s="1"/>
  <c r="N11" i="100"/>
  <c r="U9" i="74" s="1"/>
  <c r="N7" i="100"/>
  <c r="U5" i="74" s="1"/>
  <c r="N15" i="100"/>
  <c r="U13" i="74" s="1"/>
  <c r="N17" i="98"/>
  <c r="D14" i="99" s="1"/>
  <c r="N6" i="98"/>
  <c r="D3" i="99" s="1"/>
  <c r="N16" i="98"/>
  <c r="D13" i="99" s="1"/>
  <c r="N15" i="98"/>
  <c r="D12" i="99" s="1"/>
  <c r="N21" i="98"/>
  <c r="D18" i="99" s="1"/>
  <c r="E18" i="99" s="1"/>
  <c r="N18" i="98"/>
  <c r="D15" i="99" s="1"/>
  <c r="N17" i="97"/>
  <c r="C14" i="99" s="1"/>
  <c r="N18" i="97"/>
  <c r="C15" i="99" s="1"/>
  <c r="N12" i="97"/>
  <c r="C9" i="99" s="1"/>
  <c r="E9" i="99" s="1"/>
  <c r="N6" i="97"/>
  <c r="C3" i="99" s="1"/>
  <c r="N15" i="97"/>
  <c r="C12" i="99" s="1"/>
  <c r="N10" i="97"/>
  <c r="C7" i="99" s="1"/>
  <c r="N14" i="97"/>
  <c r="C11" i="99" s="1"/>
  <c r="N18" i="96"/>
  <c r="B15" i="99" s="1"/>
  <c r="N11" i="96"/>
  <c r="B8" i="99" s="1"/>
  <c r="E8" i="99" s="1"/>
  <c r="N20" i="98"/>
  <c r="D17" i="99" s="1"/>
  <c r="E17" i="99" s="1"/>
  <c r="N7" i="96"/>
  <c r="B4" i="99" s="1"/>
  <c r="E4" i="99" s="1"/>
  <c r="N6" i="95"/>
  <c r="S4" i="74" s="1"/>
  <c r="N9" i="95"/>
  <c r="S7" i="74" s="1"/>
  <c r="N21" i="95"/>
  <c r="S19" i="74" s="1"/>
  <c r="N17" i="95"/>
  <c r="S15" i="74" s="1"/>
  <c r="N13" i="95"/>
  <c r="S11" i="74" s="1"/>
  <c r="N11" i="94"/>
  <c r="R9" i="74" s="1"/>
  <c r="N18" i="94"/>
  <c r="R16" i="74" s="1"/>
  <c r="N19" i="94"/>
  <c r="R17" i="74" s="1"/>
  <c r="N12" i="94"/>
  <c r="R10" i="74" s="1"/>
  <c r="N7" i="94"/>
  <c r="R5" i="74" s="1"/>
  <c r="N19" i="93"/>
  <c r="Q17" i="74" s="1"/>
  <c r="N17" i="93"/>
  <c r="Q15" i="74" s="1"/>
  <c r="N16" i="92"/>
  <c r="P14" i="74" s="1"/>
  <c r="N18" i="92"/>
  <c r="P16" i="74" s="1"/>
  <c r="N13" i="92"/>
  <c r="P11" i="74" s="1"/>
  <c r="N12" i="92"/>
  <c r="P10" i="74" s="1"/>
  <c r="N21" i="92"/>
  <c r="P19" i="74" s="1"/>
  <c r="N20" i="92"/>
  <c r="P18" i="74" s="1"/>
  <c r="N10" i="92"/>
  <c r="P8" i="74" s="1"/>
  <c r="N14" i="92"/>
  <c r="P12" i="74" s="1"/>
  <c r="N17" i="92"/>
  <c r="P15" i="74" s="1"/>
  <c r="N6" i="91"/>
  <c r="O4" i="74" s="1"/>
  <c r="N12" i="91"/>
  <c r="O10" i="74" s="1"/>
  <c r="N18" i="91"/>
  <c r="O16" i="74" s="1"/>
  <c r="N14" i="91"/>
  <c r="O12" i="74" s="1"/>
  <c r="N10" i="91"/>
  <c r="O8" i="74" s="1"/>
  <c r="N6" i="90"/>
  <c r="N4" i="74" s="1"/>
  <c r="N14" i="90"/>
  <c r="N12" i="74" s="1"/>
  <c r="N10" i="90"/>
  <c r="N8" i="74" s="1"/>
  <c r="N12" i="89"/>
  <c r="M10" i="74" s="1"/>
  <c r="N20" i="89"/>
  <c r="M18" i="74" s="1"/>
  <c r="N11" i="89"/>
  <c r="M9" i="74" s="1"/>
  <c r="N19" i="89"/>
  <c r="M17" i="74" s="1"/>
  <c r="N7" i="89"/>
  <c r="M5" i="74" s="1"/>
  <c r="N16" i="89"/>
  <c r="M14" i="74" s="1"/>
  <c r="N15" i="89"/>
  <c r="M13" i="74" s="1"/>
  <c r="N15" i="88"/>
  <c r="L13" i="74" s="1"/>
  <c r="N9" i="88"/>
  <c r="L7" i="74" s="1"/>
  <c r="N20" i="87"/>
  <c r="J18" i="74" s="1"/>
  <c r="N7" i="87"/>
  <c r="J5" i="74" s="1"/>
  <c r="N18" i="87"/>
  <c r="J16" i="74" s="1"/>
  <c r="N15" i="87"/>
  <c r="J13" i="74" s="1"/>
  <c r="N6" i="87"/>
  <c r="J4" i="74" s="1"/>
  <c r="N12" i="83"/>
  <c r="F9" i="85" s="1"/>
  <c r="N8" i="83"/>
  <c r="F5" i="85" s="1"/>
  <c r="N21" i="83"/>
  <c r="F18" i="85" s="1"/>
  <c r="N20" i="83"/>
  <c r="F17" i="85" s="1"/>
  <c r="N6" i="83"/>
  <c r="F3" i="85" s="1"/>
  <c r="N14" i="83"/>
  <c r="F11" i="85" s="1"/>
  <c r="N13" i="82"/>
  <c r="E10" i="85" s="1"/>
  <c r="N21" i="82"/>
  <c r="E18" i="85" s="1"/>
  <c r="N8" i="82"/>
  <c r="E5" i="85" s="1"/>
  <c r="N9" i="82"/>
  <c r="E6" i="85" s="1"/>
  <c r="N13" i="81"/>
  <c r="D10" i="85" s="1"/>
  <c r="N11" i="81"/>
  <c r="D8" i="85" s="1"/>
  <c r="N10" i="81"/>
  <c r="D7" i="85" s="1"/>
  <c r="H7" i="85" s="1"/>
  <c r="N16" i="80"/>
  <c r="C13" i="85" s="1"/>
  <c r="N18" i="80"/>
  <c r="C15" i="85" s="1"/>
  <c r="H15" i="85" s="1"/>
  <c r="N8" i="80"/>
  <c r="C5" i="85" s="1"/>
  <c r="N12" i="80"/>
  <c r="C9" i="85" s="1"/>
  <c r="N5" i="86"/>
  <c r="B2" i="85" s="1"/>
  <c r="H2" i="85" s="1"/>
  <c r="N12" i="84"/>
  <c r="G9" i="85" s="1"/>
  <c r="N17" i="82"/>
  <c r="E14" i="85" s="1"/>
  <c r="N17" i="81"/>
  <c r="D14" i="85" s="1"/>
  <c r="M20" i="79"/>
  <c r="M7" i="79"/>
  <c r="N7" i="79" s="1"/>
  <c r="H5" i="74" s="1"/>
  <c r="M21" i="79"/>
  <c r="N21" i="79" s="1"/>
  <c r="H19" i="74" s="1"/>
  <c r="M12" i="79"/>
  <c r="N12" i="79" s="1"/>
  <c r="H10" i="74" s="1"/>
  <c r="M5" i="79"/>
  <c r="I5" i="79"/>
  <c r="M11" i="79"/>
  <c r="N11" i="79" s="1"/>
  <c r="H9" i="74" s="1"/>
  <c r="M9" i="79"/>
  <c r="M6" i="79"/>
  <c r="M13" i="79"/>
  <c r="N16" i="79"/>
  <c r="H14" i="74" s="1"/>
  <c r="N15" i="79"/>
  <c r="H13" i="74" s="1"/>
  <c r="M5" i="78"/>
  <c r="I5" i="78"/>
  <c r="AN5" i="74" l="1"/>
  <c r="AM19" i="74"/>
  <c r="AL11" i="74"/>
  <c r="P12" i="120"/>
  <c r="Y14" i="74"/>
  <c r="Z7" i="74"/>
  <c r="AN16" i="74"/>
  <c r="Z18" i="74"/>
  <c r="Y4" i="74"/>
  <c r="E4" i="110"/>
  <c r="AN17" i="74"/>
  <c r="Y7" i="74"/>
  <c r="AM7" i="74"/>
  <c r="AL14" i="74"/>
  <c r="P15" i="120"/>
  <c r="Y6" i="74"/>
  <c r="AN4" i="74"/>
  <c r="H14" i="85"/>
  <c r="I15" i="74" s="1"/>
  <c r="Y16" i="74"/>
  <c r="E16" i="110"/>
  <c r="Y10" i="74"/>
  <c r="AN19" i="74"/>
  <c r="G5" i="132"/>
  <c r="Y11" i="74"/>
  <c r="N16" i="78"/>
  <c r="F14" i="74" s="1"/>
  <c r="Z12" i="74"/>
  <c r="D5" i="110"/>
  <c r="AL13" i="74"/>
  <c r="P14" i="120"/>
  <c r="AM18" i="74"/>
  <c r="Y19" i="74"/>
  <c r="E19" i="110"/>
  <c r="D18" i="104"/>
  <c r="W19" i="74" s="1"/>
  <c r="Z17" i="74"/>
  <c r="Y3" i="74"/>
  <c r="AL7" i="74"/>
  <c r="P8" i="120"/>
  <c r="Y18" i="74"/>
  <c r="E18" i="110"/>
  <c r="Z5" i="74"/>
  <c r="Z4" i="74"/>
  <c r="AL10" i="74"/>
  <c r="P11" i="120"/>
  <c r="D18" i="113"/>
  <c r="E14" i="113" s="1"/>
  <c r="AL3" i="74"/>
  <c r="P4" i="120"/>
  <c r="AL16" i="74"/>
  <c r="P17" i="120"/>
  <c r="AN7" i="74"/>
  <c r="Y9" i="74"/>
  <c r="Z8" i="74"/>
  <c r="AN3" i="74"/>
  <c r="N18" i="79"/>
  <c r="H16" i="74" s="1"/>
  <c r="AM5" i="74"/>
  <c r="Z13" i="74"/>
  <c r="AL6" i="74"/>
  <c r="P7" i="120"/>
  <c r="Z14" i="74"/>
  <c r="AL5" i="74"/>
  <c r="P6" i="120"/>
  <c r="AM3" i="74"/>
  <c r="Z3" i="74"/>
  <c r="P10" i="120"/>
  <c r="AL17" i="74"/>
  <c r="P18" i="120"/>
  <c r="AM16" i="74"/>
  <c r="H15" i="126"/>
  <c r="AN14" i="74"/>
  <c r="AL4" i="74"/>
  <c r="P5" i="120"/>
  <c r="Y15" i="74"/>
  <c r="AN8" i="74"/>
  <c r="Z10" i="74"/>
  <c r="AL19" i="74"/>
  <c r="P20" i="120"/>
  <c r="AL15" i="74"/>
  <c r="P16" i="120"/>
  <c r="AL12" i="74"/>
  <c r="P13" i="120"/>
  <c r="Z9" i="74"/>
  <c r="AM15" i="74"/>
  <c r="P9" i="120"/>
  <c r="Z15" i="74"/>
  <c r="H10" i="85"/>
  <c r="AL18" i="74"/>
  <c r="P19" i="120"/>
  <c r="Y12" i="74"/>
  <c r="E12" i="110"/>
  <c r="N14" i="79"/>
  <c r="H12" i="74" s="1"/>
  <c r="Z6" i="74"/>
  <c r="T9" i="74"/>
  <c r="T7" i="74"/>
  <c r="T3" i="74"/>
  <c r="T11" i="74"/>
  <c r="T10" i="74"/>
  <c r="T19" i="74"/>
  <c r="T6" i="74"/>
  <c r="T5" i="74"/>
  <c r="T18" i="74"/>
  <c r="I5" i="74"/>
  <c r="I3" i="74"/>
  <c r="I8" i="74"/>
  <c r="I13" i="74"/>
  <c r="I16" i="74"/>
  <c r="I11" i="74"/>
  <c r="I17" i="74"/>
  <c r="N10" i="79"/>
  <c r="H8" i="74" s="1"/>
  <c r="D10" i="113"/>
  <c r="E16" i="113" s="1"/>
  <c r="D15" i="113"/>
  <c r="D17" i="110"/>
  <c r="D13" i="110"/>
  <c r="D8" i="110"/>
  <c r="H13" i="85"/>
  <c r="G11" i="132"/>
  <c r="N20" i="79"/>
  <c r="H18" i="74" s="1"/>
  <c r="G17" i="132"/>
  <c r="G12" i="132"/>
  <c r="G14" i="132"/>
  <c r="G9" i="132"/>
  <c r="G8" i="132"/>
  <c r="H7" i="132" s="1"/>
  <c r="G10" i="132"/>
  <c r="G12" i="126"/>
  <c r="H17" i="126" s="1"/>
  <c r="G11" i="126"/>
  <c r="G10" i="126"/>
  <c r="G5" i="126"/>
  <c r="G3" i="126"/>
  <c r="H18" i="126" s="1"/>
  <c r="G7" i="126"/>
  <c r="G13" i="126"/>
  <c r="G9" i="126"/>
  <c r="D11" i="104"/>
  <c r="W12" i="74" s="1"/>
  <c r="D10" i="104"/>
  <c r="W11" i="74" s="1"/>
  <c r="D5" i="104"/>
  <c r="W6" i="74" s="1"/>
  <c r="D16" i="104"/>
  <c r="W17" i="74" s="1"/>
  <c r="E14" i="99"/>
  <c r="E16" i="99"/>
  <c r="E12" i="99"/>
  <c r="E13" i="99"/>
  <c r="E15" i="99"/>
  <c r="E7" i="99"/>
  <c r="E11" i="99"/>
  <c r="E3" i="99"/>
  <c r="H17" i="85"/>
  <c r="H3" i="85"/>
  <c r="H8" i="85"/>
  <c r="H11" i="85"/>
  <c r="H18" i="85"/>
  <c r="H5" i="85"/>
  <c r="H6" i="85"/>
  <c r="H9" i="85"/>
  <c r="N6" i="79"/>
  <c r="H4" i="74" s="1"/>
  <c r="N5" i="78"/>
  <c r="F3" i="74" s="1"/>
  <c r="N5" i="79"/>
  <c r="H3" i="74" s="1"/>
  <c r="N9" i="79"/>
  <c r="H7" i="74" s="1"/>
  <c r="N13" i="79"/>
  <c r="H11" i="74" s="1"/>
  <c r="AN10" i="74" l="1"/>
  <c r="H9" i="132"/>
  <c r="H2" i="132"/>
  <c r="H3" i="132"/>
  <c r="H15" i="132"/>
  <c r="E5" i="113"/>
  <c r="AN13" i="74"/>
  <c r="H12" i="132"/>
  <c r="E2" i="113"/>
  <c r="E4" i="113"/>
  <c r="AN18" i="74"/>
  <c r="H17" i="132"/>
  <c r="E9" i="113"/>
  <c r="E7" i="113"/>
  <c r="Y5" i="74"/>
  <c r="E5" i="110"/>
  <c r="E6" i="110"/>
  <c r="E6" i="113"/>
  <c r="E9" i="110"/>
  <c r="E14" i="110"/>
  <c r="AM13" i="74"/>
  <c r="H12" i="126"/>
  <c r="E11" i="113"/>
  <c r="AN9" i="74"/>
  <c r="H8" i="132"/>
  <c r="E15" i="110"/>
  <c r="E11" i="110"/>
  <c r="H6" i="126"/>
  <c r="Z19" i="74"/>
  <c r="E18" i="113"/>
  <c r="AN11" i="74"/>
  <c r="H10" i="132"/>
  <c r="H6" i="132"/>
  <c r="I14" i="85"/>
  <c r="AM8" i="74"/>
  <c r="H7" i="126"/>
  <c r="Y13" i="74"/>
  <c r="E13" i="110"/>
  <c r="E13" i="113"/>
  <c r="E3" i="110"/>
  <c r="Y17" i="74"/>
  <c r="E17" i="110"/>
  <c r="H14" i="126"/>
  <c r="AN6" i="74"/>
  <c r="H5" i="132"/>
  <c r="E7" i="110"/>
  <c r="H4" i="126"/>
  <c r="AN15" i="74"/>
  <c r="H14" i="132"/>
  <c r="AN12" i="74"/>
  <c r="H11" i="132"/>
  <c r="AM4" i="74"/>
  <c r="H3" i="126"/>
  <c r="AM6" i="74"/>
  <c r="H5" i="126"/>
  <c r="Z16" i="74"/>
  <c r="E15" i="113"/>
  <c r="H18" i="132"/>
  <c r="E17" i="113"/>
  <c r="AM10" i="74"/>
  <c r="H9" i="126"/>
  <c r="AM14" i="74"/>
  <c r="H13" i="126"/>
  <c r="Z11" i="74"/>
  <c r="E10" i="113"/>
  <c r="E8" i="113"/>
  <c r="H13" i="132"/>
  <c r="H16" i="132"/>
  <c r="H4" i="132"/>
  <c r="E3" i="113"/>
  <c r="I10" i="85"/>
  <c r="H2" i="126"/>
  <c r="Y8" i="74"/>
  <c r="E8" i="110"/>
  <c r="AM11" i="74"/>
  <c r="H10" i="126"/>
  <c r="AM12" i="74"/>
  <c r="H11" i="126"/>
  <c r="E12" i="113"/>
  <c r="E10" i="110"/>
  <c r="T12" i="74"/>
  <c r="F11" i="99"/>
  <c r="F18" i="99"/>
  <c r="F10" i="99"/>
  <c r="F6" i="99"/>
  <c r="T8" i="74"/>
  <c r="F7" i="99"/>
  <c r="T17" i="74"/>
  <c r="F16" i="99"/>
  <c r="F4" i="99"/>
  <c r="T15" i="74"/>
  <c r="F14" i="99"/>
  <c r="F9" i="99"/>
  <c r="F8" i="99"/>
  <c r="T13" i="74"/>
  <c r="F12" i="99"/>
  <c r="T16" i="74"/>
  <c r="F15" i="99"/>
  <c r="F17" i="99"/>
  <c r="F5" i="99"/>
  <c r="F2" i="99"/>
  <c r="T4" i="74"/>
  <c r="F3" i="99"/>
  <c r="T14" i="74"/>
  <c r="F13" i="99"/>
  <c r="I18" i="74"/>
  <c r="I17" i="85"/>
  <c r="I15" i="85"/>
  <c r="I4" i="85"/>
  <c r="I10" i="74"/>
  <c r="I9" i="85"/>
  <c r="I12" i="74"/>
  <c r="I11" i="85"/>
  <c r="I14" i="74"/>
  <c r="I13" i="85"/>
  <c r="I16" i="85"/>
  <c r="I9" i="74"/>
  <c r="I8" i="85"/>
  <c r="I12" i="85"/>
  <c r="I2" i="85"/>
  <c r="I19" i="74"/>
  <c r="I18" i="85"/>
  <c r="I7" i="85"/>
  <c r="I7" i="74"/>
  <c r="I6" i="85"/>
  <c r="I6" i="74"/>
  <c r="I5" i="85"/>
  <c r="I4" i="74"/>
  <c r="I3" i="85"/>
  <c r="F5" i="77"/>
  <c r="J5" i="77"/>
  <c r="J6" i="77"/>
  <c r="F7" i="77"/>
  <c r="J7" i="77"/>
  <c r="F8" i="77"/>
  <c r="J8" i="77"/>
  <c r="F9" i="77"/>
  <c r="J9" i="77"/>
  <c r="F10" i="77"/>
  <c r="J10" i="77"/>
  <c r="F11" i="77"/>
  <c r="J11" i="77"/>
  <c r="F12" i="77"/>
  <c r="J12" i="77"/>
  <c r="F13" i="77"/>
  <c r="J13" i="77"/>
  <c r="F14" i="77"/>
  <c r="J14" i="77"/>
  <c r="F15" i="77"/>
  <c r="J15" i="77"/>
  <c r="F16" i="77"/>
  <c r="J16" i="77"/>
  <c r="F17" i="77"/>
  <c r="J17" i="77"/>
  <c r="F18" i="77"/>
  <c r="J18" i="77"/>
  <c r="F19" i="77"/>
  <c r="J19" i="77"/>
  <c r="F20" i="77"/>
  <c r="J20" i="77"/>
  <c r="F21" i="77"/>
  <c r="J21" i="77"/>
  <c r="F10" i="76"/>
  <c r="F5" i="76"/>
  <c r="J5" i="76"/>
  <c r="F6" i="76"/>
  <c r="J6" i="76"/>
  <c r="F7" i="76"/>
  <c r="J7" i="76"/>
  <c r="F8" i="76"/>
  <c r="J8" i="76"/>
  <c r="F9" i="76"/>
  <c r="J9" i="76"/>
  <c r="J10" i="76"/>
  <c r="F11" i="76"/>
  <c r="J11" i="76"/>
  <c r="F12" i="76"/>
  <c r="J12" i="76"/>
  <c r="F13" i="76"/>
  <c r="J13" i="76"/>
  <c r="F14" i="76"/>
  <c r="J14" i="76"/>
  <c r="F15" i="76"/>
  <c r="J15" i="76"/>
  <c r="F16" i="76"/>
  <c r="J16" i="76"/>
  <c r="F17" i="76"/>
  <c r="J17" i="76"/>
  <c r="F18" i="76"/>
  <c r="J18" i="76"/>
  <c r="F19" i="76"/>
  <c r="J19" i="76"/>
  <c r="F20" i="76"/>
  <c r="J20" i="76"/>
  <c r="F21" i="76"/>
  <c r="J21" i="76"/>
  <c r="G19" i="76" l="1"/>
  <c r="K8" i="77"/>
  <c r="G5" i="77"/>
  <c r="K7" i="76"/>
  <c r="K19" i="77"/>
  <c r="L14" i="77"/>
  <c r="H18" i="77"/>
  <c r="G15" i="77"/>
  <c r="G11" i="77"/>
  <c r="H11" i="77"/>
  <c r="H7" i="77"/>
  <c r="L10" i="77"/>
  <c r="L11" i="77"/>
  <c r="K5" i="77"/>
  <c r="L7" i="77"/>
  <c r="G19" i="77"/>
  <c r="K15" i="77"/>
  <c r="H14" i="77"/>
  <c r="H10" i="77"/>
  <c r="L6" i="77"/>
  <c r="L21" i="77"/>
  <c r="K18" i="77"/>
  <c r="G18" i="77"/>
  <c r="I18" i="77" s="1"/>
  <c r="L17" i="77"/>
  <c r="H17" i="77"/>
  <c r="K14" i="77"/>
  <c r="M14" i="77" s="1"/>
  <c r="G14" i="77"/>
  <c r="L13" i="77"/>
  <c r="H13" i="77"/>
  <c r="K10" i="77"/>
  <c r="G10" i="77"/>
  <c r="L9" i="77"/>
  <c r="H9" i="77"/>
  <c r="K6" i="77"/>
  <c r="G6" i="77"/>
  <c r="L5" i="77"/>
  <c r="H5" i="77"/>
  <c r="L18" i="77"/>
  <c r="K11" i="77"/>
  <c r="G7" i="77"/>
  <c r="K21" i="77"/>
  <c r="G21" i="77"/>
  <c r="L20" i="77"/>
  <c r="H20" i="77"/>
  <c r="K17" i="77"/>
  <c r="G17" i="77"/>
  <c r="L16" i="77"/>
  <c r="H16" i="77"/>
  <c r="K13" i="77"/>
  <c r="G13" i="77"/>
  <c r="L12" i="77"/>
  <c r="H12" i="77"/>
  <c r="K9" i="77"/>
  <c r="G9" i="77"/>
  <c r="L8" i="77"/>
  <c r="H8" i="77"/>
  <c r="K7" i="77"/>
  <c r="H6" i="77"/>
  <c r="H21" i="77"/>
  <c r="K20" i="77"/>
  <c r="G20" i="77"/>
  <c r="L19" i="77"/>
  <c r="M19" i="77" s="1"/>
  <c r="H19" i="77"/>
  <c r="K16" i="77"/>
  <c r="G16" i="77"/>
  <c r="L15" i="77"/>
  <c r="H15" i="77"/>
  <c r="K12" i="77"/>
  <c r="G12" i="77"/>
  <c r="G8" i="77"/>
  <c r="G5" i="76"/>
  <c r="H7" i="76"/>
  <c r="L18" i="76"/>
  <c r="L14" i="76"/>
  <c r="K5" i="76"/>
  <c r="L7" i="76"/>
  <c r="K19" i="76"/>
  <c r="H18" i="76"/>
  <c r="G15" i="76"/>
  <c r="H14" i="76"/>
  <c r="K11" i="76"/>
  <c r="L10" i="76"/>
  <c r="G7" i="76"/>
  <c r="H6" i="76"/>
  <c r="L21" i="76"/>
  <c r="K18" i="76"/>
  <c r="L17" i="76"/>
  <c r="G14" i="76"/>
  <c r="H13" i="76"/>
  <c r="K10" i="76"/>
  <c r="L9" i="76"/>
  <c r="K6" i="76"/>
  <c r="G6" i="76"/>
  <c r="H5" i="76"/>
  <c r="I5" i="76" s="1"/>
  <c r="K21" i="76"/>
  <c r="G21" i="76"/>
  <c r="L20" i="76"/>
  <c r="H20" i="76"/>
  <c r="K17" i="76"/>
  <c r="G17" i="76"/>
  <c r="L16" i="76"/>
  <c r="H16" i="76"/>
  <c r="K13" i="76"/>
  <c r="G13" i="76"/>
  <c r="L12" i="76"/>
  <c r="H12" i="76"/>
  <c r="K9" i="76"/>
  <c r="G9" i="76"/>
  <c r="L8" i="76"/>
  <c r="H8" i="76"/>
  <c r="K15" i="76"/>
  <c r="G11" i="76"/>
  <c r="H10" i="76"/>
  <c r="L6" i="76"/>
  <c r="H21" i="76"/>
  <c r="G18" i="76"/>
  <c r="H17" i="76"/>
  <c r="I17" i="76" s="1"/>
  <c r="K14" i="76"/>
  <c r="L13" i="76"/>
  <c r="G10" i="76"/>
  <c r="H9" i="76"/>
  <c r="L5" i="76"/>
  <c r="K20" i="76"/>
  <c r="G20" i="76"/>
  <c r="L19" i="76"/>
  <c r="M19" i="76" s="1"/>
  <c r="H19" i="76"/>
  <c r="I19" i="76" s="1"/>
  <c r="K16" i="76"/>
  <c r="G16" i="76"/>
  <c r="L15" i="76"/>
  <c r="H15" i="76"/>
  <c r="K12" i="76"/>
  <c r="G12" i="76"/>
  <c r="L11" i="76"/>
  <c r="M11" i="76" s="1"/>
  <c r="H11" i="76"/>
  <c r="K8" i="76"/>
  <c r="G8" i="76"/>
  <c r="I11" i="76" l="1"/>
  <c r="M5" i="76"/>
  <c r="M14" i="76"/>
  <c r="I7" i="76"/>
  <c r="M15" i="76"/>
  <c r="M18" i="76"/>
  <c r="I11" i="77"/>
  <c r="I21" i="77"/>
  <c r="I12" i="76"/>
  <c r="I20" i="76"/>
  <c r="M8" i="76"/>
  <c r="N8" i="76" s="1"/>
  <c r="C6" i="74" s="1"/>
  <c r="M12" i="76"/>
  <c r="M16" i="76"/>
  <c r="M20" i="76"/>
  <c r="N20" i="76" s="1"/>
  <c r="C18" i="74" s="1"/>
  <c r="I19" i="77"/>
  <c r="N19" i="77" s="1"/>
  <c r="E17" i="74" s="1"/>
  <c r="I15" i="77"/>
  <c r="M7" i="77"/>
  <c r="I5" i="77"/>
  <c r="I7" i="77"/>
  <c r="M5" i="77"/>
  <c r="M11" i="77"/>
  <c r="I10" i="77"/>
  <c r="I6" i="77"/>
  <c r="M10" i="77"/>
  <c r="N11" i="77"/>
  <c r="E9" i="74" s="1"/>
  <c r="I8" i="77"/>
  <c r="I12" i="77"/>
  <c r="I16" i="77"/>
  <c r="I20" i="77"/>
  <c r="M13" i="77"/>
  <c r="M8" i="77"/>
  <c r="M12" i="77"/>
  <c r="M16" i="77"/>
  <c r="M20" i="77"/>
  <c r="M15" i="77"/>
  <c r="I9" i="77"/>
  <c r="I17" i="77"/>
  <c r="I14" i="77"/>
  <c r="N14" i="77" s="1"/>
  <c r="E12" i="74" s="1"/>
  <c r="M18" i="77"/>
  <c r="N18" i="77" s="1"/>
  <c r="E16" i="74" s="1"/>
  <c r="M9" i="77"/>
  <c r="N9" i="77" s="1"/>
  <c r="E7" i="74" s="1"/>
  <c r="M17" i="77"/>
  <c r="M21" i="77"/>
  <c r="I13" i="77"/>
  <c r="M6" i="77"/>
  <c r="N6" i="77" s="1"/>
  <c r="E4" i="74" s="1"/>
  <c r="N19" i="76"/>
  <c r="C17" i="74" s="1"/>
  <c r="I16" i="76"/>
  <c r="I15" i="76"/>
  <c r="N15" i="76" s="1"/>
  <c r="C13" i="74" s="1"/>
  <c r="I9" i="76"/>
  <c r="I8" i="76"/>
  <c r="M7" i="76"/>
  <c r="N7" i="76" s="1"/>
  <c r="C5" i="74" s="1"/>
  <c r="M10" i="76"/>
  <c r="N11" i="76"/>
  <c r="C9" i="74" s="1"/>
  <c r="I10" i="76"/>
  <c r="M9" i="76"/>
  <c r="I18" i="76"/>
  <c r="N18" i="76" s="1"/>
  <c r="C16" i="74" s="1"/>
  <c r="M13" i="76"/>
  <c r="I21" i="76"/>
  <c r="M17" i="76"/>
  <c r="N17" i="76" s="1"/>
  <c r="C15" i="74" s="1"/>
  <c r="M21" i="76"/>
  <c r="N5" i="76"/>
  <c r="C3" i="74" s="1"/>
  <c r="M6" i="76"/>
  <c r="I13" i="76"/>
  <c r="I6" i="76"/>
  <c r="I14" i="76"/>
  <c r="N14" i="76" s="1"/>
  <c r="C12" i="74" s="1"/>
  <c r="N13" i="77" l="1"/>
  <c r="E11" i="74" s="1"/>
  <c r="N16" i="76"/>
  <c r="C14" i="74" s="1"/>
  <c r="N12" i="76"/>
  <c r="C10" i="74" s="1"/>
  <c r="N10" i="76"/>
  <c r="C8" i="74" s="1"/>
  <c r="N9" i="76"/>
  <c r="C7" i="74" s="1"/>
  <c r="N12" i="77"/>
  <c r="E10" i="74" s="1"/>
  <c r="N21" i="77"/>
  <c r="E19" i="74" s="1"/>
  <c r="N15" i="77"/>
  <c r="E13" i="74" s="1"/>
  <c r="N7" i="77"/>
  <c r="E5" i="74" s="1"/>
  <c r="N17" i="77"/>
  <c r="E15" i="74" s="1"/>
  <c r="N10" i="77"/>
  <c r="E8" i="74" s="1"/>
  <c r="N5" i="77"/>
  <c r="E3" i="74" s="1"/>
  <c r="N8" i="77"/>
  <c r="E6" i="74" s="1"/>
  <c r="N16" i="77"/>
  <c r="E14" i="74" s="1"/>
  <c r="N20" i="77"/>
  <c r="E18" i="74" s="1"/>
  <c r="N13" i="76"/>
  <c r="C11" i="74" s="1"/>
  <c r="N21" i="76"/>
  <c r="C19" i="74" s="1"/>
  <c r="N6" i="76"/>
  <c r="C4" i="74" s="1"/>
  <c r="K8" i="45" l="1"/>
  <c r="F8" i="45"/>
  <c r="J4" i="50" l="1"/>
  <c r="J12" i="41" l="1"/>
  <c r="F4" i="50"/>
  <c r="J5" i="44" l="1"/>
  <c r="F6" i="44"/>
  <c r="F7" i="44"/>
  <c r="F8" i="44"/>
  <c r="F9" i="44"/>
  <c r="F10" i="44"/>
  <c r="F11" i="44"/>
  <c r="F12" i="44"/>
  <c r="F13" i="44"/>
  <c r="F14" i="44"/>
  <c r="F15" i="44"/>
  <c r="F16" i="44"/>
  <c r="F17" i="44"/>
  <c r="F18" i="44"/>
  <c r="F19" i="44"/>
  <c r="F20" i="44"/>
  <c r="F21" i="44"/>
  <c r="F5" i="44"/>
  <c r="J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5" i="2"/>
  <c r="J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5" i="7"/>
  <c r="J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5" i="12"/>
  <c r="J6" i="29"/>
  <c r="J7" i="29"/>
  <c r="J8" i="29"/>
  <c r="J9" i="29"/>
  <c r="J10" i="29"/>
  <c r="J12" i="29"/>
  <c r="J13" i="29"/>
  <c r="J14" i="29"/>
  <c r="J15" i="29"/>
  <c r="J16" i="29"/>
  <c r="J17" i="29"/>
  <c r="J18" i="29"/>
  <c r="J5" i="29"/>
  <c r="F21" i="29"/>
  <c r="F20" i="29"/>
  <c r="F6" i="29"/>
  <c r="F7" i="29"/>
  <c r="F8" i="29"/>
  <c r="F9" i="29"/>
  <c r="F10" i="29"/>
  <c r="F11" i="29"/>
  <c r="F12" i="29"/>
  <c r="F13" i="29"/>
  <c r="F14" i="29"/>
  <c r="F15" i="29"/>
  <c r="F16" i="29"/>
  <c r="F17" i="29"/>
  <c r="F18" i="29"/>
  <c r="F5" i="29"/>
  <c r="G5" i="29" l="1"/>
  <c r="H9" i="44"/>
  <c r="L5" i="29"/>
  <c r="G20" i="44"/>
  <c r="G16" i="44"/>
  <c r="G12" i="44"/>
  <c r="G8" i="44"/>
  <c r="H20" i="44"/>
  <c r="I20" i="44" s="1"/>
  <c r="H16" i="44"/>
  <c r="I16" i="44" s="1"/>
  <c r="H12" i="44"/>
  <c r="I12" i="44" s="1"/>
  <c r="H8" i="44"/>
  <c r="I8" i="44" s="1"/>
  <c r="G19" i="44"/>
  <c r="G15" i="44"/>
  <c r="G11" i="44"/>
  <c r="G7" i="44"/>
  <c r="H19" i="44"/>
  <c r="I19" i="44" s="1"/>
  <c r="H15" i="44"/>
  <c r="H11" i="44"/>
  <c r="H7" i="44"/>
  <c r="G18" i="44"/>
  <c r="G14" i="44"/>
  <c r="G10" i="44"/>
  <c r="G6" i="44"/>
  <c r="H18" i="44"/>
  <c r="I18" i="44" s="1"/>
  <c r="H14" i="44"/>
  <c r="I14" i="44" s="1"/>
  <c r="H10" i="44"/>
  <c r="I10" i="44" s="1"/>
  <c r="H6" i="44"/>
  <c r="I6" i="44" s="1"/>
  <c r="G21" i="44"/>
  <c r="G17" i="44"/>
  <c r="G13" i="44"/>
  <c r="G9" i="44"/>
  <c r="I9" i="44" s="1"/>
  <c r="H21" i="44"/>
  <c r="I21" i="44" s="1"/>
  <c r="H17" i="44"/>
  <c r="H13" i="44"/>
  <c r="H8" i="2"/>
  <c r="G19" i="2"/>
  <c r="G11" i="2"/>
  <c r="H19" i="2"/>
  <c r="G16" i="2"/>
  <c r="G8" i="2"/>
  <c r="H16" i="2"/>
  <c r="I16" i="2" s="1"/>
  <c r="H9" i="2"/>
  <c r="G15" i="2"/>
  <c r="G7" i="2"/>
  <c r="H12" i="2"/>
  <c r="G20" i="2"/>
  <c r="G12" i="2"/>
  <c r="H20" i="2"/>
  <c r="G20" i="7"/>
  <c r="H15" i="2"/>
  <c r="H11" i="2"/>
  <c r="H7" i="2"/>
  <c r="G18" i="2"/>
  <c r="G14" i="2"/>
  <c r="G10" i="2"/>
  <c r="G6" i="2"/>
  <c r="H18" i="2"/>
  <c r="I18" i="2" s="1"/>
  <c r="H14" i="2"/>
  <c r="I14" i="2" s="1"/>
  <c r="H10" i="2"/>
  <c r="I10" i="2" s="1"/>
  <c r="H6" i="2"/>
  <c r="I6" i="2" s="1"/>
  <c r="G21" i="2"/>
  <c r="G17" i="2"/>
  <c r="G13" i="2"/>
  <c r="G9" i="2"/>
  <c r="H21" i="2"/>
  <c r="H17" i="2"/>
  <c r="H13" i="2"/>
  <c r="L18" i="7"/>
  <c r="H12" i="7"/>
  <c r="G7" i="7"/>
  <c r="H10" i="7"/>
  <c r="K10" i="7"/>
  <c r="H6" i="7"/>
  <c r="K8" i="7"/>
  <c r="L6" i="7"/>
  <c r="L8" i="7"/>
  <c r="L7" i="7"/>
  <c r="K18" i="7"/>
  <c r="K7" i="7"/>
  <c r="K17" i="7"/>
  <c r="L17" i="7"/>
  <c r="K16" i="7"/>
  <c r="L16" i="7"/>
  <c r="K15" i="7"/>
  <c r="L15" i="7"/>
  <c r="K9" i="7"/>
  <c r="G18" i="7"/>
  <c r="G6" i="7"/>
  <c r="H8" i="7"/>
  <c r="H13" i="7"/>
  <c r="G16" i="7"/>
  <c r="H20" i="7"/>
  <c r="I20" i="7" s="1"/>
  <c r="H7" i="7"/>
  <c r="H18" i="7"/>
  <c r="G14" i="7"/>
  <c r="H16" i="7"/>
  <c r="G15" i="7"/>
  <c r="G12" i="7"/>
  <c r="H15" i="7"/>
  <c r="G10" i="7"/>
  <c r="H14" i="7"/>
  <c r="G8" i="7"/>
  <c r="K14" i="7"/>
  <c r="K6" i="7"/>
  <c r="L14" i="7"/>
  <c r="K21" i="7"/>
  <c r="K13" i="7"/>
  <c r="L21" i="7"/>
  <c r="L13" i="7"/>
  <c r="K20" i="7"/>
  <c r="K12" i="7"/>
  <c r="L20" i="7"/>
  <c r="L11" i="7"/>
  <c r="K19" i="7"/>
  <c r="K11" i="7"/>
  <c r="L19" i="7"/>
  <c r="L12" i="7"/>
  <c r="L10" i="7"/>
  <c r="L9" i="7"/>
  <c r="G19" i="7"/>
  <c r="G11" i="7"/>
  <c r="H19" i="7"/>
  <c r="H11" i="7"/>
  <c r="G17" i="7"/>
  <c r="G9" i="7"/>
  <c r="H17" i="7"/>
  <c r="H9" i="7"/>
  <c r="G21" i="7"/>
  <c r="G13" i="7"/>
  <c r="H21" i="7"/>
  <c r="I13" i="2" l="1"/>
  <c r="I7" i="2"/>
  <c r="I17" i="2"/>
  <c r="I7" i="44"/>
  <c r="I21" i="2"/>
  <c r="I13" i="44"/>
  <c r="I11" i="44"/>
  <c r="I17" i="44"/>
  <c r="I15" i="44"/>
  <c r="I19" i="2"/>
  <c r="I11" i="2"/>
  <c r="I9" i="2"/>
  <c r="I12" i="2"/>
  <c r="I8" i="2"/>
  <c r="I15" i="2"/>
  <c r="I20" i="2"/>
  <c r="M9" i="7"/>
  <c r="M18" i="7"/>
  <c r="I13" i="7"/>
  <c r="I12" i="7"/>
  <c r="M7" i="7"/>
  <c r="I10" i="7"/>
  <c r="M8" i="7"/>
  <c r="I14" i="7"/>
  <c r="I6" i="7"/>
  <c r="I18" i="7"/>
  <c r="N18" i="7" s="1"/>
  <c r="AC16" i="74" s="1"/>
  <c r="I7" i="7"/>
  <c r="M6" i="7"/>
  <c r="M10" i="7"/>
  <c r="I16" i="7"/>
  <c r="I8" i="7"/>
  <c r="M17" i="7"/>
  <c r="M21" i="7"/>
  <c r="M15" i="7"/>
  <c r="M11" i="7"/>
  <c r="M16" i="7"/>
  <c r="M13" i="7"/>
  <c r="M14" i="7"/>
  <c r="M20" i="7"/>
  <c r="N20" i="7" s="1"/>
  <c r="AC18" i="74" s="1"/>
  <c r="M19" i="7"/>
  <c r="I11" i="7"/>
  <c r="I21" i="7"/>
  <c r="I19" i="7"/>
  <c r="I15" i="7"/>
  <c r="M12" i="7"/>
  <c r="I9" i="7"/>
  <c r="N9" i="7" s="1"/>
  <c r="AC7" i="74" s="1"/>
  <c r="I17" i="7"/>
  <c r="N6" i="7" l="1"/>
  <c r="AC4" i="74" s="1"/>
  <c r="N13" i="7"/>
  <c r="AC11" i="74" s="1"/>
  <c r="N12" i="7"/>
  <c r="AC10" i="74" s="1"/>
  <c r="N10" i="7"/>
  <c r="AC8" i="74" s="1"/>
  <c r="N14" i="7"/>
  <c r="AC12" i="74" s="1"/>
  <c r="N8" i="7"/>
  <c r="AC6" i="74" s="1"/>
  <c r="N21" i="7"/>
  <c r="AC19" i="74" s="1"/>
  <c r="N16" i="7"/>
  <c r="AC14" i="74" s="1"/>
  <c r="N7" i="7"/>
  <c r="AC5" i="74" s="1"/>
  <c r="N17" i="7"/>
  <c r="AC15" i="74" s="1"/>
  <c r="N15" i="7"/>
  <c r="AC13" i="74" s="1"/>
  <c r="N19" i="7"/>
  <c r="AC17" i="74" s="1"/>
  <c r="N11" i="7"/>
  <c r="AC9" i="74" s="1"/>
  <c r="J6" i="38" l="1"/>
  <c r="J7" i="38"/>
  <c r="J8" i="38"/>
  <c r="J9" i="38"/>
  <c r="J10" i="38"/>
  <c r="J11" i="38"/>
  <c r="J12" i="38"/>
  <c r="J13" i="38"/>
  <c r="J14" i="38"/>
  <c r="J15" i="38"/>
  <c r="J16" i="38"/>
  <c r="J17" i="38"/>
  <c r="J18" i="38"/>
  <c r="J19" i="38"/>
  <c r="J20" i="38"/>
  <c r="J21" i="38"/>
  <c r="J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5" i="38"/>
  <c r="J6" i="41"/>
  <c r="J7" i="41"/>
  <c r="J8" i="41"/>
  <c r="J9" i="41"/>
  <c r="J10" i="41"/>
  <c r="J11" i="41"/>
  <c r="J13" i="41"/>
  <c r="J14" i="41"/>
  <c r="J15" i="41"/>
  <c r="J16" i="41"/>
  <c r="J17" i="41"/>
  <c r="J18" i="41"/>
  <c r="J19" i="41"/>
  <c r="J20" i="41"/>
  <c r="J21" i="41"/>
  <c r="J5" i="41"/>
  <c r="F6" i="41"/>
  <c r="F7" i="41"/>
  <c r="F8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F21" i="41"/>
  <c r="F5" i="41"/>
  <c r="K12" i="41" l="1"/>
  <c r="L5" i="41"/>
  <c r="J21" i="66"/>
  <c r="F21" i="66"/>
  <c r="J20" i="66"/>
  <c r="F20" i="66"/>
  <c r="J19" i="66"/>
  <c r="F19" i="66"/>
  <c r="J18" i="66"/>
  <c r="F18" i="66"/>
  <c r="J17" i="66"/>
  <c r="F17" i="66"/>
  <c r="J16" i="66"/>
  <c r="F16" i="66"/>
  <c r="J15" i="66"/>
  <c r="F15" i="66"/>
  <c r="J14" i="66"/>
  <c r="F14" i="66"/>
  <c r="J13" i="66"/>
  <c r="F13" i="66"/>
  <c r="J12" i="66"/>
  <c r="F12" i="66"/>
  <c r="J11" i="66"/>
  <c r="F11" i="66"/>
  <c r="J10" i="66"/>
  <c r="F10" i="66"/>
  <c r="J9" i="66"/>
  <c r="F9" i="66"/>
  <c r="J8" i="66"/>
  <c r="F8" i="66"/>
  <c r="J7" i="66"/>
  <c r="F7" i="66"/>
  <c r="J6" i="66"/>
  <c r="F6" i="66"/>
  <c r="J5" i="66"/>
  <c r="F5" i="66"/>
  <c r="G20" i="66" l="1"/>
  <c r="L14" i="66"/>
  <c r="K16" i="66"/>
  <c r="G5" i="66"/>
  <c r="H18" i="66"/>
  <c r="G5" i="41"/>
  <c r="K6" i="41"/>
  <c r="G20" i="41"/>
  <c r="K15" i="41"/>
  <c r="K16" i="41"/>
  <c r="H10" i="41"/>
  <c r="H12" i="41"/>
  <c r="L16" i="41"/>
  <c r="G21" i="41"/>
  <c r="H5" i="41"/>
  <c r="G6" i="41"/>
  <c r="L9" i="41"/>
  <c r="K10" i="41"/>
  <c r="H13" i="41"/>
  <c r="G14" i="41"/>
  <c r="L17" i="41"/>
  <c r="K18" i="41"/>
  <c r="H21" i="41"/>
  <c r="K9" i="41"/>
  <c r="G13" i="41"/>
  <c r="H20" i="41"/>
  <c r="H6" i="41"/>
  <c r="G7" i="41"/>
  <c r="L10" i="41"/>
  <c r="K11" i="41"/>
  <c r="H14" i="41"/>
  <c r="G15" i="41"/>
  <c r="L18" i="41"/>
  <c r="K19" i="41"/>
  <c r="L8" i="41"/>
  <c r="K17" i="41"/>
  <c r="H7" i="41"/>
  <c r="G8" i="41"/>
  <c r="L11" i="41"/>
  <c r="H15" i="41"/>
  <c r="G16" i="41"/>
  <c r="L19" i="41"/>
  <c r="K20" i="41"/>
  <c r="K5" i="41"/>
  <c r="M5" i="41" s="1"/>
  <c r="H8" i="41"/>
  <c r="I8" i="41" s="1"/>
  <c r="G9" i="41"/>
  <c r="L12" i="41"/>
  <c r="M12" i="41" s="1"/>
  <c r="K13" i="41"/>
  <c r="H16" i="41"/>
  <c r="G17" i="41"/>
  <c r="L20" i="41"/>
  <c r="K21" i="41"/>
  <c r="H9" i="41"/>
  <c r="G10" i="41"/>
  <c r="L13" i="41"/>
  <c r="K14" i="41"/>
  <c r="H17" i="41"/>
  <c r="G18" i="41"/>
  <c r="L21" i="41"/>
  <c r="K7" i="41"/>
  <c r="G11" i="41"/>
  <c r="L14" i="41"/>
  <c r="H18" i="41"/>
  <c r="G19" i="41"/>
  <c r="L6" i="41"/>
  <c r="L7" i="41"/>
  <c r="K8" i="41"/>
  <c r="H11" i="41"/>
  <c r="G12" i="41"/>
  <c r="L15" i="41"/>
  <c r="H19" i="41"/>
  <c r="K9" i="66"/>
  <c r="G13" i="66"/>
  <c r="L16" i="66"/>
  <c r="K17" i="66"/>
  <c r="H20" i="66"/>
  <c r="I20" i="66" s="1"/>
  <c r="G21" i="66"/>
  <c r="H5" i="66"/>
  <c r="I5" i="66" s="1"/>
  <c r="G6" i="66"/>
  <c r="L9" i="66"/>
  <c r="M9" i="66" s="1"/>
  <c r="K10" i="66"/>
  <c r="H13" i="66"/>
  <c r="G14" i="66"/>
  <c r="L17" i="66"/>
  <c r="K18" i="66"/>
  <c r="H21" i="66"/>
  <c r="G15" i="66"/>
  <c r="L8" i="66"/>
  <c r="K11" i="66"/>
  <c r="G8" i="66"/>
  <c r="L11" i="66"/>
  <c r="K12" i="66"/>
  <c r="H15" i="66"/>
  <c r="G16" i="66"/>
  <c r="L19" i="66"/>
  <c r="K20" i="66"/>
  <c r="L6" i="66"/>
  <c r="H6" i="66"/>
  <c r="H14" i="66"/>
  <c r="I14" i="66" s="1"/>
  <c r="L18" i="66"/>
  <c r="H8" i="66"/>
  <c r="G9" i="66"/>
  <c r="L12" i="66"/>
  <c r="K13" i="66"/>
  <c r="H16" i="66"/>
  <c r="G17" i="66"/>
  <c r="L20" i="66"/>
  <c r="K21" i="66"/>
  <c r="H12" i="66"/>
  <c r="G7" i="66"/>
  <c r="L10" i="66"/>
  <c r="M10" i="66" s="1"/>
  <c r="K19" i="66"/>
  <c r="H7" i="66"/>
  <c r="K5" i="66"/>
  <c r="L5" i="66"/>
  <c r="K6" i="66"/>
  <c r="H9" i="66"/>
  <c r="G10" i="66"/>
  <c r="L13" i="66"/>
  <c r="K14" i="66"/>
  <c r="M14" i="66" s="1"/>
  <c r="H17" i="66"/>
  <c r="G18" i="66"/>
  <c r="I18" i="66" s="1"/>
  <c r="L21" i="66"/>
  <c r="H10" i="66"/>
  <c r="K15" i="66"/>
  <c r="G19" i="66"/>
  <c r="K7" i="66"/>
  <c r="G11" i="66"/>
  <c r="L7" i="66"/>
  <c r="K8" i="66"/>
  <c r="H11" i="66"/>
  <c r="G12" i="66"/>
  <c r="L15" i="66"/>
  <c r="H19" i="66"/>
  <c r="I17" i="66" l="1"/>
  <c r="I8" i="66"/>
  <c r="M21" i="66"/>
  <c r="I19" i="66"/>
  <c r="M15" i="66"/>
  <c r="M18" i="66"/>
  <c r="M17" i="66"/>
  <c r="M20" i="41"/>
  <c r="I9" i="66"/>
  <c r="I6" i="66"/>
  <c r="I16" i="66"/>
  <c r="M6" i="41"/>
  <c r="I16" i="41"/>
  <c r="M15" i="41"/>
  <c r="I20" i="41"/>
  <c r="N20" i="41" s="1"/>
  <c r="D18" i="74" s="1"/>
  <c r="I19" i="41"/>
  <c r="M13" i="41"/>
  <c r="M16" i="66"/>
  <c r="M20" i="66"/>
  <c r="M12" i="66"/>
  <c r="M5" i="66"/>
  <c r="N5" i="66" s="1"/>
  <c r="B3" i="74" s="1"/>
  <c r="I12" i="66"/>
  <c r="I10" i="66"/>
  <c r="N10" i="66" s="1"/>
  <c r="B8" i="74" s="1"/>
  <c r="M19" i="66"/>
  <c r="N19" i="66" s="1"/>
  <c r="B17" i="74" s="1"/>
  <c r="M6" i="66"/>
  <c r="I15" i="66"/>
  <c r="N12" i="66"/>
  <c r="B10" i="74" s="1"/>
  <c r="N18" i="66"/>
  <c r="B16" i="74" s="1"/>
  <c r="M8" i="66"/>
  <c r="N8" i="66" s="1"/>
  <c r="B6" i="74" s="1"/>
  <c r="N17" i="66"/>
  <c r="B15" i="74" s="1"/>
  <c r="N9" i="66"/>
  <c r="B7" i="74" s="1"/>
  <c r="I7" i="66"/>
  <c r="M11" i="41"/>
  <c r="I6" i="41"/>
  <c r="I21" i="41"/>
  <c r="I5" i="41"/>
  <c r="N5" i="41" s="1"/>
  <c r="D3" i="74" s="1"/>
  <c r="M18" i="41"/>
  <c r="M17" i="41"/>
  <c r="M16" i="41"/>
  <c r="N16" i="41" s="1"/>
  <c r="D14" i="74" s="1"/>
  <c r="I12" i="41"/>
  <c r="N12" i="41" s="1"/>
  <c r="D10" i="74" s="1"/>
  <c r="M21" i="41"/>
  <c r="I7" i="41"/>
  <c r="I17" i="41"/>
  <c r="M7" i="41"/>
  <c r="I10" i="41"/>
  <c r="M19" i="41"/>
  <c r="M8" i="41"/>
  <c r="N8" i="41" s="1"/>
  <c r="D6" i="74" s="1"/>
  <c r="I13" i="41"/>
  <c r="M9" i="41"/>
  <c r="I18" i="41"/>
  <c r="I15" i="41"/>
  <c r="M14" i="41"/>
  <c r="I14" i="41"/>
  <c r="M10" i="41"/>
  <c r="I9" i="41"/>
  <c r="I11" i="41"/>
  <c r="N6" i="41"/>
  <c r="D4" i="74" s="1"/>
  <c r="N16" i="66"/>
  <c r="B14" i="74" s="1"/>
  <c r="N14" i="66"/>
  <c r="B12" i="74" s="1"/>
  <c r="N20" i="66"/>
  <c r="B18" i="74" s="1"/>
  <c r="M13" i="66"/>
  <c r="N15" i="66"/>
  <c r="B13" i="74" s="1"/>
  <c r="I21" i="66"/>
  <c r="I11" i="66"/>
  <c r="M11" i="66"/>
  <c r="N11" i="66" s="1"/>
  <c r="B9" i="74" s="1"/>
  <c r="M7" i="66"/>
  <c r="I13" i="66"/>
  <c r="N15" i="41" l="1"/>
  <c r="D13" i="74" s="1"/>
  <c r="N7" i="66"/>
  <c r="B5" i="74" s="1"/>
  <c r="N6" i="66"/>
  <c r="B4" i="74" s="1"/>
  <c r="N21" i="66"/>
  <c r="B19" i="74" s="1"/>
  <c r="N19" i="41"/>
  <c r="D17" i="74" s="1"/>
  <c r="N13" i="41"/>
  <c r="D11" i="74" s="1"/>
  <c r="N17" i="41"/>
  <c r="D15" i="74" s="1"/>
  <c r="N13" i="66"/>
  <c r="B11" i="74" s="1"/>
  <c r="N10" i="41"/>
  <c r="D8" i="74" s="1"/>
  <c r="N9" i="41"/>
  <c r="D7" i="74" s="1"/>
  <c r="N11" i="41"/>
  <c r="D9" i="74" s="1"/>
  <c r="N18" i="41"/>
  <c r="D16" i="74" s="1"/>
  <c r="N7" i="41"/>
  <c r="D5" i="74" s="1"/>
  <c r="N14" i="41"/>
  <c r="D12" i="74" s="1"/>
  <c r="N21" i="41"/>
  <c r="D19" i="74" s="1"/>
  <c r="L9" i="12"/>
  <c r="L11" i="12"/>
  <c r="K18" i="45"/>
  <c r="F20" i="45"/>
  <c r="F19" i="45"/>
  <c r="F18" i="45"/>
  <c r="F17" i="45"/>
  <c r="F16" i="45"/>
  <c r="F15" i="45"/>
  <c r="F14" i="45"/>
  <c r="F13" i="45"/>
  <c r="F12" i="45"/>
  <c r="F11" i="45"/>
  <c r="F10" i="45"/>
  <c r="F9" i="45"/>
  <c r="F7" i="45"/>
  <c r="F6" i="45"/>
  <c r="F5" i="45"/>
  <c r="F4" i="45"/>
  <c r="F20" i="50"/>
  <c r="F19" i="50"/>
  <c r="F18" i="50"/>
  <c r="F17" i="50"/>
  <c r="F16" i="50"/>
  <c r="F15" i="50"/>
  <c r="F14" i="50"/>
  <c r="F13" i="50"/>
  <c r="F12" i="50"/>
  <c r="F11" i="50"/>
  <c r="F10" i="50"/>
  <c r="F9" i="50"/>
  <c r="F8" i="50"/>
  <c r="F7" i="50"/>
  <c r="F6" i="50"/>
  <c r="F5" i="50"/>
  <c r="G8" i="45" l="1"/>
  <c r="L5" i="50"/>
  <c r="K6" i="50"/>
  <c r="H20" i="50"/>
  <c r="G19" i="50"/>
  <c r="H17" i="50"/>
  <c r="G16" i="50"/>
  <c r="H18" i="50"/>
  <c r="G17" i="50"/>
  <c r="H15" i="50"/>
  <c r="G14" i="50"/>
  <c r="G15" i="50"/>
  <c r="G12" i="50"/>
  <c r="G13" i="50"/>
  <c r="H8" i="50"/>
  <c r="G7" i="50"/>
  <c r="H5" i="50"/>
  <c r="H4" i="50"/>
  <c r="H6" i="50"/>
  <c r="G5" i="50"/>
  <c r="G4" i="50"/>
  <c r="H19" i="50"/>
  <c r="G18" i="50"/>
  <c r="H13" i="50"/>
  <c r="G10" i="50"/>
  <c r="H12" i="50"/>
  <c r="G11" i="50"/>
  <c r="H9" i="50"/>
  <c r="G8" i="50"/>
  <c r="H10" i="50"/>
  <c r="G9" i="50"/>
  <c r="H7" i="50"/>
  <c r="G6" i="50"/>
  <c r="G20" i="50"/>
  <c r="H16" i="50"/>
  <c r="H14" i="50"/>
  <c r="H11" i="50"/>
  <c r="L14" i="50"/>
  <c r="K4" i="50"/>
  <c r="L4" i="50"/>
  <c r="L11" i="50"/>
  <c r="L15" i="50"/>
  <c r="K18" i="50"/>
  <c r="K10" i="50"/>
  <c r="K15" i="50"/>
  <c r="K7" i="50"/>
  <c r="L7" i="50"/>
  <c r="L10" i="50"/>
  <c r="K9" i="50"/>
  <c r="L19" i="50"/>
  <c r="K11" i="50"/>
  <c r="L16" i="50"/>
  <c r="K16" i="50"/>
  <c r="K8" i="50"/>
  <c r="K12" i="50"/>
  <c r="L8" i="50"/>
  <c r="L17" i="50"/>
  <c r="L9" i="50"/>
  <c r="L18" i="50"/>
  <c r="K17" i="50"/>
  <c r="K13" i="50"/>
  <c r="K20" i="50"/>
  <c r="K19" i="50"/>
  <c r="K5" i="50"/>
  <c r="K14" i="50"/>
  <c r="L6" i="50"/>
  <c r="L13" i="50"/>
  <c r="L12" i="50"/>
  <c r="L20" i="50"/>
  <c r="L6" i="12"/>
  <c r="L14" i="12"/>
  <c r="L12" i="12"/>
  <c r="L7" i="12"/>
  <c r="L15" i="12"/>
  <c r="L10" i="12"/>
  <c r="L5" i="12"/>
  <c r="L13" i="12"/>
  <c r="L8" i="12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H5" i="12"/>
  <c r="H6" i="12"/>
  <c r="H7" i="12"/>
  <c r="H8" i="12"/>
  <c r="I8" i="12" s="1"/>
  <c r="H9" i="12"/>
  <c r="H10" i="12"/>
  <c r="H11" i="12"/>
  <c r="H12" i="12"/>
  <c r="H13" i="12"/>
  <c r="H14" i="12"/>
  <c r="H15" i="12"/>
  <c r="H16" i="12"/>
  <c r="I16" i="12" s="1"/>
  <c r="H17" i="12"/>
  <c r="H18" i="12"/>
  <c r="H19" i="12"/>
  <c r="H20" i="12"/>
  <c r="H21" i="12"/>
  <c r="K5" i="12"/>
  <c r="K6" i="12"/>
  <c r="K7" i="12"/>
  <c r="K8" i="12"/>
  <c r="K9" i="12"/>
  <c r="M9" i="12" s="1"/>
  <c r="K10" i="12"/>
  <c r="K11" i="12"/>
  <c r="M11" i="12" s="1"/>
  <c r="K12" i="12"/>
  <c r="K13" i="12"/>
  <c r="K14" i="12"/>
  <c r="K15" i="12"/>
  <c r="K16" i="12"/>
  <c r="K17" i="12"/>
  <c r="K18" i="12"/>
  <c r="K19" i="12"/>
  <c r="K20" i="12"/>
  <c r="K21" i="12"/>
  <c r="L16" i="12"/>
  <c r="L17" i="12"/>
  <c r="L18" i="12"/>
  <c r="L19" i="12"/>
  <c r="L20" i="12"/>
  <c r="L21" i="12"/>
  <c r="M21" i="12" s="1"/>
  <c r="L12" i="45"/>
  <c r="K9" i="45"/>
  <c r="K16" i="45"/>
  <c r="L20" i="45"/>
  <c r="L16" i="45"/>
  <c r="L6" i="45"/>
  <c r="L13" i="45"/>
  <c r="L10" i="45"/>
  <c r="K7" i="45"/>
  <c r="L14" i="45"/>
  <c r="L18" i="45"/>
  <c r="M18" i="45" s="1"/>
  <c r="L9" i="45"/>
  <c r="K4" i="45"/>
  <c r="L7" i="45"/>
  <c r="L11" i="45"/>
  <c r="K6" i="45"/>
  <c r="K13" i="45"/>
  <c r="L4" i="45"/>
  <c r="L8" i="45"/>
  <c r="M8" i="45" s="1"/>
  <c r="K15" i="45"/>
  <c r="K19" i="45"/>
  <c r="K5" i="45"/>
  <c r="L5" i="45"/>
  <c r="K11" i="45"/>
  <c r="K14" i="45"/>
  <c r="L19" i="45"/>
  <c r="K17" i="45"/>
  <c r="K12" i="45"/>
  <c r="L17" i="45"/>
  <c r="K20" i="45"/>
  <c r="K10" i="45"/>
  <c r="L15" i="45"/>
  <c r="G6" i="45"/>
  <c r="G19" i="45"/>
  <c r="G16" i="45"/>
  <c r="H19" i="45"/>
  <c r="G5" i="45"/>
  <c r="H8" i="45"/>
  <c r="G13" i="45"/>
  <c r="H16" i="45"/>
  <c r="H5" i="45"/>
  <c r="H13" i="45"/>
  <c r="G18" i="45"/>
  <c r="G7" i="45"/>
  <c r="H10" i="45"/>
  <c r="G15" i="45"/>
  <c r="H18" i="45"/>
  <c r="H11" i="45"/>
  <c r="G10" i="45"/>
  <c r="G4" i="45"/>
  <c r="H7" i="45"/>
  <c r="G12" i="45"/>
  <c r="H15" i="45"/>
  <c r="G20" i="45"/>
  <c r="H4" i="45"/>
  <c r="G9" i="45"/>
  <c r="H12" i="45"/>
  <c r="G17" i="45"/>
  <c r="H20" i="45"/>
  <c r="H9" i="45"/>
  <c r="G14" i="45"/>
  <c r="H17" i="45"/>
  <c r="H6" i="45"/>
  <c r="G11" i="45"/>
  <c r="I11" i="45" s="1"/>
  <c r="H14" i="45"/>
  <c r="M20" i="45" l="1"/>
  <c r="M8" i="12"/>
  <c r="M7" i="12"/>
  <c r="M6" i="12"/>
  <c r="M14" i="45"/>
  <c r="M10" i="45"/>
  <c r="I12" i="45"/>
  <c r="M12" i="45"/>
  <c r="I6" i="50"/>
  <c r="M14" i="12"/>
  <c r="M10" i="12"/>
  <c r="I5" i="12"/>
  <c r="M5" i="12"/>
  <c r="I4" i="45"/>
  <c r="I18" i="45"/>
  <c r="N18" i="45" s="1"/>
  <c r="AF17" i="74" s="1"/>
  <c r="I14" i="45"/>
  <c r="I5" i="45"/>
  <c r="I4" i="50"/>
  <c r="M19" i="45"/>
  <c r="M4" i="45"/>
  <c r="I11" i="50"/>
  <c r="I13" i="50"/>
  <c r="I19" i="50"/>
  <c r="I5" i="50"/>
  <c r="I15" i="50"/>
  <c r="M6" i="50"/>
  <c r="N6" i="50" s="1"/>
  <c r="AK5" i="74" s="1"/>
  <c r="I8" i="50"/>
  <c r="I17" i="50"/>
  <c r="I12" i="50"/>
  <c r="I16" i="50"/>
  <c r="M11" i="50"/>
  <c r="I7" i="45"/>
  <c r="M5" i="45"/>
  <c r="N5" i="45" s="1"/>
  <c r="AF4" i="74" s="1"/>
  <c r="M17" i="45"/>
  <c r="M15" i="45"/>
  <c r="M16" i="45"/>
  <c r="M9" i="45"/>
  <c r="M11" i="45"/>
  <c r="N11" i="45" s="1"/>
  <c r="AF10" i="74" s="1"/>
  <c r="M13" i="45"/>
  <c r="M7" i="45"/>
  <c r="M6" i="45"/>
  <c r="I20" i="45"/>
  <c r="N20" i="45" s="1"/>
  <c r="AF19" i="74" s="1"/>
  <c r="I15" i="45"/>
  <c r="N15" i="45" s="1"/>
  <c r="AF14" i="74" s="1"/>
  <c r="M12" i="12"/>
  <c r="I19" i="12"/>
  <c r="I18" i="12"/>
  <c r="I10" i="12"/>
  <c r="M19" i="12"/>
  <c r="I13" i="12"/>
  <c r="M13" i="12"/>
  <c r="M15" i="12"/>
  <c r="M16" i="12"/>
  <c r="I14" i="12"/>
  <c r="I6" i="12"/>
  <c r="I20" i="12"/>
  <c r="M20" i="12"/>
  <c r="M18" i="12"/>
  <c r="M17" i="12"/>
  <c r="I7" i="50"/>
  <c r="M9" i="50"/>
  <c r="I18" i="50"/>
  <c r="I9" i="50"/>
  <c r="M13" i="50"/>
  <c r="M19" i="50"/>
  <c r="M10" i="50"/>
  <c r="M12" i="50"/>
  <c r="M18" i="50"/>
  <c r="M7" i="50"/>
  <c r="M20" i="50"/>
  <c r="M5" i="50"/>
  <c r="M4" i="50"/>
  <c r="N4" i="50" s="1"/>
  <c r="AK3" i="74" s="1"/>
  <c r="M15" i="50"/>
  <c r="I11" i="12"/>
  <c r="I12" i="12"/>
  <c r="I17" i="12"/>
  <c r="I9" i="12"/>
  <c r="I15" i="12"/>
  <c r="I7" i="12"/>
  <c r="I21" i="12"/>
  <c r="I16" i="45"/>
  <c r="I17" i="45"/>
  <c r="I8" i="45"/>
  <c r="N8" i="45" s="1"/>
  <c r="AF7" i="74" s="1"/>
  <c r="I10" i="45"/>
  <c r="I19" i="45"/>
  <c r="I9" i="45"/>
  <c r="I6" i="45"/>
  <c r="I13" i="45"/>
  <c r="M14" i="50"/>
  <c r="M16" i="50"/>
  <c r="I10" i="50"/>
  <c r="M8" i="50"/>
  <c r="M17" i="50"/>
  <c r="I14" i="50"/>
  <c r="I20" i="50"/>
  <c r="N10" i="45" l="1"/>
  <c r="AF9" i="74" s="1"/>
  <c r="N12" i="45"/>
  <c r="AF11" i="74" s="1"/>
  <c r="N19" i="45"/>
  <c r="AF18" i="74" s="1"/>
  <c r="N14" i="45"/>
  <c r="AF13" i="74" s="1"/>
  <c r="N4" i="45"/>
  <c r="AF3" i="74" s="1"/>
  <c r="N19" i="50"/>
  <c r="AK18" i="74" s="1"/>
  <c r="N17" i="45"/>
  <c r="AF16" i="74" s="1"/>
  <c r="N13" i="45"/>
  <c r="AF12" i="74" s="1"/>
  <c r="N12" i="50"/>
  <c r="AK11" i="74" s="1"/>
  <c r="N15" i="50"/>
  <c r="AK14" i="74" s="1"/>
  <c r="N11" i="50"/>
  <c r="AK10" i="74" s="1"/>
  <c r="N13" i="50"/>
  <c r="AK12" i="74" s="1"/>
  <c r="N7" i="50"/>
  <c r="AK6" i="74" s="1"/>
  <c r="N18" i="50"/>
  <c r="AK17" i="74" s="1"/>
  <c r="N5" i="50"/>
  <c r="AK4" i="74" s="1"/>
  <c r="N16" i="50"/>
  <c r="AK15" i="74" s="1"/>
  <c r="N17" i="50"/>
  <c r="AK16" i="74" s="1"/>
  <c r="N8" i="50"/>
  <c r="AK7" i="74" s="1"/>
  <c r="N10" i="50"/>
  <c r="AK9" i="74" s="1"/>
  <c r="N9" i="50"/>
  <c r="AK8" i="74" s="1"/>
  <c r="N16" i="45"/>
  <c r="AF15" i="74" s="1"/>
  <c r="N6" i="45"/>
  <c r="AF5" i="74" s="1"/>
  <c r="N9" i="45"/>
  <c r="AF8" i="74" s="1"/>
  <c r="N7" i="45"/>
  <c r="AF6" i="74" s="1"/>
  <c r="N20" i="50"/>
  <c r="AK19" i="74" s="1"/>
  <c r="N14" i="50"/>
  <c r="AK13" i="74" s="1"/>
  <c r="N19" i="12" l="1"/>
  <c r="C16" i="107" s="1"/>
  <c r="D16" i="107" s="1"/>
  <c r="X17" i="74" s="1"/>
  <c r="N7" i="12"/>
  <c r="C4" i="107" s="1"/>
  <c r="D4" i="107" s="1"/>
  <c r="X5" i="74" s="1"/>
  <c r="G5" i="7" l="1"/>
  <c r="L5" i="7"/>
  <c r="K5" i="7"/>
  <c r="H5" i="7"/>
  <c r="N11" i="12"/>
  <c r="C8" i="107" s="1"/>
  <c r="D8" i="107" s="1"/>
  <c r="X9" i="74" s="1"/>
  <c r="N8" i="12"/>
  <c r="C5" i="107" s="1"/>
  <c r="D5" i="107" s="1"/>
  <c r="X6" i="74" s="1"/>
  <c r="N6" i="12"/>
  <c r="C3" i="107" s="1"/>
  <c r="D3" i="107" s="1"/>
  <c r="X4" i="74" s="1"/>
  <c r="H5" i="2"/>
  <c r="G5" i="2"/>
  <c r="H5" i="44"/>
  <c r="G5" i="44"/>
  <c r="L21" i="44"/>
  <c r="L17" i="44"/>
  <c r="L13" i="44"/>
  <c r="L9" i="44"/>
  <c r="L5" i="44"/>
  <c r="K21" i="44"/>
  <c r="K17" i="44"/>
  <c r="K13" i="44"/>
  <c r="K9" i="44"/>
  <c r="K5" i="44"/>
  <c r="L20" i="44"/>
  <c r="L16" i="44"/>
  <c r="L12" i="44"/>
  <c r="L8" i="44"/>
  <c r="K14" i="44"/>
  <c r="K20" i="44"/>
  <c r="K16" i="44"/>
  <c r="K12" i="44"/>
  <c r="K8" i="44"/>
  <c r="K6" i="44"/>
  <c r="L19" i="44"/>
  <c r="L15" i="44"/>
  <c r="L11" i="44"/>
  <c r="L7" i="44"/>
  <c r="K10" i="44"/>
  <c r="K19" i="44"/>
  <c r="K15" i="44"/>
  <c r="K11" i="44"/>
  <c r="K7" i="44"/>
  <c r="L18" i="44"/>
  <c r="L14" i="44"/>
  <c r="L10" i="44"/>
  <c r="L6" i="44"/>
  <c r="K18" i="44"/>
  <c r="N14" i="12"/>
  <c r="C11" i="107" s="1"/>
  <c r="D11" i="107" s="1"/>
  <c r="X12" i="74" s="1"/>
  <c r="N9" i="12"/>
  <c r="C6" i="107" s="1"/>
  <c r="D6" i="107" s="1"/>
  <c r="X7" i="74" s="1"/>
  <c r="N15" i="12"/>
  <c r="C12" i="107" s="1"/>
  <c r="D12" i="107" s="1"/>
  <c r="X13" i="74" s="1"/>
  <c r="N13" i="12"/>
  <c r="C10" i="107" s="1"/>
  <c r="D10" i="107" s="1"/>
  <c r="X11" i="74" s="1"/>
  <c r="N21" i="12"/>
  <c r="C18" i="107" s="1"/>
  <c r="D18" i="107" s="1"/>
  <c r="X19" i="74" s="1"/>
  <c r="N16" i="12"/>
  <c r="C13" i="107" s="1"/>
  <c r="D13" i="107" s="1"/>
  <c r="X14" i="74" s="1"/>
  <c r="N12" i="12"/>
  <c r="C9" i="107" s="1"/>
  <c r="D9" i="107" s="1"/>
  <c r="X10" i="74" s="1"/>
  <c r="N17" i="12"/>
  <c r="C14" i="107" s="1"/>
  <c r="D14" i="107" s="1"/>
  <c r="X15" i="74" s="1"/>
  <c r="N20" i="12"/>
  <c r="C17" i="107" s="1"/>
  <c r="D17" i="107" s="1"/>
  <c r="X18" i="74" s="1"/>
  <c r="N18" i="12"/>
  <c r="C15" i="107" s="1"/>
  <c r="D15" i="107" s="1"/>
  <c r="X16" i="74" s="1"/>
  <c r="N5" i="12"/>
  <c r="C2" i="107" s="1"/>
  <c r="D2" i="107" s="1"/>
  <c r="X3" i="74" s="1"/>
  <c r="N10" i="12"/>
  <c r="C7" i="107" s="1"/>
  <c r="D7" i="107" s="1"/>
  <c r="X8" i="74" s="1"/>
  <c r="M21" i="44" l="1"/>
  <c r="N21" i="44"/>
  <c r="AE19" i="74" s="1"/>
  <c r="M9" i="44"/>
  <c r="M6" i="44"/>
  <c r="M12" i="44"/>
  <c r="I5" i="44"/>
  <c r="N9" i="44"/>
  <c r="AE7" i="74" s="1"/>
  <c r="M7" i="44"/>
  <c r="M17" i="44"/>
  <c r="N17" i="44" s="1"/>
  <c r="AE15" i="74" s="1"/>
  <c r="M14" i="44"/>
  <c r="M15" i="44"/>
  <c r="M11" i="44"/>
  <c r="N11" i="44" s="1"/>
  <c r="AE9" i="74" s="1"/>
  <c r="M18" i="44"/>
  <c r="N18" i="44" s="1"/>
  <c r="AE16" i="74" s="1"/>
  <c r="M19" i="44"/>
  <c r="M10" i="44"/>
  <c r="N10" i="44" s="1"/>
  <c r="AE8" i="74" s="1"/>
  <c r="M20" i="44"/>
  <c r="M13" i="44"/>
  <c r="I5" i="2"/>
  <c r="I5" i="7"/>
  <c r="M5" i="7"/>
  <c r="M8" i="44"/>
  <c r="M5" i="44"/>
  <c r="M16" i="44"/>
  <c r="N5" i="7" l="1"/>
  <c r="AC3" i="74" s="1"/>
  <c r="N19" i="44"/>
  <c r="AE17" i="74" s="1"/>
  <c r="N13" i="44"/>
  <c r="AE11" i="74" s="1"/>
  <c r="N6" i="44"/>
  <c r="AE4" i="74" s="1"/>
  <c r="N14" i="44"/>
  <c r="AE12" i="74" s="1"/>
  <c r="N5" i="44"/>
  <c r="AE3" i="74" s="1"/>
  <c r="N12" i="44"/>
  <c r="AE10" i="74" s="1"/>
  <c r="N20" i="44"/>
  <c r="AE18" i="74" s="1"/>
  <c r="N7" i="44"/>
  <c r="AE5" i="74" s="1"/>
  <c r="N16" i="44"/>
  <c r="AE14" i="74" s="1"/>
  <c r="N8" i="44"/>
  <c r="AE6" i="74" s="1"/>
  <c r="N15" i="44"/>
  <c r="AE13" i="74" s="1"/>
  <c r="H7" i="29"/>
  <c r="G12" i="29"/>
  <c r="G20" i="29"/>
  <c r="G6" i="29"/>
  <c r="H5" i="29"/>
  <c r="I5" i="29" s="1"/>
  <c r="H20" i="29"/>
  <c r="G9" i="29"/>
  <c r="H10" i="29"/>
  <c r="H21" i="29"/>
  <c r="H18" i="29"/>
  <c r="H11" i="29"/>
  <c r="G16" i="29"/>
  <c r="G10" i="29"/>
  <c r="G15" i="29"/>
  <c r="H14" i="29"/>
  <c r="H15" i="29"/>
  <c r="H9" i="29"/>
  <c r="G14" i="29"/>
  <c r="G18" i="29"/>
  <c r="G17" i="29"/>
  <c r="G8" i="29"/>
  <c r="H12" i="29"/>
  <c r="H13" i="29"/>
  <c r="G21" i="29"/>
  <c r="G13" i="29"/>
  <c r="H6" i="29"/>
  <c r="H8" i="29"/>
  <c r="G11" i="29"/>
  <c r="I11" i="29" s="1"/>
  <c r="H16" i="29"/>
  <c r="G7" i="29"/>
  <c r="H17" i="29"/>
  <c r="K17" i="29"/>
  <c r="K13" i="29"/>
  <c r="K9" i="29"/>
  <c r="K5" i="29"/>
  <c r="M5" i="29" s="1"/>
  <c r="L21" i="29"/>
  <c r="L16" i="29"/>
  <c r="L12" i="29"/>
  <c r="L8" i="29"/>
  <c r="K21" i="29"/>
  <c r="K16" i="29"/>
  <c r="K12" i="29"/>
  <c r="K8" i="29"/>
  <c r="L20" i="29"/>
  <c r="L15" i="29"/>
  <c r="L11" i="29"/>
  <c r="L7" i="29"/>
  <c r="K7" i="29"/>
  <c r="K20" i="29"/>
  <c r="K15" i="29"/>
  <c r="K11" i="29"/>
  <c r="L18" i="29"/>
  <c r="L14" i="29"/>
  <c r="L10" i="29"/>
  <c r="L6" i="29"/>
  <c r="L13" i="29"/>
  <c r="K18" i="29"/>
  <c r="K14" i="29"/>
  <c r="K10" i="29"/>
  <c r="K6" i="29"/>
  <c r="L17" i="29"/>
  <c r="L9" i="29"/>
  <c r="H7" i="38"/>
  <c r="H15" i="38"/>
  <c r="G5" i="38"/>
  <c r="G7" i="38"/>
  <c r="G15" i="38"/>
  <c r="G8" i="38"/>
  <c r="G16" i="38"/>
  <c r="H10" i="38"/>
  <c r="H18" i="38"/>
  <c r="G10" i="38"/>
  <c r="G18" i="38"/>
  <c r="H12" i="38"/>
  <c r="G12" i="38"/>
  <c r="G21" i="38"/>
  <c r="H14" i="38"/>
  <c r="G6" i="38"/>
  <c r="H8" i="38"/>
  <c r="H16" i="38"/>
  <c r="H9" i="38"/>
  <c r="H17" i="38"/>
  <c r="G9" i="38"/>
  <c r="G17" i="38"/>
  <c r="G20" i="38"/>
  <c r="H6" i="38"/>
  <c r="H11" i="38"/>
  <c r="H19" i="38"/>
  <c r="G11" i="38"/>
  <c r="G19" i="38"/>
  <c r="H20" i="38"/>
  <c r="H5" i="38"/>
  <c r="H13" i="38"/>
  <c r="H21" i="38"/>
  <c r="G13" i="38"/>
  <c r="G14" i="38"/>
  <c r="L7" i="38"/>
  <c r="L11" i="38"/>
  <c r="L15" i="38"/>
  <c r="L19" i="38"/>
  <c r="K13" i="38"/>
  <c r="K21" i="38"/>
  <c r="K11" i="38"/>
  <c r="K8" i="38"/>
  <c r="K12" i="38"/>
  <c r="K16" i="38"/>
  <c r="K20" i="38"/>
  <c r="L8" i="38"/>
  <c r="L12" i="38"/>
  <c r="L16" i="38"/>
  <c r="L20" i="38"/>
  <c r="K17" i="38"/>
  <c r="K7" i="38"/>
  <c r="M7" i="38" s="1"/>
  <c r="K9" i="38"/>
  <c r="K15" i="38"/>
  <c r="M15" i="38" s="1"/>
  <c r="L9" i="38"/>
  <c r="L13" i="38"/>
  <c r="M13" i="38" s="1"/>
  <c r="L17" i="38"/>
  <c r="L21" i="38"/>
  <c r="K6" i="38"/>
  <c r="K10" i="38"/>
  <c r="K14" i="38"/>
  <c r="K18" i="38"/>
  <c r="L5" i="38"/>
  <c r="K19" i="38"/>
  <c r="L6" i="38"/>
  <c r="L10" i="38"/>
  <c r="L14" i="38"/>
  <c r="L18" i="38"/>
  <c r="K5" i="38"/>
  <c r="I7" i="29" l="1"/>
  <c r="I17" i="38"/>
  <c r="M5" i="38"/>
  <c r="M10" i="29"/>
  <c r="I17" i="29"/>
  <c r="M14" i="29"/>
  <c r="M11" i="29"/>
  <c r="N11" i="29" s="1"/>
  <c r="K9" i="74" s="1"/>
  <c r="M8" i="29"/>
  <c r="M12" i="29"/>
  <c r="M13" i="29"/>
  <c r="M20" i="29"/>
  <c r="I12" i="29"/>
  <c r="I15" i="29"/>
  <c r="I16" i="29"/>
  <c r="I8" i="29"/>
  <c r="I10" i="29"/>
  <c r="M18" i="29"/>
  <c r="M9" i="29"/>
  <c r="I14" i="29"/>
  <c r="I21" i="29"/>
  <c r="M9" i="38"/>
  <c r="M8" i="38"/>
  <c r="M19" i="38"/>
  <c r="M12" i="38"/>
  <c r="M18" i="38"/>
  <c r="I6" i="38"/>
  <c r="M7" i="29"/>
  <c r="M21" i="29"/>
  <c r="N21" i="29" s="1"/>
  <c r="K19" i="74" s="1"/>
  <c r="M17" i="29"/>
  <c r="N17" i="29" s="1"/>
  <c r="K15" i="74" s="1"/>
  <c r="I18" i="29"/>
  <c r="I6" i="29"/>
  <c r="I20" i="29"/>
  <c r="I13" i="29"/>
  <c r="M6" i="29"/>
  <c r="I9" i="29"/>
  <c r="N5" i="29"/>
  <c r="K3" i="74" s="1"/>
  <c r="M15" i="29"/>
  <c r="M16" i="29"/>
  <c r="M14" i="38"/>
  <c r="M6" i="38"/>
  <c r="M17" i="38"/>
  <c r="N17" i="38" s="1"/>
  <c r="G15" i="74" s="1"/>
  <c r="I11" i="38"/>
  <c r="I9" i="38"/>
  <c r="I18" i="38"/>
  <c r="I5" i="38"/>
  <c r="M11" i="38"/>
  <c r="I14" i="38"/>
  <c r="I10" i="38"/>
  <c r="M20" i="38"/>
  <c r="M16" i="38"/>
  <c r="M21" i="38"/>
  <c r="I13" i="38"/>
  <c r="N13" i="38" s="1"/>
  <c r="G11" i="74" s="1"/>
  <c r="I20" i="38"/>
  <c r="I16" i="38"/>
  <c r="I21" i="38"/>
  <c r="I8" i="38"/>
  <c r="I12" i="38"/>
  <c r="I15" i="38"/>
  <c r="N15" i="38" s="1"/>
  <c r="G13" i="74" s="1"/>
  <c r="M10" i="38"/>
  <c r="I19" i="38"/>
  <c r="I7" i="38"/>
  <c r="N7" i="38" s="1"/>
  <c r="G5" i="74" s="1"/>
  <c r="N7" i="29" l="1"/>
  <c r="K5" i="74" s="1"/>
  <c r="N15" i="29"/>
  <c r="K13" i="74" s="1"/>
  <c r="N12" i="38"/>
  <c r="G10" i="74" s="1"/>
  <c r="N9" i="38"/>
  <c r="G7" i="74" s="1"/>
  <c r="N14" i="29"/>
  <c r="K12" i="74" s="1"/>
  <c r="N20" i="29"/>
  <c r="K18" i="74" s="1"/>
  <c r="N19" i="38"/>
  <c r="G17" i="74" s="1"/>
  <c r="N18" i="38"/>
  <c r="G16" i="74" s="1"/>
  <c r="N6" i="38"/>
  <c r="G4" i="74" s="1"/>
  <c r="N20" i="38"/>
  <c r="G18" i="74" s="1"/>
  <c r="N10" i="38"/>
  <c r="G8" i="74" s="1"/>
  <c r="N21" i="38"/>
  <c r="G19" i="74" s="1"/>
  <c r="N13" i="29"/>
  <c r="K11" i="74" s="1"/>
  <c r="N10" i="29"/>
  <c r="K8" i="74" s="1"/>
  <c r="N18" i="29"/>
  <c r="K16" i="74" s="1"/>
  <c r="N8" i="29"/>
  <c r="K6" i="74" s="1"/>
  <c r="N9" i="29"/>
  <c r="K7" i="74" s="1"/>
  <c r="N12" i="29"/>
  <c r="K10" i="74" s="1"/>
  <c r="N16" i="29"/>
  <c r="K14" i="74" s="1"/>
  <c r="N6" i="29"/>
  <c r="K4" i="74" s="1"/>
  <c r="N8" i="38"/>
  <c r="G6" i="74" s="1"/>
  <c r="N16" i="38"/>
  <c r="G14" i="74" s="1"/>
  <c r="N14" i="38"/>
  <c r="G12" i="74" s="1"/>
  <c r="N5" i="38"/>
  <c r="G3" i="74" s="1"/>
  <c r="N11" i="38"/>
  <c r="G9" i="74" s="1"/>
  <c r="L20" i="2"/>
  <c r="L14" i="2"/>
  <c r="L6" i="2"/>
  <c r="L8" i="2"/>
  <c r="L18" i="2"/>
  <c r="L16" i="2"/>
  <c r="L11" i="2"/>
  <c r="L21" i="2"/>
  <c r="L19" i="2"/>
  <c r="L9" i="2"/>
  <c r="L12" i="2"/>
  <c r="L5" i="2"/>
  <c r="L15" i="2"/>
  <c r="L13" i="2"/>
  <c r="L17" i="2"/>
  <c r="L7" i="2"/>
  <c r="K13" i="2"/>
  <c r="K16" i="2"/>
  <c r="K15" i="2"/>
  <c r="K21" i="2"/>
  <c r="K9" i="2"/>
  <c r="K12" i="2"/>
  <c r="K17" i="2"/>
  <c r="K18" i="2"/>
  <c r="K14" i="2"/>
  <c r="K11" i="2"/>
  <c r="K19" i="2"/>
  <c r="K20" i="2"/>
  <c r="K6" i="2"/>
  <c r="K5" i="2"/>
  <c r="K7" i="2"/>
  <c r="L10" i="2"/>
  <c r="K10" i="2"/>
  <c r="K8" i="2"/>
  <c r="M15" i="2" l="1"/>
  <c r="N15" i="2" s="1"/>
  <c r="AD13" i="74" s="1"/>
  <c r="AO13" i="74" s="1"/>
  <c r="C6" i="75" s="1"/>
  <c r="M10" i="2"/>
  <c r="N10" i="2" s="1"/>
  <c r="AD8" i="74" s="1"/>
  <c r="AO8" i="74" s="1"/>
  <c r="C17" i="75" s="1"/>
  <c r="M11" i="2"/>
  <c r="N11" i="2" s="1"/>
  <c r="AD9" i="74" s="1"/>
  <c r="AO9" i="74" s="1"/>
  <c r="C13" i="75" s="1"/>
  <c r="M19" i="2"/>
  <c r="N19" i="2" s="1"/>
  <c r="AD17" i="74" s="1"/>
  <c r="AO17" i="74" s="1"/>
  <c r="D19" i="133" s="1"/>
  <c r="M18" i="2"/>
  <c r="N18" i="2" s="1"/>
  <c r="AD16" i="74" s="1"/>
  <c r="AO16" i="74" s="1"/>
  <c r="C3" i="75" s="1"/>
  <c r="M20" i="2"/>
  <c r="N20" i="2" s="1"/>
  <c r="AD18" i="74" s="1"/>
  <c r="AO18" i="74" s="1"/>
  <c r="D16" i="133" s="1"/>
  <c r="M13" i="2"/>
  <c r="N13" i="2" s="1"/>
  <c r="AD11" i="74" s="1"/>
  <c r="AO11" i="74" s="1"/>
  <c r="D11" i="133" s="1"/>
  <c r="M14" i="2"/>
  <c r="N14" i="2" s="1"/>
  <c r="AD12" i="74" s="1"/>
  <c r="AO12" i="74" s="1"/>
  <c r="C19" i="75" s="1"/>
  <c r="M5" i="2"/>
  <c r="N5" i="2" s="1"/>
  <c r="AD3" i="74" s="1"/>
  <c r="AO3" i="74" s="1"/>
  <c r="C4" i="75" s="1"/>
  <c r="M17" i="2"/>
  <c r="N17" i="2" s="1"/>
  <c r="AD15" i="74" s="1"/>
  <c r="AO15" i="74" s="1"/>
  <c r="C10" i="75" s="1"/>
  <c r="M12" i="2"/>
  <c r="N12" i="2" s="1"/>
  <c r="AD10" i="74" s="1"/>
  <c r="AO10" i="74" s="1"/>
  <c r="C8" i="75" s="1"/>
  <c r="M9" i="2"/>
  <c r="N9" i="2" s="1"/>
  <c r="AD7" i="74" s="1"/>
  <c r="AO7" i="74" s="1"/>
  <c r="D6" i="133" s="1"/>
  <c r="M21" i="2"/>
  <c r="N21" i="2" s="1"/>
  <c r="AD19" i="74" s="1"/>
  <c r="AO19" i="74" s="1"/>
  <c r="D14" i="133" s="1"/>
  <c r="M8" i="2"/>
  <c r="N8" i="2" s="1"/>
  <c r="AD6" i="74" s="1"/>
  <c r="AO6" i="74" s="1"/>
  <c r="M16" i="2"/>
  <c r="N16" i="2" s="1"/>
  <c r="AD14" i="74" s="1"/>
  <c r="AO14" i="74" s="1"/>
  <c r="C14" i="75" s="1"/>
  <c r="M7" i="2"/>
  <c r="N7" i="2" s="1"/>
  <c r="AD5" i="74" s="1"/>
  <c r="AO5" i="74" s="1"/>
  <c r="M6" i="2"/>
  <c r="N6" i="2" s="1"/>
  <c r="AD4" i="74" s="1"/>
  <c r="AO4" i="74" s="1"/>
  <c r="C12" i="75" s="1"/>
  <c r="C5" i="75"/>
  <c r="D8" i="133" l="1"/>
  <c r="D18" i="133"/>
  <c r="C18" i="75"/>
  <c r="C15" i="75"/>
  <c r="D4" i="133"/>
  <c r="D13" i="133"/>
  <c r="D5" i="133"/>
  <c r="D12" i="133"/>
  <c r="D20" i="133"/>
  <c r="D7" i="133"/>
  <c r="C9" i="75"/>
  <c r="D10" i="133"/>
  <c r="AP10" i="74"/>
  <c r="AP6" i="74"/>
  <c r="AP16" i="74"/>
  <c r="AP12" i="74"/>
  <c r="AP13" i="74"/>
  <c r="C16" i="75"/>
  <c r="AP4" i="74"/>
  <c r="AP19" i="74"/>
  <c r="AP18" i="74"/>
  <c r="AP11" i="74"/>
  <c r="AP7" i="74"/>
  <c r="AP9" i="74"/>
  <c r="C7" i="75"/>
  <c r="D5" i="75" s="1"/>
  <c r="AP5" i="74"/>
  <c r="D9" i="133"/>
  <c r="AP15" i="74"/>
  <c r="AP14" i="74"/>
  <c r="D17" i="133"/>
  <c r="AP17" i="74"/>
  <c r="AP8" i="74"/>
  <c r="AP3" i="74"/>
  <c r="C11" i="75"/>
  <c r="D15" i="133"/>
  <c r="D9" i="75" l="1"/>
  <c r="D4" i="75"/>
  <c r="D10" i="75"/>
  <c r="D14" i="75"/>
  <c r="D6" i="75"/>
  <c r="D11" i="75"/>
  <c r="D3" i="75"/>
  <c r="D19" i="75"/>
  <c r="D16" i="75"/>
  <c r="D13" i="75"/>
  <c r="D12" i="75"/>
  <c r="D18" i="75"/>
  <c r="D8" i="75"/>
  <c r="D15" i="75"/>
  <c r="D7" i="75"/>
  <c r="D17" i="75"/>
</calcChain>
</file>

<file path=xl/sharedStrings.xml><?xml version="1.0" encoding="utf-8"?>
<sst xmlns="http://schemas.openxmlformats.org/spreadsheetml/2006/main" count="2563" uniqueCount="116">
  <si>
    <t>наименование муниципального района (городского округа)</t>
  </si>
  <si>
    <t>Ачхой-Мартановский</t>
  </si>
  <si>
    <t>Веденский</t>
  </si>
  <si>
    <t>Грозненский</t>
  </si>
  <si>
    <t>Гудермесский</t>
  </si>
  <si>
    <t>Итум-Калинский</t>
  </si>
  <si>
    <t>Курчалоевский</t>
  </si>
  <si>
    <t>Надтеречный</t>
  </si>
  <si>
    <t>Наурский</t>
  </si>
  <si>
    <t>Ножай-Юртовский</t>
  </si>
  <si>
    <t>Урус-Мартановский</t>
  </si>
  <si>
    <t>Шалинский</t>
  </si>
  <si>
    <t>Шаройский</t>
  </si>
  <si>
    <t>Шатойский</t>
  </si>
  <si>
    <t>Шелковской</t>
  </si>
  <si>
    <t>Аргун</t>
  </si>
  <si>
    <t>Грозный</t>
  </si>
  <si>
    <t>Доля протяженности автомобильных дорог общего пользования местного значения, не отвечающих нормативным требованиям, в общей протяженности автомобильных дорог общего пользования местного значения,% п.6</t>
  </si>
  <si>
    <t>СНИЖЕНИЕ</t>
  </si>
  <si>
    <t>РОСТ</t>
  </si>
  <si>
    <t>В Шарое отсутствуют д/у</t>
  </si>
  <si>
    <t>Доля детей в возрасте 1-6 лет, состоящих на учете для определения в муниципальные дошкольные образовательные учреждения, в общей численности детей в возрасте 1-6 лет п.10, %</t>
  </si>
  <si>
    <t>Объем инвестиций в основной капитал (за исключением бюджетных средств) в расчете на 1 жителя п.3,  РУБЛЕЙ</t>
  </si>
  <si>
    <t>Число субъектов малого и среднего предпринимательства в расчете на 10 тыс. чел.  населения п.1, единиц</t>
  </si>
  <si>
    <t>min</t>
  </si>
  <si>
    <t>max</t>
  </si>
  <si>
    <t>Т</t>
  </si>
  <si>
    <t>Исо</t>
  </si>
  <si>
    <t xml:space="preserve">О </t>
  </si>
  <si>
    <t>СРЕДНИЙ ОБЪЕМ ПОКАЗАТЕЛЯ (СОП)</t>
  </si>
  <si>
    <t>ИНДЕКС СОП (О)</t>
  </si>
  <si>
    <t>СРЕДНИЙ ТЕМП РОСТА (СТР)</t>
  </si>
  <si>
    <t>ИНДЕКС СТР (Т)</t>
  </si>
  <si>
    <t>СВОДНЫЙ ИНДЕКС</t>
  </si>
  <si>
    <t>Ист</t>
  </si>
  <si>
    <t>Ип</t>
  </si>
  <si>
    <t>-</t>
  </si>
  <si>
    <t>К</t>
  </si>
  <si>
    <t>Доля основных фондов организаций муниципальной формы собственности, находящихся в стадии банкротства, в основных фондах организаций муниципальной формы собственности (на конец года, по полной учетной стоимости) п.32</t>
  </si>
  <si>
    <t>Доля налоговых и неналоговых доходов местного бюджета (за исключением поступлений налоговых доходов по дополнительным нормативам отчислений) в общем объеме собственных доходов бюджета муниципального образования (без учета субвенций) п.31</t>
  </si>
  <si>
    <t>Доля населения, получившего жилые дома, жилые помещения и улучшивших жилищные условия в отчетном году, в общей численности населения, состоящего на учете в качестве нуждающегося в жилых помещениях п.30, %</t>
  </si>
  <si>
    <t>Ранг</t>
  </si>
  <si>
    <t>Удовлетворенность населения деятельностью органов местного самоуправления городского округа (муниципального района) п.37</t>
  </si>
  <si>
    <t>Серноводский</t>
  </si>
  <si>
    <t>Общая площадь жилых помещений, введенная в действие за один год в среднем на 1 жителя (кв. метров) п.24.1, кв.м</t>
  </si>
  <si>
    <t>Доля среднесписочной численности работников (без внешних совместителей) малых и средних предприятий в среднесписочной численности работников (без внешних совместителей) всех предприятий и организаций   п.2 %</t>
  </si>
  <si>
    <t>Доля площади земельных участков, являющихся объектами налогообложения земельным налогом, в общей площади территории муниципального района,% п.4</t>
  </si>
  <si>
    <r>
      <t>Шаройский</t>
    </r>
    <r>
      <rPr>
        <vertAlign val="superscript"/>
        <sz val="11"/>
        <color theme="1"/>
        <rFont val="Times New Roman"/>
        <family val="1"/>
        <charset val="204"/>
      </rPr>
      <t>1</t>
    </r>
  </si>
  <si>
    <t>Доля прибыльных сельхозорганизаций в общем их числе п.5, %</t>
  </si>
  <si>
    <t>Итум, Шарой, Шатой</t>
  </si>
  <si>
    <t>нет схо</t>
  </si>
  <si>
    <t>Ножай-Юртовский0</t>
  </si>
  <si>
    <t>Доля населения, проживающего в населенных пунктах, не имеющих регулярного автобусного и (или) железнодорожного сообщения с административным центром городского округа (муниципального района), в общей численности населения городского округа (муниципального района), % п.7</t>
  </si>
  <si>
    <t>в районе отсутствуют дошкольные учреждения</t>
  </si>
  <si>
    <t>Среднемесячная номинальная начисленная заработная плата работников муниципальных дошкольных образовательных учреждений п.8.2 руб.</t>
  </si>
  <si>
    <t>Среднемесячная номинальная начисленная заработная плата работников  общеобразовательных учреждений п.8.3 руб.</t>
  </si>
  <si>
    <t>Среднемесячная номинальная начисленная заработная плата учителей  общеобразовательных учреждений п.8.4</t>
  </si>
  <si>
    <t>Среднемесячная номинальная начисленная заработная плата  работников муниципальных                                               учреждений культуры и исскуства п.8.5 руб.</t>
  </si>
  <si>
    <t>по 8-ми мо</t>
  </si>
  <si>
    <t>Среднемесячная номинальная начисленная заработная плата  работников муниципальных учреждений физической культуры и спорта п.8.6 руб.</t>
  </si>
  <si>
    <t>среднемесячная номинальная начисленная заработная плата работников крупных и средних предприятий                      п.8.1 руб.</t>
  </si>
  <si>
    <t>Доля детей в возрасте 1-6 лет, получающих дошкольную образовательную услугу и (или) услугу по их содержанию в муниципальных дошкольных уреждениях в общей численности детей в возрасте 1-6 лет п.9, %</t>
  </si>
  <si>
    <t>Доля муниципальных дошкольных образовательных учреждений, здания которых находятся в аварийном состоянии или требуют капитального ремонта, в общем числе муниципальных дошкольных образовательных учреждений п.11</t>
  </si>
  <si>
    <t>Доля выпускников муниципальных общеобразовательных учреждений, не получивших аттестат о среднем (полном) образовании, в общей численности выпускников муниципальных общеобразовательных учреждений п.13</t>
  </si>
  <si>
    <t>Доля муниципальных общеобразовательных учреждений, соответствующих современным требованиям обучения, в общем количестве муниципальных общеобразовательных учреждений п.14</t>
  </si>
  <si>
    <t>Доля муниципальных общеобразовательных учреждений, здания которых находятся в аварийном состоянии или требуют капитального ремонта, в общем количестве муниципальных общеобразовательных учреждений п.15</t>
  </si>
  <si>
    <t>Доля детей первой и второй групп здоровья в общей численности обучающихся в муниципальных общеобразовательных учреждениях п.16, %</t>
  </si>
  <si>
    <t>Доля обучающихся в муниципальных общеобразовательных учреждениях, занимающихся во вторую (третью) смену, в общей численности обучающихся в муниципальных общеобразовательных учреждениях.п.17, %</t>
  </si>
  <si>
    <t>Фактическая обеспеченность населения паркам культуры и отдыха п.20.3</t>
  </si>
  <si>
    <t>Доля муниципальных учреждений культуры, здания которых находятся в аварийном состоянии или требуют капитального ремонта, в общем количестве муниципальных учреждений культуры п. 21, %</t>
  </si>
  <si>
    <t>Доля объектов культурного наследия, находящихся в муниципальной собственности и требующих консервации или рестоврации, в общем количестве объектов культурного наследия, находящихся в муниципальной собственности  п.22, %</t>
  </si>
  <si>
    <t>Доля населения, систематически занимающегося физической культурой и спортом  п.23, %</t>
  </si>
  <si>
    <t>Доля обучающихся, систематически занимающихся физической культурой и спортом, в общей численности обучающихся п.23.1, %</t>
  </si>
  <si>
    <t xml:space="preserve">Общая площадь жилых помещений, приходящаяся в среднем на одного жителя - всего  п. 24, кв.м.      </t>
  </si>
  <si>
    <t>снижение</t>
  </si>
  <si>
    <t>Доля многоквартирных домов, в которых собственники помещений выбрали и реализуют один из способов управления многоквартирными домами, в общем числе многоквартирных домов, в которых собственники помещений должны выбрать способ управления данными домами  п.27</t>
  </si>
  <si>
    <t>Доля организаций коммунального комплекса, осуществляющих производство товаров, оказание услуг по водо-, тепло-, газо-, электро- снабжению, водоотведению, очистке сточных вод, утилизации (захоронению) твердых бытовых отходов и использующих объекты коммунальной инфраструктуры на праве частной собственности, по договору аренды или концессии, участие субъекта Российской Федерации и (или) городского округа (муниципального района) в уставном капитале которых составляет не более 25 процентов, в общем числе организаций коммунального комплекса, осуществляющих свою деятельность на территории городского округа (муниципального района) п.28</t>
  </si>
  <si>
    <t>Объем незавершенного в установленные сроки строительства, осуществляемого за счет средств бюджета городского округа (муниципального района), тыс.руб п.33</t>
  </si>
  <si>
    <t>Доля просроченной кредиторской задолженности по оплате труда (включая начисления на оплату труда) муниципальных бюджетных учреждений в общем объеме расходов муниципального образования на оплату труда (включая начисления на оплату труда) п.34</t>
  </si>
  <si>
    <t>Расходы бюджета муниципального образования  на содержание работников органов местного самоуправления в расчете на одного жителя муниципального образования, руб. п.35</t>
  </si>
  <si>
    <t>да</t>
  </si>
  <si>
    <t>Наличие в городском округе (муниципальном районе) утвержденного генерального плана городского округа (схемы территориального планирования муниципального района) п.36 да/нет</t>
  </si>
  <si>
    <t>в шарое нет мкд</t>
  </si>
  <si>
    <t>в итум-кали нет мкд</t>
  </si>
  <si>
    <t>в шарое и итум-кали нет мкд</t>
  </si>
  <si>
    <t>40хв</t>
  </si>
  <si>
    <t>Общая оценка</t>
  </si>
  <si>
    <t>Место по комплексной оценке</t>
  </si>
  <si>
    <t>▬</t>
  </si>
  <si>
    <t>▼</t>
  </si>
  <si>
    <t>▲</t>
  </si>
  <si>
    <t>Наименование МО</t>
  </si>
  <si>
    <t>Доля многоквартирных домов, расположенных на земельных участках, в отношении которых осуществлен государственный кадастровый учет п.29</t>
  </si>
  <si>
    <t>№ п/п</t>
  </si>
  <si>
    <t xml:space="preserve"> </t>
  </si>
  <si>
    <t>Расходы бюджета муниципального образования на общее образование в расчете на 1 обучающегося в муниципальных общеобразовательных учреждениях п.18,  тыс.рублей</t>
  </si>
  <si>
    <t>Доля детей в возрасте 5-18 лет, получающих услуги  по дополнительному образованию в организациях различной организационно-правовой формы собственности, в общей численности детей данной возрастной группы.п.19, %</t>
  </si>
  <si>
    <t>Уровень фактической обеспеченности населения клубами и учреждениями клубного типа п.20.1, %</t>
  </si>
  <si>
    <t>Уровень фактической обеспеченности населения библиотеками п.20.2</t>
  </si>
  <si>
    <t>Площадь земельных участков, предоставленных для строительства, в отношении которых с даты принятия решения о предоставлении земельного участка или подписания протокола о результатах торгов (конкурсов, аукционов) не было получено разрешение на ввод в эксплуатацию: объектов жилищного строительства п.26.1 кв.м.</t>
  </si>
  <si>
    <t>Площадь земельных участков, предоставленных для строительства, в отношении которых с даты принятия решения о предоставлении земельного участка или подписания протокола о результатах торгов (конкурсов, аукционов) не было получено разрешение на ввод в эксплуатацию: иных объектов капитального строительства п.26.2</t>
  </si>
  <si>
    <t>Среднегодовая численность постоянного населения п.38, чел.</t>
  </si>
  <si>
    <t>Удельная величина потребления энергетических ресурсов в многоквартирных домах: электроэнергия, кВт/ч на 1 проживающего п.39ээ</t>
  </si>
  <si>
    <t>Удельная величина потребления энергетических ресурсов в многоквартирных домах: тепловая энергия, Гкал на 1 кв. м. общей площади п.39тэ</t>
  </si>
  <si>
    <t>Удельная величина потребления энергетических ресурсов в многоквартирных домах: горячая вода, куб.м. на 1 проживающего п.39гв</t>
  </si>
  <si>
    <t>Удельная величина потребления энергетических ресурсов в многоквартирных домах: холодная вода, куб.м. на 1 проживающего п.39хв</t>
  </si>
  <si>
    <t>Удельная величина потребления энергетических ресурсов в многоквартирных домах: природный газ, куб.м. на 1 проживающего п.39пг</t>
  </si>
  <si>
    <t>Удельная величина потребления энергетических ресурсов муниципальными бюджетными учреждениями: электроэнергия, кВт/ч на 1 проживающего п.40ээ</t>
  </si>
  <si>
    <t>Удельная величина потребления энергетических ресурсов муниципальными бюджетными учреждениями: тепловая энергия, Гкал на 1 кв. м. общей площади п.40тэ</t>
  </si>
  <si>
    <t>Удельная величина потребления энергетических ресурсов муниципальными бюджетными учреждениями: горячая вода, куб.м. на 1 проживающего п.40гв</t>
  </si>
  <si>
    <t>Удельная величина потребления энергетических ресурсов муниципальными бюджетными учреждениями: холодная вода, куб.м. на 1 проживающего п.40хв</t>
  </si>
  <si>
    <t>Удельная величина потребления энергетических ресурсов муниципальными бюджетными учреждениями: природный газ, куб.м. на 1 проживающего п.40</t>
  </si>
  <si>
    <t>было в 2020</t>
  </si>
  <si>
    <t>в том числе земельных участков, предоставленных для жилищного строительства, индивидуального строительства и комплексного освоения в целях жилищного строительства п.25.1, гектаров</t>
  </si>
  <si>
    <t>Площадь земельных участков, предоставленных для строительства в расчете на 10 тыс. человек населения, всего, п.25, га</t>
  </si>
  <si>
    <t xml:space="preserve">Ведено, Гудермес 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</si>
</sst>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#,##0.000"/>
    <numFmt numFmtId="167" formatCode="#,##0.0"/>
  </numFmts>
  <fonts count="27" x14ac:knownFonts="1">
    <font>
      <sz val="11"/>
      <color theme="1"/>
      <name val="Calibri"/>
      <family val="2"/>
      <scheme val="minor"/>
    </font>
    <font>
      <sz val="12"/>
      <name val="Times New Roman"/>
      <family val="1"/>
      <charset val="204"/>
    </font>
    <font>
      <sz val="11"/>
      <name val="Times New Roman"/>
      <family val="1"/>
      <charset val="204"/>
    </font>
    <font>
      <sz val="10"/>
      <name val="Arial Cyr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4"/>
      <color theme="1"/>
      <name val="Calibri"/>
      <family val="2"/>
      <scheme val="minor"/>
    </font>
    <font>
      <b/>
      <i/>
      <sz val="9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vertAlign val="superscript"/>
      <sz val="11"/>
      <color theme="1"/>
      <name val="Times New Roman"/>
      <family val="1"/>
      <charset val="204"/>
    </font>
    <font>
      <b/>
      <i/>
      <sz val="1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4"/>
      <color theme="1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1"/>
      <color rgb="FFFF0000"/>
      <name val="Calibri"/>
      <family val="2"/>
      <scheme val="minor"/>
    </font>
    <font>
      <b/>
      <i/>
      <sz val="12"/>
      <color theme="1"/>
      <name val="Calibri"/>
      <family val="2"/>
      <charset val="204"/>
      <scheme val="minor"/>
    </font>
    <font>
      <sz val="14"/>
      <color rgb="FF00B050"/>
      <name val="Calibri"/>
      <family val="2"/>
      <scheme val="minor"/>
    </font>
    <font>
      <sz val="14"/>
      <color rgb="FFFFC000"/>
      <name val="Calibri"/>
      <family val="2"/>
      <scheme val="minor"/>
    </font>
    <font>
      <sz val="14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4" fillId="0" borderId="0" applyFont="0" applyFill="0" applyBorder="0" applyAlignment="0" applyProtection="0"/>
  </cellStyleXfs>
  <cellXfs count="373">
    <xf numFmtId="0" fontId="0" fillId="0" borderId="0" xfId="0"/>
    <xf numFmtId="0" fontId="6" fillId="0" borderId="1" xfId="0" applyFont="1" applyBorder="1"/>
    <xf numFmtId="0" fontId="6" fillId="0" borderId="1" xfId="0" applyFont="1" applyBorder="1" applyAlignment="1">
      <alignment horizontal="center" vertical="center" wrapText="1"/>
    </xf>
    <xf numFmtId="0" fontId="0" fillId="0" borderId="0" xfId="0" applyBorder="1"/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top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164" fontId="6" fillId="2" borderId="1" xfId="0" applyNumberFormat="1" applyFont="1" applyFill="1" applyBorder="1" applyAlignment="1">
      <alignment horizontal="center"/>
    </xf>
    <xf numFmtId="0" fontId="6" fillId="2" borderId="1" xfId="0" applyFont="1" applyFill="1" applyBorder="1"/>
    <xf numFmtId="0" fontId="11" fillId="0" borderId="0" xfId="0" applyFont="1"/>
    <xf numFmtId="0" fontId="8" fillId="0" borderId="0" xfId="0" applyFont="1"/>
    <xf numFmtId="0" fontId="9" fillId="0" borderId="1" xfId="0" applyFon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vertical="center"/>
    </xf>
    <xf numFmtId="164" fontId="0" fillId="0" borderId="0" xfId="0" applyNumberFormat="1"/>
    <xf numFmtId="2" fontId="6" fillId="2" borderId="1" xfId="0" applyNumberFormat="1" applyFont="1" applyFill="1" applyBorder="1" applyAlignment="1">
      <alignment horizontal="center" vertical="center"/>
    </xf>
    <xf numFmtId="165" fontId="7" fillId="2" borderId="1" xfId="0" applyNumberFormat="1" applyFont="1" applyFill="1" applyBorder="1" applyAlignment="1">
      <alignment horizontal="center"/>
    </xf>
    <xf numFmtId="165" fontId="1" fillId="2" borderId="1" xfId="0" applyNumberFormat="1" applyFont="1" applyFill="1" applyBorder="1" applyAlignment="1">
      <alignment horizontal="center" vertical="top" wrapText="1"/>
    </xf>
    <xf numFmtId="2" fontId="1" fillId="2" borderId="1" xfId="0" applyNumberFormat="1" applyFont="1" applyFill="1" applyBorder="1" applyAlignment="1">
      <alignment horizontal="center" vertical="top" wrapText="1"/>
    </xf>
    <xf numFmtId="2" fontId="1" fillId="2" borderId="1" xfId="0" applyNumberFormat="1" applyFont="1" applyFill="1" applyBorder="1" applyAlignment="1">
      <alignment horizontal="center" vertical="center"/>
    </xf>
    <xf numFmtId="2" fontId="1" fillId="2" borderId="1" xfId="2" applyNumberFormat="1" applyFont="1" applyFill="1" applyBorder="1" applyAlignment="1">
      <alignment horizontal="center" vertical="center" wrapText="1"/>
    </xf>
    <xf numFmtId="4" fontId="7" fillId="2" borderId="1" xfId="0" applyNumberFormat="1" applyFont="1" applyFill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top"/>
    </xf>
    <xf numFmtId="2" fontId="7" fillId="2" borderId="1" xfId="0" applyNumberFormat="1" applyFont="1" applyFill="1" applyBorder="1" applyAlignment="1">
      <alignment horizontal="center" vertical="top" wrapText="1"/>
    </xf>
    <xf numFmtId="2" fontId="1" fillId="2" borderId="1" xfId="6" applyNumberFormat="1" applyFont="1" applyFill="1" applyBorder="1" applyAlignment="1">
      <alignment horizontal="center" vertical="top" wrapText="1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2" borderId="1" xfId="3" applyNumberFormat="1" applyFont="1" applyFill="1" applyBorder="1" applyAlignment="1">
      <alignment horizontal="center" vertical="center" wrapText="1"/>
    </xf>
    <xf numFmtId="2" fontId="1" fillId="2" borderId="1" xfId="7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2" xfId="0" applyFont="1" applyFill="1" applyBorder="1"/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 wrapText="1"/>
    </xf>
    <xf numFmtId="165" fontId="1" fillId="2" borderId="1" xfId="0" applyNumberFormat="1" applyFont="1" applyFill="1" applyBorder="1" applyAlignment="1">
      <alignment horizontal="center" vertical="top"/>
    </xf>
    <xf numFmtId="0" fontId="10" fillId="2" borderId="1" xfId="0" applyFont="1" applyFill="1" applyBorder="1"/>
    <xf numFmtId="0" fontId="6" fillId="3" borderId="1" xfId="0" applyFont="1" applyFill="1" applyBorder="1"/>
    <xf numFmtId="2" fontId="6" fillId="2" borderId="3" xfId="0" applyNumberFormat="1" applyFont="1" applyFill="1" applyBorder="1" applyAlignment="1">
      <alignment horizontal="center" vertical="center"/>
    </xf>
    <xf numFmtId="4" fontId="1" fillId="2" borderId="1" xfId="0" applyNumberFormat="1" applyFont="1" applyFill="1" applyBorder="1" applyAlignment="1">
      <alignment horizontal="center" vertical="center"/>
    </xf>
    <xf numFmtId="164" fontId="6" fillId="2" borderId="4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165" fontId="5" fillId="4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Fill="1" applyBorder="1" applyAlignment="1">
      <alignment horizontal="center"/>
    </xf>
    <xf numFmtId="164" fontId="6" fillId="0" borderId="4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vertical="top" wrapText="1"/>
    </xf>
    <xf numFmtId="164" fontId="2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65" fontId="13" fillId="4" borderId="1" xfId="0" applyNumberFormat="1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 applyAlignment="1">
      <alignment horizontal="center" vertical="center"/>
    </xf>
    <xf numFmtId="4" fontId="13" fillId="5" borderId="1" xfId="0" applyNumberFormat="1" applyFont="1" applyFill="1" applyBorder="1" applyAlignment="1">
      <alignment horizontal="center" vertical="center"/>
    </xf>
    <xf numFmtId="2" fontId="13" fillId="5" borderId="1" xfId="0" applyNumberFormat="1" applyFont="1" applyFill="1" applyBorder="1" applyAlignment="1">
      <alignment horizontal="center" vertical="center"/>
    </xf>
    <xf numFmtId="165" fontId="13" fillId="5" borderId="1" xfId="0" applyNumberFormat="1" applyFont="1" applyFill="1" applyBorder="1" applyAlignment="1">
      <alignment horizontal="center" vertical="center"/>
    </xf>
    <xf numFmtId="0" fontId="2" fillId="0" borderId="0" xfId="0" applyFont="1" applyFill="1" applyBorder="1"/>
    <xf numFmtId="0" fontId="12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/>
    </xf>
    <xf numFmtId="4" fontId="0" fillId="6" borderId="1" xfId="0" applyNumberFormat="1" applyFill="1" applyBorder="1" applyAlignment="1">
      <alignment horizontal="center" vertical="center"/>
    </xf>
    <xf numFmtId="2" fontId="0" fillId="6" borderId="1" xfId="0" applyNumberFormat="1" applyFill="1" applyBorder="1" applyAlignment="1">
      <alignment horizontal="center" vertical="center"/>
    </xf>
    <xf numFmtId="165" fontId="0" fillId="6" borderId="1" xfId="0" applyNumberForma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/>
    </xf>
    <xf numFmtId="4" fontId="13" fillId="6" borderId="1" xfId="0" applyNumberFormat="1" applyFont="1" applyFill="1" applyBorder="1" applyAlignment="1">
      <alignment horizontal="center" vertical="center"/>
    </xf>
    <xf numFmtId="2" fontId="13" fillId="6" borderId="1" xfId="0" applyNumberFormat="1" applyFont="1" applyFill="1" applyBorder="1" applyAlignment="1">
      <alignment horizontal="center" vertical="center"/>
    </xf>
    <xf numFmtId="165" fontId="13" fillId="6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6" fillId="7" borderId="1" xfId="0" applyFont="1" applyFill="1" applyBorder="1"/>
    <xf numFmtId="165" fontId="13" fillId="0" borderId="1" xfId="0" applyNumberFormat="1" applyFont="1" applyBorder="1" applyAlignment="1">
      <alignment horizontal="center" vertical="center"/>
    </xf>
    <xf numFmtId="4" fontId="13" fillId="3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/>
    <xf numFmtId="0" fontId="0" fillId="0" borderId="0" xfId="0" applyFill="1"/>
    <xf numFmtId="0" fontId="13" fillId="0" borderId="0" xfId="0" applyFont="1" applyAlignment="1">
      <alignment horizontal="center" vertical="center"/>
    </xf>
    <xf numFmtId="0" fontId="2" fillId="0" borderId="1" xfId="0" applyFont="1" applyFill="1" applyBorder="1"/>
    <xf numFmtId="2" fontId="2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center"/>
    </xf>
    <xf numFmtId="2" fontId="6" fillId="0" borderId="3" xfId="0" applyNumberFormat="1" applyFont="1" applyFill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 wrapText="1"/>
    </xf>
    <xf numFmtId="166" fontId="6" fillId="2" borderId="1" xfId="0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center" vertical="center" wrapText="1"/>
    </xf>
    <xf numFmtId="166" fontId="2" fillId="2" borderId="1" xfId="0" applyNumberFormat="1" applyFont="1" applyFill="1" applyBorder="1" applyAlignment="1">
      <alignment horizontal="center" vertical="center"/>
    </xf>
    <xf numFmtId="166" fontId="6" fillId="3" borderId="1" xfId="0" applyNumberFormat="1" applyFont="1" applyFill="1" applyBorder="1" applyAlignment="1">
      <alignment horizontal="center" vertical="center"/>
    </xf>
    <xf numFmtId="4" fontId="6" fillId="0" borderId="1" xfId="0" applyNumberFormat="1" applyFont="1" applyFill="1" applyBorder="1" applyAlignment="1">
      <alignment horizontal="center" vertical="center"/>
    </xf>
    <xf numFmtId="4" fontId="1" fillId="0" borderId="1" xfId="0" applyNumberFormat="1" applyFont="1" applyFill="1" applyBorder="1" applyAlignment="1">
      <alignment horizontal="center" vertical="center" wrapText="1"/>
    </xf>
    <xf numFmtId="165" fontId="2" fillId="0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 vertical="top" wrapText="1"/>
    </xf>
    <xf numFmtId="165" fontId="1" fillId="0" borderId="1" xfId="0" applyNumberFormat="1" applyFont="1" applyFill="1" applyBorder="1" applyAlignment="1">
      <alignment horizontal="center" vertical="top"/>
    </xf>
    <xf numFmtId="2" fontId="7" fillId="0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center" wrapText="1"/>
    </xf>
    <xf numFmtId="2" fontId="1" fillId="0" borderId="1" xfId="2" applyNumberFormat="1" applyFont="1" applyFill="1" applyBorder="1" applyAlignment="1">
      <alignment horizontal="center" vertical="center" wrapText="1"/>
    </xf>
    <xf numFmtId="2" fontId="1" fillId="0" borderId="1" xfId="6" applyNumberFormat="1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horizontal="center" vertical="top" wrapText="1"/>
    </xf>
    <xf numFmtId="2" fontId="1" fillId="0" borderId="1" xfId="3" applyNumberFormat="1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top" wrapText="1"/>
    </xf>
    <xf numFmtId="2" fontId="1" fillId="0" borderId="1" xfId="0" applyNumberFormat="1" applyFont="1" applyFill="1" applyBorder="1" applyAlignment="1">
      <alignment horizontal="center" vertical="top"/>
    </xf>
    <xf numFmtId="2" fontId="1" fillId="0" borderId="1" xfId="6" applyNumberFormat="1" applyFont="1" applyFill="1" applyBorder="1" applyAlignment="1">
      <alignment horizontal="center" vertical="top" wrapText="1"/>
    </xf>
    <xf numFmtId="0" fontId="12" fillId="6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0" borderId="1" xfId="0" applyFont="1" applyBorder="1" applyAlignment="1">
      <alignment wrapText="1"/>
    </xf>
    <xf numFmtId="164" fontId="6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" fontId="6" fillId="3" borderId="1" xfId="0" applyNumberFormat="1" applyFont="1" applyFill="1" applyBorder="1" applyAlignment="1">
      <alignment horizontal="center" vertical="center"/>
    </xf>
    <xf numFmtId="2" fontId="1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2" fontId="7" fillId="3" borderId="1" xfId="0" applyNumberFormat="1" applyFont="1" applyFill="1" applyBorder="1" applyAlignment="1">
      <alignment horizontal="center" vertical="center"/>
    </xf>
    <xf numFmtId="0" fontId="0" fillId="2" borderId="0" xfId="0" applyFill="1"/>
    <xf numFmtId="2" fontId="1" fillId="3" borderId="1" xfId="0" applyNumberFormat="1" applyFont="1" applyFill="1" applyBorder="1" applyAlignment="1">
      <alignment horizontal="center" vertical="center" wrapText="1"/>
    </xf>
    <xf numFmtId="2" fontId="13" fillId="7" borderId="1" xfId="0" applyNumberFormat="1" applyFont="1" applyFill="1" applyBorder="1" applyAlignment="1">
      <alignment horizontal="center" vertical="center"/>
    </xf>
    <xf numFmtId="2" fontId="15" fillId="7" borderId="1" xfId="0" applyNumberFormat="1" applyFont="1" applyFill="1" applyBorder="1" applyAlignment="1">
      <alignment horizontal="center" vertical="center"/>
    </xf>
    <xf numFmtId="165" fontId="13" fillId="7" borderId="1" xfId="0" applyNumberFormat="1" applyFont="1" applyFill="1" applyBorder="1" applyAlignment="1">
      <alignment horizontal="center" vertical="center"/>
    </xf>
    <xf numFmtId="165" fontId="13" fillId="3" borderId="1" xfId="0" applyNumberFormat="1" applyFont="1" applyFill="1" applyBorder="1" applyAlignment="1">
      <alignment horizontal="center" vertical="center"/>
    </xf>
    <xf numFmtId="2" fontId="13" fillId="3" borderId="1" xfId="0" applyNumberFormat="1" applyFont="1" applyFill="1" applyBorder="1" applyAlignment="1">
      <alignment horizontal="center" vertical="center"/>
    </xf>
    <xf numFmtId="0" fontId="6" fillId="3" borderId="0" xfId="0" applyFont="1" applyFill="1" applyBorder="1"/>
    <xf numFmtId="0" fontId="6" fillId="3" borderId="0" xfId="0" applyFont="1" applyFill="1" applyBorder="1" applyAlignment="1">
      <alignment horizontal="left" wrapText="1"/>
    </xf>
    <xf numFmtId="0" fontId="6" fillId="0" borderId="0" xfId="0" applyFont="1"/>
    <xf numFmtId="0" fontId="6" fillId="2" borderId="0" xfId="0" applyFont="1" applyFill="1"/>
    <xf numFmtId="4" fontId="6" fillId="2" borderId="1" xfId="0" applyNumberFormat="1" applyFont="1" applyFill="1" applyBorder="1" applyAlignment="1">
      <alignment horizontal="center" vertical="center"/>
    </xf>
    <xf numFmtId="4" fontId="13" fillId="8" borderId="3" xfId="0" applyNumberFormat="1" applyFont="1" applyFill="1" applyBorder="1" applyAlignment="1">
      <alignment horizontal="center" vertical="center"/>
    </xf>
    <xf numFmtId="4" fontId="13" fillId="8" borderId="5" xfId="0" applyNumberFormat="1" applyFont="1" applyFill="1" applyBorder="1" applyAlignment="1">
      <alignment horizontal="center" vertical="center"/>
    </xf>
    <xf numFmtId="4" fontId="13" fillId="8" borderId="4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center"/>
    </xf>
    <xf numFmtId="0" fontId="16" fillId="0" borderId="0" xfId="0" applyFont="1"/>
    <xf numFmtId="167" fontId="6" fillId="2" borderId="1" xfId="0" applyNumberFormat="1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/>
    </xf>
    <xf numFmtId="4" fontId="2" fillId="2" borderId="1" xfId="0" applyNumberFormat="1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horizontal="center" vertical="top"/>
    </xf>
    <xf numFmtId="4" fontId="6" fillId="2" borderId="1" xfId="0" applyNumberFormat="1" applyFont="1" applyFill="1" applyBorder="1" applyAlignment="1">
      <alignment horizontal="center" vertical="top" wrapText="1"/>
    </xf>
    <xf numFmtId="0" fontId="0" fillId="2" borderId="0" xfId="0" applyNumberFormat="1" applyFill="1"/>
    <xf numFmtId="49" fontId="13" fillId="4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/>
    <xf numFmtId="0" fontId="13" fillId="4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/>
    <xf numFmtId="0" fontId="6" fillId="0" borderId="2" xfId="0" applyFont="1" applyFill="1" applyBorder="1"/>
    <xf numFmtId="4" fontId="2" fillId="3" borderId="1" xfId="0" applyNumberFormat="1" applyFont="1" applyFill="1" applyBorder="1" applyAlignment="1">
      <alignment horizontal="center" vertical="center"/>
    </xf>
    <xf numFmtId="4" fontId="6" fillId="3" borderId="1" xfId="0" applyNumberFormat="1" applyFont="1" applyFill="1" applyBorder="1" applyAlignment="1">
      <alignment horizontal="center" vertical="center"/>
    </xf>
    <xf numFmtId="4" fontId="6" fillId="4" borderId="1" xfId="0" applyNumberFormat="1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horizontal="center" vertical="top"/>
    </xf>
    <xf numFmtId="4" fontId="2" fillId="0" borderId="1" xfId="0" applyNumberFormat="1" applyFont="1" applyFill="1" applyBorder="1" applyAlignment="1">
      <alignment horizontal="center" vertical="center"/>
    </xf>
    <xf numFmtId="4" fontId="6" fillId="2" borderId="7" xfId="0" applyNumberFormat="1" applyFont="1" applyFill="1" applyBorder="1" applyAlignment="1">
      <alignment horizontal="center"/>
    </xf>
    <xf numFmtId="0" fontId="6" fillId="2" borderId="7" xfId="0" applyFont="1" applyFill="1" applyBorder="1"/>
    <xf numFmtId="2" fontId="7" fillId="2" borderId="1" xfId="0" applyNumberFormat="1" applyFont="1" applyFill="1" applyBorder="1" applyAlignment="1">
      <alignment horizontal="center" vertical="center"/>
    </xf>
    <xf numFmtId="2" fontId="2" fillId="2" borderId="1" xfId="0" applyNumberFormat="1" applyFont="1" applyFill="1" applyBorder="1" applyAlignment="1">
      <alignment horizontal="center" vertical="top"/>
    </xf>
    <xf numFmtId="2" fontId="2" fillId="2" borderId="1" xfId="0" applyNumberFormat="1" applyFont="1" applyFill="1" applyBorder="1" applyAlignment="1">
      <alignment horizontal="center" vertical="top" wrapText="1"/>
    </xf>
    <xf numFmtId="165" fontId="5" fillId="7" borderId="1" xfId="0" applyNumberFormat="1" applyFont="1" applyFill="1" applyBorder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 vertical="top"/>
    </xf>
    <xf numFmtId="2" fontId="6" fillId="0" borderId="8" xfId="0" applyNumberFormat="1" applyFont="1" applyFill="1" applyBorder="1" applyAlignment="1">
      <alignment horizontal="center"/>
    </xf>
    <xf numFmtId="4" fontId="6" fillId="0" borderId="8" xfId="0" applyNumberFormat="1" applyFont="1" applyFill="1" applyBorder="1" applyAlignment="1">
      <alignment horizontal="center" vertical="center"/>
    </xf>
    <xf numFmtId="0" fontId="6" fillId="4" borderId="1" xfId="0" applyFont="1" applyFill="1" applyBorder="1"/>
    <xf numFmtId="2" fontId="2" fillId="0" borderId="1" xfId="0" applyNumberFormat="1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center"/>
    </xf>
    <xf numFmtId="1" fontId="0" fillId="0" borderId="0" xfId="0" applyNumberFormat="1"/>
    <xf numFmtId="0" fontId="19" fillId="0" borderId="0" xfId="0" applyNumberFormat="1" applyFont="1" applyBorder="1" applyAlignment="1">
      <alignment horizontal="center" vertical="center"/>
    </xf>
    <xf numFmtId="0" fontId="9" fillId="2" borderId="0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top" wrapText="1"/>
    </xf>
    <xf numFmtId="165" fontId="13" fillId="10" borderId="1" xfId="0" applyNumberFormat="1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horizontal="center" vertical="center"/>
    </xf>
    <xf numFmtId="165" fontId="6" fillId="0" borderId="1" xfId="0" applyNumberFormat="1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 vertical="top" wrapText="1"/>
    </xf>
    <xf numFmtId="165" fontId="2" fillId="0" borderId="1" xfId="0" applyNumberFormat="1" applyFont="1" applyFill="1" applyBorder="1" applyAlignment="1">
      <alignment horizontal="center" vertical="top"/>
    </xf>
    <xf numFmtId="165" fontId="1" fillId="0" borderId="1" xfId="6" applyNumberFormat="1" applyFont="1" applyFill="1" applyBorder="1" applyAlignment="1">
      <alignment horizontal="center" vertical="top" wrapText="1"/>
    </xf>
    <xf numFmtId="165" fontId="1" fillId="0" borderId="1" xfId="0" applyNumberFormat="1" applyFont="1" applyFill="1" applyBorder="1" applyAlignment="1">
      <alignment horizontal="center" vertical="center" wrapText="1"/>
    </xf>
    <xf numFmtId="165" fontId="7" fillId="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Font="1"/>
    <xf numFmtId="4" fontId="2" fillId="2" borderId="1" xfId="0" applyNumberFormat="1" applyFont="1" applyFill="1" applyBorder="1" applyAlignment="1">
      <alignment horizontal="center" vertical="top" wrapText="1"/>
    </xf>
    <xf numFmtId="4" fontId="6" fillId="0" borderId="1" xfId="0" applyNumberFormat="1" applyFont="1" applyFill="1" applyBorder="1" applyAlignment="1">
      <alignment horizontal="center"/>
    </xf>
    <xf numFmtId="4" fontId="2" fillId="0" borderId="1" xfId="0" applyNumberFormat="1" applyFont="1" applyFill="1" applyBorder="1" applyAlignment="1">
      <alignment horizontal="center" vertical="top" wrapText="1"/>
    </xf>
    <xf numFmtId="4" fontId="2" fillId="0" borderId="1" xfId="1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top"/>
    </xf>
    <xf numFmtId="4" fontId="13" fillId="7" borderId="3" xfId="0" applyNumberFormat="1" applyFont="1" applyFill="1" applyBorder="1" applyAlignment="1">
      <alignment horizontal="center" vertical="center"/>
    </xf>
    <xf numFmtId="4" fontId="13" fillId="7" borderId="5" xfId="0" applyNumberFormat="1" applyFont="1" applyFill="1" applyBorder="1" applyAlignment="1">
      <alignment horizontal="center" vertical="center"/>
    </xf>
    <xf numFmtId="4" fontId="13" fillId="7" borderId="4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wrapText="1"/>
    </xf>
    <xf numFmtId="2" fontId="7" fillId="0" borderId="1" xfId="0" applyNumberFormat="1" applyFont="1" applyFill="1" applyBorder="1" applyAlignment="1">
      <alignment horizontal="center" vertical="center"/>
    </xf>
    <xf numFmtId="4" fontId="6" fillId="0" borderId="1" xfId="0" applyNumberFormat="1" applyFont="1" applyFill="1" applyBorder="1" applyAlignment="1">
      <alignment horizontal="center" vertical="top" wrapText="1"/>
    </xf>
    <xf numFmtId="4" fontId="2" fillId="0" borderId="1" xfId="2" applyNumberFormat="1" applyFont="1" applyFill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center" vertical="center" wrapText="1"/>
    </xf>
    <xf numFmtId="4" fontId="2" fillId="2" borderId="1" xfId="6" applyNumberFormat="1" applyFont="1" applyFill="1" applyBorder="1" applyAlignment="1">
      <alignment horizontal="center" vertical="top" wrapText="1"/>
    </xf>
    <xf numFmtId="4" fontId="2" fillId="2" borderId="1" xfId="3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/>
    </xf>
    <xf numFmtId="4" fontId="2" fillId="0" borderId="1" xfId="3" applyNumberFormat="1" applyFont="1" applyFill="1" applyBorder="1" applyAlignment="1">
      <alignment horizontal="center" vertical="center" wrapText="1"/>
    </xf>
    <xf numFmtId="4" fontId="2" fillId="0" borderId="1" xfId="6" applyNumberFormat="1" applyFont="1" applyFill="1" applyBorder="1" applyAlignment="1">
      <alignment horizontal="center" vertical="top" wrapText="1"/>
    </xf>
    <xf numFmtId="0" fontId="6" fillId="2" borderId="0" xfId="0" applyFont="1" applyFill="1" applyBorder="1" applyAlignment="1">
      <alignment horizontal="center" vertical="center" wrapText="1"/>
    </xf>
    <xf numFmtId="167" fontId="9" fillId="2" borderId="0" xfId="0" applyNumberFormat="1" applyFont="1" applyFill="1" applyBorder="1" applyAlignment="1">
      <alignment horizontal="center" vertical="center"/>
    </xf>
    <xf numFmtId="0" fontId="9" fillId="2" borderId="0" xfId="0" applyFont="1" applyFill="1" applyBorder="1" applyAlignment="1">
      <alignment vertical="center"/>
    </xf>
    <xf numFmtId="165" fontId="2" fillId="2" borderId="1" xfId="4" applyNumberFormat="1" applyFont="1" applyFill="1" applyBorder="1" applyAlignment="1">
      <alignment horizontal="center" vertical="center" wrapText="1"/>
    </xf>
    <xf numFmtId="165" fontId="13" fillId="11" borderId="1" xfId="0" applyNumberFormat="1" applyFont="1" applyFill="1" applyBorder="1" applyAlignment="1">
      <alignment horizontal="center" vertical="center"/>
    </xf>
    <xf numFmtId="2" fontId="13" fillId="11" borderId="1" xfId="0" applyNumberFormat="1" applyFont="1" applyFill="1" applyBorder="1" applyAlignment="1">
      <alignment horizontal="center" vertical="center"/>
    </xf>
    <xf numFmtId="4" fontId="13" fillId="8" borderId="1" xfId="0" applyNumberFormat="1" applyFont="1" applyFill="1" applyBorder="1" applyAlignment="1">
      <alignment horizontal="center" vertical="center"/>
    </xf>
    <xf numFmtId="165" fontId="2" fillId="4" borderId="1" xfId="0" applyNumberFormat="1" applyFont="1" applyFill="1" applyBorder="1" applyAlignment="1">
      <alignment horizontal="center" vertical="top" wrapText="1"/>
    </xf>
    <xf numFmtId="165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7" borderId="1" xfId="6" applyNumberFormat="1" applyFont="1" applyFill="1" applyBorder="1" applyAlignment="1">
      <alignment horizontal="center" vertical="top" wrapText="1"/>
    </xf>
    <xf numFmtId="165" fontId="2" fillId="4" borderId="1" xfId="6" applyNumberFormat="1" applyFont="1" applyFill="1" applyBorder="1" applyAlignment="1">
      <alignment horizontal="center" vertical="top" wrapText="1"/>
    </xf>
    <xf numFmtId="165" fontId="2" fillId="4" borderId="1" xfId="0" applyNumberFormat="1" applyFont="1" applyFill="1" applyBorder="1" applyAlignment="1">
      <alignment horizontal="center" vertical="center" wrapText="1"/>
    </xf>
    <xf numFmtId="165" fontId="9" fillId="4" borderId="1" xfId="0" applyNumberFormat="1" applyFont="1" applyFill="1" applyBorder="1" applyAlignment="1">
      <alignment horizontal="center" vertical="top" wrapText="1"/>
    </xf>
    <xf numFmtId="165" fontId="18" fillId="4" borderId="1" xfId="0" applyNumberFormat="1" applyFont="1" applyFill="1" applyBorder="1" applyAlignment="1">
      <alignment horizontal="center" vertical="top" wrapText="1"/>
    </xf>
    <xf numFmtId="165" fontId="2" fillId="4" borderId="1" xfId="0" applyNumberFormat="1" applyFont="1" applyFill="1" applyBorder="1" applyAlignment="1">
      <alignment horizontal="center" vertical="center"/>
    </xf>
    <xf numFmtId="165" fontId="2" fillId="7" borderId="1" xfId="0" applyNumberFormat="1" applyFont="1" applyFill="1" applyBorder="1" applyAlignment="1">
      <alignment horizontal="center" vertical="center"/>
    </xf>
    <xf numFmtId="165" fontId="18" fillId="4" borderId="1" xfId="4" applyNumberFormat="1" applyFont="1" applyFill="1" applyBorder="1" applyAlignment="1">
      <alignment horizontal="center" vertical="center" wrapText="1"/>
    </xf>
    <xf numFmtId="0" fontId="22" fillId="0" borderId="0" xfId="0" applyFont="1"/>
    <xf numFmtId="0" fontId="6" fillId="2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164" fontId="0" fillId="0" borderId="0" xfId="0" applyNumberFormat="1" applyFont="1" applyAlignment="1">
      <alignment horizontal="center"/>
    </xf>
    <xf numFmtId="2" fontId="6" fillId="2" borderId="1" xfId="0" applyNumberFormat="1" applyFont="1" applyFill="1" applyBorder="1" applyAlignment="1">
      <alignment horizontal="center" vertical="top" wrapText="1"/>
    </xf>
    <xf numFmtId="2" fontId="2" fillId="2" borderId="1" xfId="6" applyNumberFormat="1" applyFont="1" applyFill="1" applyBorder="1" applyAlignment="1">
      <alignment horizontal="center" vertical="top" wrapText="1"/>
    </xf>
    <xf numFmtId="4" fontId="6" fillId="0" borderId="1" xfId="0" applyNumberFormat="1" applyFont="1" applyFill="1" applyBorder="1" applyAlignment="1">
      <alignment horizontal="center" vertical="center" wrapText="1"/>
    </xf>
    <xf numFmtId="4" fontId="2" fillId="0" borderId="1" xfId="4" applyNumberFormat="1" applyFont="1" applyFill="1" applyBorder="1" applyAlignment="1">
      <alignment horizontal="center" vertical="center" wrapText="1"/>
    </xf>
    <xf numFmtId="4" fontId="21" fillId="0" borderId="1" xfId="0" applyNumberFormat="1" applyFont="1" applyFill="1" applyBorder="1" applyAlignment="1">
      <alignment horizontal="center" vertical="center" wrapText="1"/>
    </xf>
    <xf numFmtId="4" fontId="2" fillId="0" borderId="1" xfId="6" applyNumberFormat="1" applyFont="1" applyFill="1" applyBorder="1" applyAlignment="1">
      <alignment horizontal="center" vertical="center" wrapText="1"/>
    </xf>
    <xf numFmtId="164" fontId="6" fillId="0" borderId="1" xfId="0" applyNumberFormat="1" applyFont="1" applyFill="1" applyBorder="1" applyAlignment="1">
      <alignment horizontal="center" vertical="top" wrapText="1"/>
    </xf>
    <xf numFmtId="164" fontId="2" fillId="0" borderId="1" xfId="4" applyNumberFormat="1" applyFont="1" applyFill="1" applyBorder="1" applyAlignment="1">
      <alignment horizontal="center" vertical="center" wrapText="1"/>
    </xf>
    <xf numFmtId="2" fontId="2" fillId="0" borderId="1" xfId="4" applyNumberFormat="1" applyFont="1" applyFill="1" applyBorder="1" applyAlignment="1">
      <alignment horizontal="center" vertical="center" wrapText="1"/>
    </xf>
    <xf numFmtId="4" fontId="13" fillId="0" borderId="1" xfId="0" applyNumberFormat="1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165" fontId="13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vertical="top" wrapText="1"/>
    </xf>
    <xf numFmtId="2" fontId="6" fillId="0" borderId="1" xfId="0" applyNumberFormat="1" applyFont="1" applyFill="1" applyBorder="1" applyAlignment="1">
      <alignment horizontal="center" vertical="center" wrapText="1"/>
    </xf>
    <xf numFmtId="2" fontId="21" fillId="0" borderId="1" xfId="0" applyNumberFormat="1" applyFont="1" applyFill="1" applyBorder="1" applyAlignment="1">
      <alignment horizontal="center" vertical="center" wrapText="1"/>
    </xf>
    <xf numFmtId="2" fontId="2" fillId="0" borderId="1" xfId="6" applyNumberFormat="1" applyFont="1" applyFill="1" applyBorder="1" applyAlignment="1">
      <alignment horizontal="center" vertical="center" wrapText="1"/>
    </xf>
    <xf numFmtId="2" fontId="6" fillId="0" borderId="1" xfId="0" applyNumberFormat="1" applyFont="1" applyFill="1" applyBorder="1" applyAlignment="1">
      <alignment horizontal="center" vertical="top" wrapText="1"/>
    </xf>
    <xf numFmtId="2" fontId="21" fillId="0" borderId="1" xfId="0" applyNumberFormat="1" applyFont="1" applyFill="1" applyBorder="1" applyAlignment="1">
      <alignment horizontal="center" vertical="top" wrapText="1"/>
    </xf>
    <xf numFmtId="2" fontId="2" fillId="0" borderId="1" xfId="6" applyNumberFormat="1" applyFont="1" applyFill="1" applyBorder="1" applyAlignment="1">
      <alignment horizontal="center" vertical="top" wrapText="1"/>
    </xf>
    <xf numFmtId="2" fontId="13" fillId="12" borderId="1" xfId="0" applyNumberFormat="1" applyFont="1" applyFill="1" applyBorder="1" applyAlignment="1">
      <alignment horizontal="center" vertical="center"/>
    </xf>
    <xf numFmtId="165" fontId="2" fillId="12" borderId="1" xfId="0" applyNumberFormat="1" applyFont="1" applyFill="1" applyBorder="1" applyAlignment="1">
      <alignment horizontal="center" vertical="top" wrapText="1"/>
    </xf>
    <xf numFmtId="0" fontId="6" fillId="12" borderId="1" xfId="0" applyFont="1" applyFill="1" applyBorder="1"/>
    <xf numFmtId="165" fontId="2" fillId="1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12" borderId="1" xfId="6" applyNumberFormat="1" applyFont="1" applyFill="1" applyBorder="1" applyAlignment="1">
      <alignment horizontal="center" vertical="top" wrapText="1"/>
    </xf>
    <xf numFmtId="165" fontId="2" fillId="2" borderId="1" xfId="0" applyNumberFormat="1" applyFont="1" applyFill="1" applyBorder="1" applyAlignment="1">
      <alignment horizontal="center" vertical="center" wrapText="1"/>
    </xf>
    <xf numFmtId="165" fontId="2" fillId="12" borderId="1" xfId="0" applyNumberFormat="1" applyFont="1" applyFill="1" applyBorder="1" applyAlignment="1">
      <alignment horizontal="center" vertical="center" wrapText="1"/>
    </xf>
    <xf numFmtId="165" fontId="6" fillId="2" borderId="1" xfId="0" applyNumberFormat="1" applyFont="1" applyFill="1" applyBorder="1" applyAlignment="1">
      <alignment horizontal="center" vertical="top" wrapText="1"/>
    </xf>
    <xf numFmtId="2" fontId="13" fillId="9" borderId="1" xfId="0" applyNumberFormat="1" applyFont="1" applyFill="1" applyBorder="1" applyAlignment="1">
      <alignment horizontal="center" vertical="center"/>
    </xf>
    <xf numFmtId="4" fontId="13" fillId="9" borderId="1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2" fillId="2" borderId="1" xfId="6" applyNumberFormat="1" applyFont="1" applyFill="1" applyBorder="1" applyAlignment="1">
      <alignment horizontal="center" vertical="top" wrapText="1"/>
    </xf>
    <xf numFmtId="2" fontId="2" fillId="7" borderId="1" xfId="0" applyNumberFormat="1" applyFont="1" applyFill="1" applyBorder="1" applyAlignment="1">
      <alignment horizontal="center" vertical="top" wrapText="1"/>
    </xf>
    <xf numFmtId="2" fontId="2" fillId="2" borderId="1" xfId="5" applyNumberFormat="1" applyFont="1" applyFill="1" applyBorder="1" applyAlignment="1">
      <alignment horizontal="center" vertical="center" wrapText="1"/>
    </xf>
    <xf numFmtId="4" fontId="9" fillId="2" borderId="0" xfId="0" applyNumberFormat="1" applyFont="1" applyFill="1" applyBorder="1" applyAlignment="1">
      <alignment horizontal="center" vertical="center"/>
    </xf>
    <xf numFmtId="0" fontId="8" fillId="0" borderId="0" xfId="0" applyFont="1" applyBorder="1" applyAlignment="1"/>
    <xf numFmtId="0" fontId="8" fillId="0" borderId="6" xfId="0" applyFont="1" applyBorder="1" applyAlignment="1"/>
    <xf numFmtId="2" fontId="2" fillId="0" borderId="1" xfId="2" applyNumberFormat="1" applyFont="1" applyFill="1" applyBorder="1" applyAlignment="1">
      <alignment horizontal="center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65" fontId="7" fillId="2" borderId="1" xfId="0" applyNumberFormat="1" applyFont="1" applyFill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5" fontId="7" fillId="0" borderId="1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0" fillId="0" borderId="1" xfId="0" applyBorder="1"/>
    <xf numFmtId="0" fontId="7" fillId="2" borderId="3" xfId="0" applyFont="1" applyFill="1" applyBorder="1"/>
    <xf numFmtId="0" fontId="7" fillId="0" borderId="3" xfId="0" applyFont="1" applyFill="1" applyBorder="1"/>
    <xf numFmtId="0" fontId="7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5" fontId="0" fillId="0" borderId="0" xfId="0" applyNumberFormat="1"/>
    <xf numFmtId="164" fontId="6" fillId="2" borderId="4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2" fontId="6" fillId="7" borderId="1" xfId="0" applyNumberFormat="1" applyFont="1" applyFill="1" applyBorder="1" applyAlignment="1">
      <alignment horizontal="center" vertical="center"/>
    </xf>
    <xf numFmtId="4" fontId="6" fillId="2" borderId="11" xfId="0" applyNumberFormat="1" applyFont="1" applyFill="1" applyBorder="1" applyAlignment="1">
      <alignment horizontal="center" vertical="center"/>
    </xf>
    <xf numFmtId="4" fontId="6" fillId="2" borderId="12" xfId="0" applyNumberFormat="1" applyFont="1" applyFill="1" applyBorder="1" applyAlignment="1">
      <alignment horizontal="center" vertical="center"/>
    </xf>
    <xf numFmtId="4" fontId="2" fillId="2" borderId="12" xfId="0" applyNumberFormat="1" applyFont="1" applyFill="1" applyBorder="1" applyAlignment="1">
      <alignment horizontal="center" vertical="center"/>
    </xf>
    <xf numFmtId="4" fontId="6" fillId="2" borderId="13" xfId="0" applyNumberFormat="1" applyFont="1" applyFill="1" applyBorder="1" applyAlignment="1">
      <alignment horizontal="center" vertical="center"/>
    </xf>
    <xf numFmtId="4" fontId="6" fillId="2" borderId="7" xfId="0" applyNumberFormat="1" applyFont="1" applyFill="1" applyBorder="1" applyAlignment="1">
      <alignment horizontal="center" vertical="center"/>
    </xf>
    <xf numFmtId="4" fontId="6" fillId="2" borderId="14" xfId="0" applyNumberFormat="1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/>
    </xf>
    <xf numFmtId="2" fontId="6" fillId="2" borderId="7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Continuous" vertical="center" wrapText="1"/>
    </xf>
    <xf numFmtId="2" fontId="9" fillId="0" borderId="1" xfId="0" applyNumberFormat="1" applyFont="1" applyFill="1" applyBorder="1" applyAlignment="1">
      <alignment horizontal="centerContinuous" vertical="center"/>
    </xf>
    <xf numFmtId="4" fontId="13" fillId="7" borderId="4" xfId="0" applyNumberFormat="1" applyFont="1" applyFill="1" applyBorder="1" applyAlignment="1">
      <alignment horizontal="centerContinuous" vertical="center"/>
    </xf>
    <xf numFmtId="4" fontId="13" fillId="7" borderId="5" xfId="0" applyNumberFormat="1" applyFont="1" applyFill="1" applyBorder="1" applyAlignment="1">
      <alignment horizontal="centerContinuous" vertical="center"/>
    </xf>
    <xf numFmtId="4" fontId="13" fillId="7" borderId="3" xfId="0" applyNumberFormat="1" applyFont="1" applyFill="1" applyBorder="1" applyAlignment="1">
      <alignment horizontal="centerContinuous" vertical="center"/>
    </xf>
    <xf numFmtId="4" fontId="13" fillId="3" borderId="4" xfId="0" applyNumberFormat="1" applyFont="1" applyFill="1" applyBorder="1" applyAlignment="1">
      <alignment horizontal="centerContinuous" vertical="center"/>
    </xf>
    <xf numFmtId="4" fontId="13" fillId="3" borderId="5" xfId="0" applyNumberFormat="1" applyFont="1" applyFill="1" applyBorder="1" applyAlignment="1">
      <alignment horizontal="centerContinuous" vertical="center"/>
    </xf>
    <xf numFmtId="4" fontId="13" fillId="3" borderId="3" xfId="0" applyNumberFormat="1" applyFont="1" applyFill="1" applyBorder="1" applyAlignment="1">
      <alignment horizontal="centerContinuous" vertical="center"/>
    </xf>
    <xf numFmtId="0" fontId="13" fillId="0" borderId="0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4" fontId="2" fillId="7" borderId="1" xfId="0" applyNumberFormat="1" applyFont="1" applyFill="1" applyBorder="1" applyAlignment="1">
      <alignment horizontal="centerContinuous" vertical="center" wrapText="1"/>
    </xf>
    <xf numFmtId="2" fontId="6" fillId="7" borderId="1" xfId="0" applyNumberFormat="1" applyFont="1" applyFill="1" applyBorder="1" applyAlignment="1">
      <alignment horizontal="centerContinuous" vertical="center"/>
    </xf>
    <xf numFmtId="2" fontId="6" fillId="7" borderId="4" xfId="0" applyNumberFormat="1" applyFont="1" applyFill="1" applyBorder="1" applyAlignment="1">
      <alignment horizontal="centerContinuous" vertical="center"/>
    </xf>
    <xf numFmtId="2" fontId="9" fillId="7" borderId="1" xfId="0" applyNumberFormat="1" applyFont="1" applyFill="1" applyBorder="1" applyAlignment="1">
      <alignment horizontal="centerContinuous" vertical="center"/>
    </xf>
    <xf numFmtId="2" fontId="6" fillId="4" borderId="7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6" fillId="4" borderId="14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top" wrapText="1"/>
    </xf>
    <xf numFmtId="2" fontId="2" fillId="0" borderId="4" xfId="0" applyNumberFormat="1" applyFont="1" applyFill="1" applyBorder="1" applyAlignment="1">
      <alignment horizontal="center" vertical="top" wrapText="1"/>
    </xf>
    <xf numFmtId="2" fontId="2" fillId="0" borderId="4" xfId="0" applyNumberFormat="1" applyFont="1" applyFill="1" applyBorder="1" applyAlignment="1">
      <alignment horizontal="center" vertical="center" wrapText="1"/>
    </xf>
    <xf numFmtId="2" fontId="2" fillId="0" borderId="4" xfId="0" applyNumberFormat="1" applyFont="1" applyFill="1" applyBorder="1" applyAlignment="1">
      <alignment horizontal="center" vertical="center"/>
    </xf>
    <xf numFmtId="2" fontId="2" fillId="0" borderId="4" xfId="4" applyNumberFormat="1" applyFont="1" applyFill="1" applyBorder="1" applyAlignment="1">
      <alignment horizontal="center" vertical="center" wrapText="1"/>
    </xf>
    <xf numFmtId="2" fontId="2" fillId="0" borderId="4" xfId="0" applyNumberFormat="1" applyFont="1" applyFill="1" applyBorder="1" applyAlignment="1">
      <alignment horizontal="center" vertical="top"/>
    </xf>
    <xf numFmtId="2" fontId="2" fillId="0" borderId="4" xfId="6" applyNumberFormat="1" applyFont="1" applyFill="1" applyBorder="1" applyAlignment="1">
      <alignment horizontal="center" vertical="top" wrapText="1"/>
    </xf>
    <xf numFmtId="2" fontId="6" fillId="12" borderId="1" xfId="0" applyNumberFormat="1" applyFont="1" applyFill="1" applyBorder="1" applyAlignment="1">
      <alignment horizontal="center" vertical="center"/>
    </xf>
    <xf numFmtId="2" fontId="6" fillId="12" borderId="14" xfId="0" applyNumberFormat="1" applyFont="1" applyFill="1" applyBorder="1" applyAlignment="1">
      <alignment horizontal="center" vertical="center"/>
    </xf>
    <xf numFmtId="2" fontId="13" fillId="2" borderId="1" xfId="0" applyNumberFormat="1" applyFont="1" applyFill="1" applyBorder="1" applyAlignment="1">
      <alignment horizontal="center" vertical="center"/>
    </xf>
    <xf numFmtId="2" fontId="15" fillId="5" borderId="1" xfId="0" applyNumberFormat="1" applyFont="1" applyFill="1" applyBorder="1" applyAlignment="1">
      <alignment horizontal="center" vertical="center"/>
    </xf>
    <xf numFmtId="4" fontId="13" fillId="11" borderId="1" xfId="0" applyNumberFormat="1" applyFont="1" applyFill="1" applyBorder="1" applyAlignment="1">
      <alignment horizontal="center" vertical="center"/>
    </xf>
    <xf numFmtId="2" fontId="6" fillId="14" borderId="1" xfId="0" applyNumberFormat="1" applyFont="1" applyFill="1" applyBorder="1" applyAlignment="1">
      <alignment horizontal="center" vertical="center"/>
    </xf>
    <xf numFmtId="4" fontId="2" fillId="14" borderId="12" xfId="0" applyNumberFormat="1" applyFont="1" applyFill="1" applyBorder="1" applyAlignment="1">
      <alignment horizontal="center" vertical="center"/>
    </xf>
    <xf numFmtId="165" fontId="2" fillId="2" borderId="1" xfId="0" applyNumberFormat="1" applyFont="1" applyFill="1" applyBorder="1" applyAlignment="1">
      <alignment horizontal="center" vertical="center"/>
    </xf>
    <xf numFmtId="4" fontId="6" fillId="14" borderId="1" xfId="0" applyNumberFormat="1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2" fontId="2" fillId="14" borderId="1" xfId="0" applyNumberFormat="1" applyFont="1" applyFill="1" applyBorder="1" applyAlignment="1">
      <alignment horizontal="center" vertical="center"/>
    </xf>
    <xf numFmtId="4" fontId="6" fillId="7" borderId="1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2" fillId="6" borderId="1" xfId="0" applyFont="1" applyFill="1" applyBorder="1" applyAlignment="1">
      <alignment horizontal="center" vertical="center" wrapText="1"/>
    </xf>
    <xf numFmtId="0" fontId="12" fillId="6" borderId="4" xfId="0" applyFont="1" applyFill="1" applyBorder="1" applyAlignment="1">
      <alignment horizontal="center" vertical="center"/>
    </xf>
    <xf numFmtId="0" fontId="12" fillId="6" borderId="5" xfId="0" applyFont="1" applyFill="1" applyBorder="1" applyAlignment="1">
      <alignment horizontal="center" vertical="center"/>
    </xf>
    <xf numFmtId="0" fontId="12" fillId="6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Border="1" applyAlignment="1">
      <alignment horizontal="left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/>
    </xf>
    <xf numFmtId="4" fontId="2" fillId="3" borderId="5" xfId="0" applyNumberFormat="1" applyFont="1" applyFill="1" applyBorder="1" applyAlignment="1">
      <alignment horizontal="center" vertical="center"/>
    </xf>
    <xf numFmtId="4" fontId="13" fillId="3" borderId="4" xfId="0" applyNumberFormat="1" applyFont="1" applyFill="1" applyBorder="1" applyAlignment="1">
      <alignment horizontal="center" vertical="center"/>
    </xf>
    <xf numFmtId="4" fontId="13" fillId="3" borderId="5" xfId="0" applyNumberFormat="1" applyFont="1" applyFill="1" applyBorder="1" applyAlignment="1">
      <alignment horizontal="center" vertical="center"/>
    </xf>
    <xf numFmtId="4" fontId="13" fillId="3" borderId="3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7" xfId="0" applyFont="1" applyBorder="1" applyAlignment="1">
      <alignment horizontal="center" vertical="center" wrapText="1"/>
    </xf>
    <xf numFmtId="0" fontId="10" fillId="13" borderId="4" xfId="0" applyFont="1" applyFill="1" applyBorder="1" applyAlignment="1">
      <alignment horizontal="center" vertical="center"/>
    </xf>
    <xf numFmtId="0" fontId="10" fillId="13" borderId="3" xfId="0" applyFont="1" applyFill="1" applyBorder="1" applyAlignment="1">
      <alignment horizontal="center" vertical="center"/>
    </xf>
    <xf numFmtId="0" fontId="10" fillId="13" borderId="9" xfId="0" applyFont="1" applyFill="1" applyBorder="1" applyAlignment="1">
      <alignment horizontal="center" vertical="center"/>
    </xf>
    <xf numFmtId="0" fontId="10" fillId="13" borderId="10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 wrapText="1"/>
    </xf>
    <xf numFmtId="0" fontId="10" fillId="13" borderId="1" xfId="0" applyFont="1" applyFill="1" applyBorder="1" applyAlignment="1">
      <alignment horizontal="center" vertical="center"/>
    </xf>
    <xf numFmtId="166" fontId="13" fillId="5" borderId="1" xfId="0" applyNumberFormat="1" applyFont="1" applyFill="1" applyBorder="1" applyAlignment="1">
      <alignment horizontal="center" vertical="center"/>
    </xf>
  </cellXfs>
  <cellStyles count="8">
    <cellStyle name="Обычный" xfId="0" builtinId="0"/>
    <cellStyle name="Обычный 15" xfId="1" xr:uid="{00000000-0005-0000-0000-000001000000}"/>
    <cellStyle name="Обычный 16" xfId="2" xr:uid="{00000000-0005-0000-0000-000002000000}"/>
    <cellStyle name="Обычный 17" xfId="3" xr:uid="{00000000-0005-0000-0000-000003000000}"/>
    <cellStyle name="Обычный 18" xfId="4" xr:uid="{00000000-0005-0000-0000-000004000000}"/>
    <cellStyle name="Обычный 19" xfId="5" xr:uid="{00000000-0005-0000-0000-000005000000}"/>
    <cellStyle name="Обычный 2" xfId="6" xr:uid="{00000000-0005-0000-0000-000006000000}"/>
    <cellStyle name="Процентный" xfId="7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71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2:O29"/>
  <sheetViews>
    <sheetView zoomScaleNormal="100" zoomScaleSheetLayoutView="100" workbookViewId="0">
      <selection activeCell="A17" sqref="A17:XFD17"/>
    </sheetView>
  </sheetViews>
  <sheetFormatPr defaultRowHeight="15" x14ac:dyDescent="0.25"/>
  <cols>
    <col min="1" max="1" width="21.85546875" customWidth="1"/>
    <col min="2" max="2" width="9.42578125" customWidth="1"/>
    <col min="3" max="4" width="10" customWidth="1"/>
    <col min="5" max="5" width="10.140625" customWidth="1"/>
    <col min="6" max="6" width="10.5703125" customWidth="1"/>
    <col min="7" max="7" width="8.7109375" customWidth="1"/>
    <col min="8" max="8" width="8.42578125" customWidth="1"/>
    <col min="10" max="10" width="8.140625" customWidth="1"/>
    <col min="14" max="14" width="11.42578125" customWidth="1"/>
  </cols>
  <sheetData>
    <row r="2" spans="1:15" x14ac:dyDescent="0.25">
      <c r="A2" t="s">
        <v>19</v>
      </c>
    </row>
    <row r="3" spans="1:15" ht="57" customHeight="1" x14ac:dyDescent="0.25">
      <c r="A3" s="329" t="s">
        <v>23</v>
      </c>
      <c r="B3" s="329"/>
      <c r="C3" s="329"/>
      <c r="D3" s="329"/>
      <c r="E3" s="329"/>
      <c r="F3" s="330" t="s">
        <v>29</v>
      </c>
      <c r="G3" s="330"/>
      <c r="H3" s="330"/>
      <c r="I3" s="61" t="s">
        <v>30</v>
      </c>
      <c r="J3" s="331" t="s">
        <v>31</v>
      </c>
      <c r="K3" s="332"/>
      <c r="L3" s="333"/>
      <c r="M3" s="61" t="s">
        <v>32</v>
      </c>
      <c r="N3" s="66" t="s">
        <v>33</v>
      </c>
    </row>
    <row r="4" spans="1:15" ht="63.75" customHeight="1" x14ac:dyDescent="0.25">
      <c r="A4" s="4" t="s">
        <v>0</v>
      </c>
      <c r="B4" s="4">
        <v>2018</v>
      </c>
      <c r="C4" s="4">
        <v>2019</v>
      </c>
      <c r="D4" s="86">
        <v>2020</v>
      </c>
      <c r="E4" s="86">
        <v>2021</v>
      </c>
      <c r="F4" s="61" t="s">
        <v>28</v>
      </c>
      <c r="G4" s="62" t="s">
        <v>25</v>
      </c>
      <c r="H4" s="62" t="s">
        <v>24</v>
      </c>
      <c r="I4" s="62" t="s">
        <v>27</v>
      </c>
      <c r="J4" s="62" t="s">
        <v>26</v>
      </c>
      <c r="K4" s="62" t="s">
        <v>25</v>
      </c>
      <c r="L4" s="62" t="s">
        <v>24</v>
      </c>
      <c r="M4" s="62" t="s">
        <v>34</v>
      </c>
      <c r="N4" s="67" t="s">
        <v>35</v>
      </c>
    </row>
    <row r="5" spans="1:15" x14ac:dyDescent="0.25">
      <c r="A5" s="1" t="s">
        <v>15</v>
      </c>
      <c r="B5" s="11">
        <v>6.7</v>
      </c>
      <c r="C5" s="11">
        <v>6.7</v>
      </c>
      <c r="D5" s="45">
        <v>6.7</v>
      </c>
      <c r="E5" s="117">
        <v>6.7</v>
      </c>
      <c r="F5" s="63">
        <f t="shared" ref="F5:F21" si="0">(E5+D5+C5)/3</f>
        <v>6.7</v>
      </c>
      <c r="G5" s="64">
        <f>MAX($F$5:$F$21)</f>
        <v>68.099999999999994</v>
      </c>
      <c r="H5" s="64">
        <f>MIN($F$5:$F$21)</f>
        <v>3.2000000000000006</v>
      </c>
      <c r="I5" s="65">
        <f t="shared" ref="I5:I21" si="1">(F5-H5)/(G5-H5)</f>
        <v>5.3929121725731895E-2</v>
      </c>
      <c r="J5" s="64">
        <f t="shared" ref="J5:J21" si="2">((E5/D5)*(D5/C5)*(C5/B5))^(1/3)</f>
        <v>1</v>
      </c>
      <c r="K5" s="64">
        <f>MAX($J$5:$J$21)</f>
        <v>1.0012953382355914</v>
      </c>
      <c r="L5" s="64">
        <f>MIN($J$5:$J$21)</f>
        <v>0.99771166248286103</v>
      </c>
      <c r="M5" s="65">
        <f t="shared" ref="M5:M21" si="3">(J5-L5)/(K5-L5)</f>
        <v>0.63854480009680936</v>
      </c>
      <c r="N5" s="44">
        <f>0.6*M5+0.4*I5</f>
        <v>0.40469852874837836</v>
      </c>
      <c r="O5">
        <f>_xlfn.RANK.EQ(E5,$E$5:$E$21,0)</f>
        <v>15</v>
      </c>
    </row>
    <row r="6" spans="1:15" x14ac:dyDescent="0.25">
      <c r="A6" s="1" t="s">
        <v>1</v>
      </c>
      <c r="B6" s="42">
        <v>17.2</v>
      </c>
      <c r="C6" s="42">
        <v>17.2</v>
      </c>
      <c r="D6" s="45">
        <v>17.2</v>
      </c>
      <c r="E6" s="280">
        <v>17.2</v>
      </c>
      <c r="F6" s="63">
        <f t="shared" si="0"/>
        <v>17.2</v>
      </c>
      <c r="G6" s="64">
        <f t="shared" ref="G6:G21" si="4">MAX($F$5:$F$21)</f>
        <v>68.099999999999994</v>
      </c>
      <c r="H6" s="64">
        <f t="shared" ref="H6:H21" si="5">MIN($F$5:$F$21)</f>
        <v>3.2000000000000006</v>
      </c>
      <c r="I6" s="65">
        <f t="shared" si="1"/>
        <v>0.21571648690292758</v>
      </c>
      <c r="J6" s="64">
        <f t="shared" si="2"/>
        <v>1</v>
      </c>
      <c r="K6" s="64">
        <f t="shared" ref="K6:K21" si="6">MAX($J$5:$J$21)</f>
        <v>1.0012953382355914</v>
      </c>
      <c r="L6" s="64">
        <f t="shared" ref="L6:L21" si="7">MIN($J$5:$J$21)</f>
        <v>0.99771166248286103</v>
      </c>
      <c r="M6" s="65">
        <f t="shared" si="3"/>
        <v>0.63854480009680936</v>
      </c>
      <c r="N6" s="44">
        <f t="shared" ref="N6:N21" si="8">0.6*M6+0.4*I6</f>
        <v>0.46941347481925666</v>
      </c>
      <c r="O6">
        <f t="shared" ref="O6:O21" si="9">_xlfn.RANK.EQ(E6,$E$5:$E$21,0)</f>
        <v>10</v>
      </c>
    </row>
    <row r="7" spans="1:15" x14ac:dyDescent="0.25">
      <c r="A7" s="1" t="s">
        <v>2</v>
      </c>
      <c r="B7" s="11">
        <v>13.3</v>
      </c>
      <c r="C7" s="11">
        <v>13.3</v>
      </c>
      <c r="D7" s="46">
        <v>13.3</v>
      </c>
      <c r="E7" s="117">
        <v>13.3</v>
      </c>
      <c r="F7" s="63">
        <f t="shared" si="0"/>
        <v>13.300000000000002</v>
      </c>
      <c r="G7" s="64">
        <f>MAX($F$5:$F$21)</f>
        <v>68.099999999999994</v>
      </c>
      <c r="H7" s="64">
        <f t="shared" si="5"/>
        <v>3.2000000000000006</v>
      </c>
      <c r="I7" s="65">
        <f t="shared" si="1"/>
        <v>0.15562403697996924</v>
      </c>
      <c r="J7" s="64">
        <f t="shared" si="2"/>
        <v>1</v>
      </c>
      <c r="K7" s="64">
        <f t="shared" si="6"/>
        <v>1.0012953382355914</v>
      </c>
      <c r="L7" s="64">
        <f t="shared" si="7"/>
        <v>0.99771166248286103</v>
      </c>
      <c r="M7" s="65">
        <f t="shared" si="3"/>
        <v>0.63854480009680936</v>
      </c>
      <c r="N7" s="44">
        <f t="shared" si="8"/>
        <v>0.4453764948500733</v>
      </c>
      <c r="O7">
        <f t="shared" si="9"/>
        <v>14</v>
      </c>
    </row>
    <row r="8" spans="1:15" x14ac:dyDescent="0.25">
      <c r="A8" s="1" t="s">
        <v>3</v>
      </c>
      <c r="B8" s="11">
        <v>23.3</v>
      </c>
      <c r="C8" s="11">
        <v>23.3</v>
      </c>
      <c r="D8" s="45">
        <v>23.3</v>
      </c>
      <c r="E8" s="117">
        <v>23.3</v>
      </c>
      <c r="F8" s="63">
        <f t="shared" si="0"/>
        <v>23.3</v>
      </c>
      <c r="G8" s="64">
        <f t="shared" si="4"/>
        <v>68.099999999999994</v>
      </c>
      <c r="H8" s="64">
        <f t="shared" si="5"/>
        <v>3.2000000000000006</v>
      </c>
      <c r="I8" s="65">
        <f t="shared" si="1"/>
        <v>0.30970724191063181</v>
      </c>
      <c r="J8" s="64">
        <f>((E8/D8)*(D8/C8)*(C8/B8))^(1/3)</f>
        <v>1</v>
      </c>
      <c r="K8" s="64">
        <f t="shared" si="6"/>
        <v>1.0012953382355914</v>
      </c>
      <c r="L8" s="64">
        <f t="shared" si="7"/>
        <v>0.99771166248286103</v>
      </c>
      <c r="M8" s="65">
        <f t="shared" si="3"/>
        <v>0.63854480009680936</v>
      </c>
      <c r="N8" s="44">
        <f t="shared" si="8"/>
        <v>0.50700977682233828</v>
      </c>
      <c r="O8">
        <f t="shared" si="9"/>
        <v>8</v>
      </c>
    </row>
    <row r="9" spans="1:15" x14ac:dyDescent="0.25">
      <c r="A9" s="1" t="s">
        <v>16</v>
      </c>
      <c r="B9" s="11">
        <v>67.900000000000006</v>
      </c>
      <c r="C9" s="11">
        <v>68.099999999999994</v>
      </c>
      <c r="D9" s="45">
        <v>68.099999999999994</v>
      </c>
      <c r="E9" s="117">
        <v>68.099999999999994</v>
      </c>
      <c r="F9" s="63">
        <f t="shared" si="0"/>
        <v>68.099999999999994</v>
      </c>
      <c r="G9" s="64">
        <f t="shared" si="4"/>
        <v>68.099999999999994</v>
      </c>
      <c r="H9" s="64">
        <f t="shared" si="5"/>
        <v>3.2000000000000006</v>
      </c>
      <c r="I9" s="65">
        <f t="shared" si="1"/>
        <v>1</v>
      </c>
      <c r="J9" s="64">
        <f t="shared" si="2"/>
        <v>1.0009808736057815</v>
      </c>
      <c r="K9" s="64">
        <f t="shared" si="6"/>
        <v>1.0012953382355914</v>
      </c>
      <c r="L9" s="64">
        <f t="shared" si="7"/>
        <v>0.99771166248286103</v>
      </c>
      <c r="M9" s="65">
        <f t="shared" si="3"/>
        <v>0.912250814106075</v>
      </c>
      <c r="N9" s="44">
        <f t="shared" si="8"/>
        <v>0.947350488463645</v>
      </c>
      <c r="O9">
        <f t="shared" si="9"/>
        <v>1</v>
      </c>
    </row>
    <row r="10" spans="1:15" x14ac:dyDescent="0.25">
      <c r="A10" s="1" t="s">
        <v>4</v>
      </c>
      <c r="B10" s="11">
        <v>25.7</v>
      </c>
      <c r="C10" s="11">
        <v>25.8</v>
      </c>
      <c r="D10" s="45">
        <v>25.8</v>
      </c>
      <c r="E10" s="117">
        <v>25.8</v>
      </c>
      <c r="F10" s="63">
        <f t="shared" si="0"/>
        <v>25.8</v>
      </c>
      <c r="G10" s="64">
        <f t="shared" si="4"/>
        <v>68.099999999999994</v>
      </c>
      <c r="H10" s="64">
        <f t="shared" si="5"/>
        <v>3.2000000000000006</v>
      </c>
      <c r="I10" s="65">
        <f t="shared" si="1"/>
        <v>0.34822804314329747</v>
      </c>
      <c r="J10" s="64">
        <f t="shared" si="2"/>
        <v>1.0012953382355914</v>
      </c>
      <c r="K10" s="64">
        <f t="shared" si="6"/>
        <v>1.0012953382355914</v>
      </c>
      <c r="L10" s="64">
        <f t="shared" si="7"/>
        <v>0.99771166248286103</v>
      </c>
      <c r="M10" s="65">
        <f>(J10-L10)/(K10-L10)</f>
        <v>1</v>
      </c>
      <c r="N10" s="44">
        <f t="shared" si="8"/>
        <v>0.73929121725731894</v>
      </c>
      <c r="O10">
        <f t="shared" si="9"/>
        <v>7</v>
      </c>
    </row>
    <row r="11" spans="1:15" x14ac:dyDescent="0.25">
      <c r="A11" s="1" t="s">
        <v>5</v>
      </c>
      <c r="B11" s="11">
        <v>35.700000000000003</v>
      </c>
      <c r="C11" s="11">
        <v>35.700000000000003</v>
      </c>
      <c r="D11" s="45">
        <v>35.700000000000003</v>
      </c>
      <c r="E11" s="117">
        <v>35.700000000000003</v>
      </c>
      <c r="F11" s="63">
        <f t="shared" si="0"/>
        <v>35.700000000000003</v>
      </c>
      <c r="G11" s="64">
        <f t="shared" si="4"/>
        <v>68.099999999999994</v>
      </c>
      <c r="H11" s="64">
        <f t="shared" si="5"/>
        <v>3.2000000000000006</v>
      </c>
      <c r="I11" s="65">
        <f t="shared" si="1"/>
        <v>0.50077041602465333</v>
      </c>
      <c r="J11" s="64">
        <f t="shared" si="2"/>
        <v>1</v>
      </c>
      <c r="K11" s="64">
        <f t="shared" si="6"/>
        <v>1.0012953382355914</v>
      </c>
      <c r="L11" s="64">
        <f t="shared" si="7"/>
        <v>0.99771166248286103</v>
      </c>
      <c r="M11" s="65">
        <f t="shared" si="3"/>
        <v>0.63854480009680936</v>
      </c>
      <c r="N11" s="44">
        <f t="shared" si="8"/>
        <v>0.58343504646794697</v>
      </c>
      <c r="O11">
        <f t="shared" si="9"/>
        <v>3</v>
      </c>
    </row>
    <row r="12" spans="1:15" x14ac:dyDescent="0.25">
      <c r="A12" s="1" t="s">
        <v>6</v>
      </c>
      <c r="B12" s="11">
        <v>14.6</v>
      </c>
      <c r="C12" s="11">
        <v>14.5</v>
      </c>
      <c r="D12" s="45">
        <v>14.5</v>
      </c>
      <c r="E12" s="117">
        <v>14.5</v>
      </c>
      <c r="F12" s="63">
        <f t="shared" si="0"/>
        <v>14.5</v>
      </c>
      <c r="G12" s="64">
        <f t="shared" si="4"/>
        <v>68.099999999999994</v>
      </c>
      <c r="H12" s="64">
        <f t="shared" si="5"/>
        <v>3.2000000000000006</v>
      </c>
      <c r="I12" s="65">
        <f t="shared" si="1"/>
        <v>0.17411402157164871</v>
      </c>
      <c r="J12" s="64">
        <f t="shared" si="2"/>
        <v>0.99771166248286103</v>
      </c>
      <c r="K12" s="64">
        <f t="shared" si="6"/>
        <v>1.0012953382355914</v>
      </c>
      <c r="L12" s="64">
        <f t="shared" si="7"/>
        <v>0.99771166248286103</v>
      </c>
      <c r="M12" s="65">
        <f>(J12-L12)/(K12-L12)</f>
        <v>0</v>
      </c>
      <c r="N12" s="44">
        <f t="shared" si="8"/>
        <v>6.9645608628659483E-2</v>
      </c>
      <c r="O12">
        <f t="shared" si="9"/>
        <v>11</v>
      </c>
    </row>
    <row r="13" spans="1:15" x14ac:dyDescent="0.25">
      <c r="A13" s="1" t="s">
        <v>7</v>
      </c>
      <c r="B13" s="11">
        <v>40.9</v>
      </c>
      <c r="C13" s="11">
        <v>40.9</v>
      </c>
      <c r="D13" s="45">
        <v>40.9</v>
      </c>
      <c r="E13" s="117">
        <v>40.9</v>
      </c>
      <c r="F13" s="63">
        <f t="shared" si="0"/>
        <v>40.9</v>
      </c>
      <c r="G13" s="64">
        <f t="shared" si="4"/>
        <v>68.099999999999994</v>
      </c>
      <c r="H13" s="64">
        <f t="shared" si="5"/>
        <v>3.2000000000000006</v>
      </c>
      <c r="I13" s="65">
        <f t="shared" si="1"/>
        <v>0.58089368258859786</v>
      </c>
      <c r="J13" s="64">
        <f t="shared" si="2"/>
        <v>1</v>
      </c>
      <c r="K13" s="64">
        <f t="shared" si="6"/>
        <v>1.0012953382355914</v>
      </c>
      <c r="L13" s="64">
        <f t="shared" si="7"/>
        <v>0.99771166248286103</v>
      </c>
      <c r="M13" s="65">
        <f t="shared" si="3"/>
        <v>0.63854480009680936</v>
      </c>
      <c r="N13" s="44">
        <f t="shared" si="8"/>
        <v>0.61548435309352478</v>
      </c>
      <c r="O13">
        <f t="shared" si="9"/>
        <v>2</v>
      </c>
    </row>
    <row r="14" spans="1:15" x14ac:dyDescent="0.25">
      <c r="A14" s="1" t="s">
        <v>8</v>
      </c>
      <c r="B14" s="11">
        <v>17.399999999999999</v>
      </c>
      <c r="C14" s="11">
        <v>17.399999999999999</v>
      </c>
      <c r="D14" s="45">
        <v>17.399999999999999</v>
      </c>
      <c r="E14" s="117">
        <v>17.399999999999999</v>
      </c>
      <c r="F14" s="63">
        <f t="shared" si="0"/>
        <v>17.399999999999999</v>
      </c>
      <c r="G14" s="64">
        <f t="shared" si="4"/>
        <v>68.099999999999994</v>
      </c>
      <c r="H14" s="64">
        <f t="shared" si="5"/>
        <v>3.2000000000000006</v>
      </c>
      <c r="I14" s="65">
        <f t="shared" si="1"/>
        <v>0.21879815100154082</v>
      </c>
      <c r="J14" s="64">
        <f t="shared" si="2"/>
        <v>1</v>
      </c>
      <c r="K14" s="64">
        <f t="shared" si="6"/>
        <v>1.0012953382355914</v>
      </c>
      <c r="L14" s="64">
        <f t="shared" si="7"/>
        <v>0.99771166248286103</v>
      </c>
      <c r="M14" s="65">
        <f t="shared" si="3"/>
        <v>0.63854480009680936</v>
      </c>
      <c r="N14" s="44">
        <f t="shared" si="8"/>
        <v>0.4706461404587019</v>
      </c>
      <c r="O14">
        <f t="shared" si="9"/>
        <v>9</v>
      </c>
    </row>
    <row r="15" spans="1:15" ht="15.75" x14ac:dyDescent="0.25">
      <c r="A15" s="1" t="s">
        <v>9</v>
      </c>
      <c r="B15" s="6">
        <v>6.2</v>
      </c>
      <c r="C15" s="6">
        <v>6.2</v>
      </c>
      <c r="D15" s="47">
        <v>6.2</v>
      </c>
      <c r="E15" s="281">
        <v>6.2</v>
      </c>
      <c r="F15" s="63">
        <f t="shared" si="0"/>
        <v>6.2</v>
      </c>
      <c r="G15" s="64">
        <f t="shared" si="4"/>
        <v>68.099999999999994</v>
      </c>
      <c r="H15" s="64">
        <f t="shared" si="5"/>
        <v>3.2000000000000006</v>
      </c>
      <c r="I15" s="65">
        <f t="shared" si="1"/>
        <v>4.6224961479198766E-2</v>
      </c>
      <c r="J15" s="64">
        <f t="shared" si="2"/>
        <v>1</v>
      </c>
      <c r="K15" s="64">
        <f t="shared" si="6"/>
        <v>1.0012953382355914</v>
      </c>
      <c r="L15" s="64">
        <f t="shared" si="7"/>
        <v>0.99771166248286103</v>
      </c>
      <c r="M15" s="65">
        <f t="shared" si="3"/>
        <v>0.63854480009680936</v>
      </c>
      <c r="N15" s="44">
        <f t="shared" si="8"/>
        <v>0.40161686464976509</v>
      </c>
      <c r="O15">
        <f t="shared" si="9"/>
        <v>16</v>
      </c>
    </row>
    <row r="16" spans="1:15" x14ac:dyDescent="0.25">
      <c r="A16" s="1" t="s">
        <v>43</v>
      </c>
      <c r="B16" s="11">
        <v>32.6</v>
      </c>
      <c r="C16" s="11">
        <v>32.6</v>
      </c>
      <c r="D16" s="45">
        <v>32.6</v>
      </c>
      <c r="E16" s="117">
        <v>32.6</v>
      </c>
      <c r="F16" s="63">
        <f t="shared" si="0"/>
        <v>32.6</v>
      </c>
      <c r="G16" s="64">
        <f t="shared" si="4"/>
        <v>68.099999999999994</v>
      </c>
      <c r="H16" s="64">
        <f t="shared" si="5"/>
        <v>3.2000000000000006</v>
      </c>
      <c r="I16" s="65">
        <f t="shared" si="1"/>
        <v>0.45300462249614804</v>
      </c>
      <c r="J16" s="64">
        <f t="shared" si="2"/>
        <v>1</v>
      </c>
      <c r="K16" s="64">
        <f t="shared" si="6"/>
        <v>1.0012953382355914</v>
      </c>
      <c r="L16" s="64">
        <f t="shared" si="7"/>
        <v>0.99771166248286103</v>
      </c>
      <c r="M16" s="65">
        <f t="shared" si="3"/>
        <v>0.63854480009680936</v>
      </c>
      <c r="N16" s="44">
        <f t="shared" si="8"/>
        <v>0.56432872905654485</v>
      </c>
      <c r="O16">
        <f t="shared" si="9"/>
        <v>4</v>
      </c>
    </row>
    <row r="17" spans="1:15" x14ac:dyDescent="0.25">
      <c r="A17" s="17" t="s">
        <v>10</v>
      </c>
      <c r="B17" s="9">
        <v>26</v>
      </c>
      <c r="C17" s="9">
        <v>26</v>
      </c>
      <c r="D17" s="48">
        <v>26</v>
      </c>
      <c r="E17" s="9">
        <v>26</v>
      </c>
      <c r="F17" s="63">
        <f t="shared" si="0"/>
        <v>26</v>
      </c>
      <c r="G17" s="64">
        <f t="shared" si="4"/>
        <v>68.099999999999994</v>
      </c>
      <c r="H17" s="64">
        <f t="shared" si="5"/>
        <v>3.2000000000000006</v>
      </c>
      <c r="I17" s="65">
        <f t="shared" si="1"/>
        <v>0.35130970724191068</v>
      </c>
      <c r="J17" s="64">
        <f t="shared" si="2"/>
        <v>1</v>
      </c>
      <c r="K17" s="64">
        <f t="shared" si="6"/>
        <v>1.0012953382355914</v>
      </c>
      <c r="L17" s="64">
        <f t="shared" si="7"/>
        <v>0.99771166248286103</v>
      </c>
      <c r="M17" s="65">
        <f t="shared" si="3"/>
        <v>0.63854480009680936</v>
      </c>
      <c r="N17" s="44">
        <f t="shared" si="8"/>
        <v>0.52365076295484991</v>
      </c>
      <c r="O17">
        <f t="shared" si="9"/>
        <v>6</v>
      </c>
    </row>
    <row r="18" spans="1:15" x14ac:dyDescent="0.25">
      <c r="A18" s="1" t="s">
        <v>11</v>
      </c>
      <c r="B18" s="11">
        <v>13.8</v>
      </c>
      <c r="C18" s="11">
        <v>13.8</v>
      </c>
      <c r="D18" s="45">
        <v>13.8</v>
      </c>
      <c r="E18" s="117">
        <v>13.8</v>
      </c>
      <c r="F18" s="63">
        <f t="shared" si="0"/>
        <v>13.800000000000002</v>
      </c>
      <c r="G18" s="64">
        <f t="shared" si="4"/>
        <v>68.099999999999994</v>
      </c>
      <c r="H18" s="64">
        <f t="shared" si="5"/>
        <v>3.2000000000000006</v>
      </c>
      <c r="I18" s="65">
        <f t="shared" si="1"/>
        <v>0.16332819722650235</v>
      </c>
      <c r="J18" s="64">
        <f t="shared" si="2"/>
        <v>1</v>
      </c>
      <c r="K18" s="64">
        <f t="shared" si="6"/>
        <v>1.0012953382355914</v>
      </c>
      <c r="L18" s="64">
        <f t="shared" si="7"/>
        <v>0.99771166248286103</v>
      </c>
      <c r="M18" s="65">
        <f t="shared" si="3"/>
        <v>0.63854480009680936</v>
      </c>
      <c r="N18" s="44">
        <f t="shared" si="8"/>
        <v>0.44845815894868657</v>
      </c>
      <c r="O18">
        <f t="shared" si="9"/>
        <v>12</v>
      </c>
    </row>
    <row r="19" spans="1:15" x14ac:dyDescent="0.25">
      <c r="A19" s="12" t="s">
        <v>12</v>
      </c>
      <c r="B19" s="43">
        <v>3.2</v>
      </c>
      <c r="C19" s="43">
        <v>3.2</v>
      </c>
      <c r="D19" s="49">
        <v>3.2</v>
      </c>
      <c r="E19" s="43">
        <v>3.2</v>
      </c>
      <c r="F19" s="63">
        <f t="shared" si="0"/>
        <v>3.2000000000000006</v>
      </c>
      <c r="G19" s="64">
        <f t="shared" si="4"/>
        <v>68.099999999999994</v>
      </c>
      <c r="H19" s="64">
        <f t="shared" si="5"/>
        <v>3.2000000000000006</v>
      </c>
      <c r="I19" s="65">
        <f t="shared" si="1"/>
        <v>0</v>
      </c>
      <c r="J19" s="64">
        <f t="shared" si="2"/>
        <v>1</v>
      </c>
      <c r="K19" s="64">
        <f t="shared" si="6"/>
        <v>1.0012953382355914</v>
      </c>
      <c r="L19" s="64">
        <f t="shared" si="7"/>
        <v>0.99771166248286103</v>
      </c>
      <c r="M19" s="65">
        <f t="shared" si="3"/>
        <v>0.63854480009680936</v>
      </c>
      <c r="N19" s="44">
        <f t="shared" si="8"/>
        <v>0.38312688005808559</v>
      </c>
      <c r="O19">
        <f t="shared" si="9"/>
        <v>17</v>
      </c>
    </row>
    <row r="20" spans="1:15" x14ac:dyDescent="0.25">
      <c r="A20" s="1" t="s">
        <v>13</v>
      </c>
      <c r="B20" s="11">
        <v>32.4</v>
      </c>
      <c r="C20" s="11">
        <v>32.4</v>
      </c>
      <c r="D20" s="45">
        <v>32.4</v>
      </c>
      <c r="E20" s="117">
        <v>32.4</v>
      </c>
      <c r="F20" s="63">
        <f t="shared" si="0"/>
        <v>32.4</v>
      </c>
      <c r="G20" s="64">
        <f t="shared" si="4"/>
        <v>68.099999999999994</v>
      </c>
      <c r="H20" s="64">
        <f t="shared" si="5"/>
        <v>3.2000000000000006</v>
      </c>
      <c r="I20" s="65">
        <f t="shared" si="1"/>
        <v>0.44992295839753471</v>
      </c>
      <c r="J20" s="64">
        <f t="shared" si="2"/>
        <v>1</v>
      </c>
      <c r="K20" s="64">
        <f t="shared" si="6"/>
        <v>1.0012953382355914</v>
      </c>
      <c r="L20" s="64">
        <f t="shared" si="7"/>
        <v>0.99771166248286103</v>
      </c>
      <c r="M20" s="65">
        <f t="shared" si="3"/>
        <v>0.63854480009680936</v>
      </c>
      <c r="N20" s="44">
        <f t="shared" si="8"/>
        <v>0.5630960634170995</v>
      </c>
      <c r="O20">
        <f t="shared" si="9"/>
        <v>5</v>
      </c>
    </row>
    <row r="21" spans="1:15" ht="17.25" customHeight="1" x14ac:dyDescent="0.25">
      <c r="A21" s="1" t="s">
        <v>14</v>
      </c>
      <c r="B21" s="11">
        <v>13.6</v>
      </c>
      <c r="C21" s="11">
        <v>13.6</v>
      </c>
      <c r="D21" s="45">
        <v>13.6</v>
      </c>
      <c r="E21" s="117">
        <v>13.6</v>
      </c>
      <c r="F21" s="63">
        <f t="shared" si="0"/>
        <v>13.6</v>
      </c>
      <c r="G21" s="64">
        <f t="shared" si="4"/>
        <v>68.099999999999994</v>
      </c>
      <c r="H21" s="64">
        <f t="shared" si="5"/>
        <v>3.2000000000000006</v>
      </c>
      <c r="I21" s="65">
        <f t="shared" si="1"/>
        <v>0.16024653312788906</v>
      </c>
      <c r="J21" s="64">
        <f t="shared" si="2"/>
        <v>1</v>
      </c>
      <c r="K21" s="64">
        <f t="shared" si="6"/>
        <v>1.0012953382355914</v>
      </c>
      <c r="L21" s="64">
        <f t="shared" si="7"/>
        <v>0.99771166248286103</v>
      </c>
      <c r="M21" s="65">
        <f t="shared" si="3"/>
        <v>0.63854480009680936</v>
      </c>
      <c r="N21" s="44">
        <f t="shared" si="8"/>
        <v>0.44722549330924122</v>
      </c>
      <c r="O21">
        <f t="shared" si="9"/>
        <v>13</v>
      </c>
    </row>
    <row r="29" spans="1:15" ht="34.5" customHeight="1" x14ac:dyDescent="0.25"/>
  </sheetData>
  <mergeCells count="3">
    <mergeCell ref="A3:E3"/>
    <mergeCell ref="F3:H3"/>
    <mergeCell ref="J3:L3"/>
  </mergeCells>
  <pageMargins left="0.7" right="0.7" top="0.75" bottom="0.75" header="0.3" footer="0.3"/>
  <pageSetup paperSize="9" scale="9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2:N21"/>
  <sheetViews>
    <sheetView zoomScale="80" zoomScaleNormal="80" workbookViewId="0">
      <selection activeCell="A9" sqref="A9:XFD9"/>
    </sheetView>
  </sheetViews>
  <sheetFormatPr defaultRowHeight="15" x14ac:dyDescent="0.25"/>
  <cols>
    <col min="1" max="1" width="25.42578125" customWidth="1"/>
    <col min="2" max="2" width="11.7109375" customWidth="1"/>
    <col min="3" max="4" width="9.5703125" bestFit="1" customWidth="1"/>
    <col min="5" max="5" width="10.140625" bestFit="1" customWidth="1"/>
    <col min="6" max="7" width="10.5703125" customWidth="1"/>
    <col min="8" max="8" width="10" customWidth="1"/>
  </cols>
  <sheetData>
    <row r="2" spans="1:14" ht="18.75" x14ac:dyDescent="0.3">
      <c r="A2" s="13" t="s">
        <v>19</v>
      </c>
      <c r="B2" s="13"/>
    </row>
    <row r="3" spans="1:14" ht="44.25" customHeight="1" x14ac:dyDescent="0.25">
      <c r="A3" s="339" t="s">
        <v>55</v>
      </c>
      <c r="B3" s="340"/>
      <c r="C3" s="340"/>
      <c r="D3" s="340"/>
      <c r="E3" s="340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4" ht="50.25" customHeight="1" x14ac:dyDescent="0.25">
      <c r="A4" s="4" t="s">
        <v>0</v>
      </c>
      <c r="B4" s="278">
        <v>2018</v>
      </c>
      <c r="C4" s="278">
        <v>2019</v>
      </c>
      <c r="D4" s="278">
        <v>2020</v>
      </c>
      <c r="E4" s="121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4" x14ac:dyDescent="0.25">
      <c r="A5" s="12" t="s">
        <v>15</v>
      </c>
      <c r="B5" s="144">
        <v>19695.2</v>
      </c>
      <c r="C5" s="144">
        <v>20565.400000000001</v>
      </c>
      <c r="D5" s="144">
        <v>21826</v>
      </c>
      <c r="E5" s="287">
        <v>22288.5</v>
      </c>
      <c r="F5" s="56">
        <f t="shared" ref="F5:F21" si="0">SUM(C5:E5)/3</f>
        <v>21559.966666666667</v>
      </c>
      <c r="G5" s="56">
        <f t="shared" ref="G5:G21" si="1">MAX($F$5:$F$21)</f>
        <v>23004.433333333334</v>
      </c>
      <c r="H5" s="56">
        <f t="shared" ref="H5:H21" si="2">MIN($F$5:$F$21)</f>
        <v>19940.266666666666</v>
      </c>
      <c r="I5" s="58">
        <f t="shared" ref="I5:I21" si="3">(F5-H5)/(G5-H5)</f>
        <v>0.52859396246940449</v>
      </c>
      <c r="J5" s="57">
        <f t="shared" ref="J5:J21" si="4">((E5/D5)*(D5/C5)*(C5/B5))^(1/3)</f>
        <v>1.0420938082425382</v>
      </c>
      <c r="K5" s="57">
        <f t="shared" ref="K5:K21" si="5">MAX($J$5:$J$21)</f>
        <v>1.0710269764943949</v>
      </c>
      <c r="L5" s="57">
        <f t="shared" ref="L5:L21" si="6">MIN($J$5:$J$21)</f>
        <v>0.98882596412459633</v>
      </c>
      <c r="M5" s="58">
        <f t="shared" ref="M5:M21" si="7">(J5-L5)/(K5-L5)</f>
        <v>0.64801931974152815</v>
      </c>
      <c r="N5" s="50">
        <f t="shared" ref="N5:N21" si="8">0.6*M5+0.4*I5</f>
        <v>0.60024917683267864</v>
      </c>
    </row>
    <row r="6" spans="1:14" x14ac:dyDescent="0.25">
      <c r="A6" s="12" t="s">
        <v>1</v>
      </c>
      <c r="B6" s="144">
        <v>19370</v>
      </c>
      <c r="C6" s="144">
        <v>20551.5</v>
      </c>
      <c r="D6" s="144">
        <v>21698</v>
      </c>
      <c r="E6" s="138">
        <v>22691.200000000001</v>
      </c>
      <c r="F6" s="56">
        <f t="shared" si="0"/>
        <v>21646.899999999998</v>
      </c>
      <c r="G6" s="56">
        <f t="shared" si="1"/>
        <v>23004.433333333334</v>
      </c>
      <c r="H6" s="56">
        <f t="shared" si="2"/>
        <v>19940.266666666666</v>
      </c>
      <c r="I6" s="58">
        <f t="shared" si="3"/>
        <v>0.55696491705194362</v>
      </c>
      <c r="J6" s="57">
        <f t="shared" si="4"/>
        <v>1.0541666703745396</v>
      </c>
      <c r="K6" s="57">
        <f t="shared" si="5"/>
        <v>1.0710269764943949</v>
      </c>
      <c r="L6" s="57">
        <f t="shared" si="6"/>
        <v>0.98882596412459633</v>
      </c>
      <c r="M6" s="58">
        <f t="shared" si="7"/>
        <v>0.79488931299281695</v>
      </c>
      <c r="N6" s="50">
        <f t="shared" si="8"/>
        <v>0.69971955461646762</v>
      </c>
    </row>
    <row r="7" spans="1:14" x14ac:dyDescent="0.25">
      <c r="A7" s="12" t="s">
        <v>2</v>
      </c>
      <c r="B7" s="144">
        <v>17744.8</v>
      </c>
      <c r="C7" s="144">
        <v>18465.900000000001</v>
      </c>
      <c r="D7" s="144">
        <v>20189.3</v>
      </c>
      <c r="E7" s="138">
        <v>21165.599999999999</v>
      </c>
      <c r="F7" s="56">
        <f t="shared" si="0"/>
        <v>19940.266666666666</v>
      </c>
      <c r="G7" s="56">
        <f t="shared" si="1"/>
        <v>23004.433333333334</v>
      </c>
      <c r="H7" s="56">
        <f t="shared" si="2"/>
        <v>19940.266666666666</v>
      </c>
      <c r="I7" s="58">
        <f t="shared" si="3"/>
        <v>0</v>
      </c>
      <c r="J7" s="57">
        <f t="shared" si="4"/>
        <v>1.0605223491904696</v>
      </c>
      <c r="K7" s="57">
        <f t="shared" si="5"/>
        <v>1.0710269764943949</v>
      </c>
      <c r="L7" s="57">
        <f t="shared" si="6"/>
        <v>0.98882596412459633</v>
      </c>
      <c r="M7" s="58">
        <f t="shared" si="7"/>
        <v>0.8722080543647317</v>
      </c>
      <c r="N7" s="50">
        <f t="shared" si="8"/>
        <v>0.523324832618839</v>
      </c>
    </row>
    <row r="8" spans="1:14" x14ac:dyDescent="0.25">
      <c r="A8" s="12" t="s">
        <v>3</v>
      </c>
      <c r="B8" s="144">
        <v>19597</v>
      </c>
      <c r="C8" s="144">
        <v>22079</v>
      </c>
      <c r="D8" s="144">
        <v>21923.8</v>
      </c>
      <c r="E8" s="138">
        <v>22794.3</v>
      </c>
      <c r="F8" s="56">
        <f t="shared" si="0"/>
        <v>22265.7</v>
      </c>
      <c r="G8" s="56">
        <f t="shared" si="1"/>
        <v>23004.433333333334</v>
      </c>
      <c r="H8" s="56">
        <f t="shared" si="2"/>
        <v>19940.266666666666</v>
      </c>
      <c r="I8" s="58">
        <f t="shared" si="3"/>
        <v>0.75891215664944245</v>
      </c>
      <c r="J8" s="57">
        <f t="shared" si="4"/>
        <v>1.0516685559640671</v>
      </c>
      <c r="K8" s="57">
        <f t="shared" si="5"/>
        <v>1.0710269764943949</v>
      </c>
      <c r="L8" s="57">
        <f t="shared" si="6"/>
        <v>0.98882596412459633</v>
      </c>
      <c r="M8" s="58">
        <f t="shared" si="7"/>
        <v>0.76449900101911228</v>
      </c>
      <c r="N8" s="50">
        <f t="shared" si="8"/>
        <v>0.76226426327124441</v>
      </c>
    </row>
    <row r="9" spans="1:14" x14ac:dyDescent="0.25">
      <c r="A9" s="12" t="s">
        <v>16</v>
      </c>
      <c r="B9" s="144">
        <v>22486.400000000001</v>
      </c>
      <c r="C9" s="144">
        <v>20551.5</v>
      </c>
      <c r="D9" s="144">
        <v>21826</v>
      </c>
      <c r="E9" s="138">
        <v>21741</v>
      </c>
      <c r="F9" s="56">
        <f t="shared" si="0"/>
        <v>21372.833333333332</v>
      </c>
      <c r="G9" s="56">
        <f t="shared" si="1"/>
        <v>23004.433333333334</v>
      </c>
      <c r="H9" s="56">
        <f t="shared" si="2"/>
        <v>19940.266666666666</v>
      </c>
      <c r="I9" s="58">
        <f t="shared" si="3"/>
        <v>0.46752243676910477</v>
      </c>
      <c r="J9" s="57">
        <f t="shared" si="4"/>
        <v>0.98882596412459633</v>
      </c>
      <c r="K9" s="57">
        <f t="shared" si="5"/>
        <v>1.0710269764943949</v>
      </c>
      <c r="L9" s="57">
        <f t="shared" si="6"/>
        <v>0.98882596412459633</v>
      </c>
      <c r="M9" s="58">
        <f t="shared" si="7"/>
        <v>0</v>
      </c>
      <c r="N9" s="50">
        <f t="shared" si="8"/>
        <v>0.18700897470764191</v>
      </c>
    </row>
    <row r="10" spans="1:14" x14ac:dyDescent="0.25">
      <c r="A10" s="12" t="s">
        <v>4</v>
      </c>
      <c r="B10" s="144">
        <v>19347.2</v>
      </c>
      <c r="C10" s="144">
        <v>21221.3</v>
      </c>
      <c r="D10" s="144">
        <v>22515.1</v>
      </c>
      <c r="E10" s="138">
        <v>23389.9</v>
      </c>
      <c r="F10" s="56">
        <f t="shared" si="0"/>
        <v>22375.433333333331</v>
      </c>
      <c r="G10" s="56">
        <f t="shared" si="1"/>
        <v>23004.433333333334</v>
      </c>
      <c r="H10" s="56">
        <f t="shared" si="2"/>
        <v>19940.266666666666</v>
      </c>
      <c r="I10" s="58">
        <f t="shared" si="3"/>
        <v>0.79472395974979493</v>
      </c>
      <c r="J10" s="57">
        <f t="shared" si="4"/>
        <v>1.065295472551244</v>
      </c>
      <c r="K10" s="57">
        <f t="shared" si="5"/>
        <v>1.0710269764943949</v>
      </c>
      <c r="L10" s="57">
        <f t="shared" si="6"/>
        <v>0.98882596412459633</v>
      </c>
      <c r="M10" s="58">
        <f t="shared" si="7"/>
        <v>0.93027453339179644</v>
      </c>
      <c r="N10" s="50">
        <f t="shared" si="8"/>
        <v>0.87605430393499595</v>
      </c>
    </row>
    <row r="11" spans="1:14" x14ac:dyDescent="0.25">
      <c r="A11" s="12" t="s">
        <v>5</v>
      </c>
      <c r="B11" s="144">
        <v>19753.8</v>
      </c>
      <c r="C11" s="144">
        <v>21053.9</v>
      </c>
      <c r="D11" s="144">
        <v>23690.400000000001</v>
      </c>
      <c r="E11" s="138">
        <v>24269</v>
      </c>
      <c r="F11" s="56">
        <f t="shared" si="0"/>
        <v>23004.433333333334</v>
      </c>
      <c r="G11" s="56">
        <f t="shared" si="1"/>
        <v>23004.433333333334</v>
      </c>
      <c r="H11" s="56">
        <f t="shared" si="2"/>
        <v>19940.266666666666</v>
      </c>
      <c r="I11" s="58">
        <f t="shared" si="3"/>
        <v>1</v>
      </c>
      <c r="J11" s="57">
        <f t="shared" si="4"/>
        <v>1.0710269764943949</v>
      </c>
      <c r="K11" s="57">
        <f t="shared" si="5"/>
        <v>1.0710269764943949</v>
      </c>
      <c r="L11" s="57">
        <f t="shared" si="6"/>
        <v>0.98882596412459633</v>
      </c>
      <c r="M11" s="58">
        <f t="shared" si="7"/>
        <v>1</v>
      </c>
      <c r="N11" s="50">
        <f t="shared" si="8"/>
        <v>1</v>
      </c>
    </row>
    <row r="12" spans="1:14" x14ac:dyDescent="0.25">
      <c r="A12" s="12" t="s">
        <v>6</v>
      </c>
      <c r="B12" s="144">
        <v>19370</v>
      </c>
      <c r="C12" s="144">
        <v>20350</v>
      </c>
      <c r="D12" s="144">
        <v>21826</v>
      </c>
      <c r="E12" s="138">
        <v>22105.4</v>
      </c>
      <c r="F12" s="56">
        <f t="shared" si="0"/>
        <v>21427.133333333335</v>
      </c>
      <c r="G12" s="56">
        <f t="shared" si="1"/>
        <v>23004.433333333334</v>
      </c>
      <c r="H12" s="56">
        <f t="shared" si="2"/>
        <v>19940.266666666666</v>
      </c>
      <c r="I12" s="58">
        <f t="shared" si="3"/>
        <v>0.48524340494968771</v>
      </c>
      <c r="J12" s="57">
        <f t="shared" si="4"/>
        <v>1.0450159499214615</v>
      </c>
      <c r="K12" s="57">
        <f t="shared" si="5"/>
        <v>1.0710269764943949</v>
      </c>
      <c r="L12" s="57">
        <f t="shared" si="6"/>
        <v>0.98882596412459633</v>
      </c>
      <c r="M12" s="58">
        <f t="shared" si="7"/>
        <v>0.68356805076904259</v>
      </c>
      <c r="N12" s="50">
        <f t="shared" si="8"/>
        <v>0.60423819244130061</v>
      </c>
    </row>
    <row r="13" spans="1:14" x14ac:dyDescent="0.25">
      <c r="A13" s="12" t="s">
        <v>7</v>
      </c>
      <c r="B13" s="144">
        <v>19250.8</v>
      </c>
      <c r="C13" s="144">
        <v>20599.8</v>
      </c>
      <c r="D13" s="144">
        <v>21784.7</v>
      </c>
      <c r="E13" s="138">
        <v>22256.5</v>
      </c>
      <c r="F13" s="56">
        <f t="shared" si="0"/>
        <v>21547</v>
      </c>
      <c r="G13" s="56">
        <f t="shared" si="1"/>
        <v>23004.433333333334</v>
      </c>
      <c r="H13" s="56">
        <f t="shared" si="2"/>
        <v>19940.266666666666</v>
      </c>
      <c r="I13" s="58">
        <f t="shared" si="3"/>
        <v>0.52436225183573548</v>
      </c>
      <c r="J13" s="57">
        <f t="shared" si="4"/>
        <v>1.0495489433958696</v>
      </c>
      <c r="K13" s="57">
        <f t="shared" si="5"/>
        <v>1.0710269764943949</v>
      </c>
      <c r="L13" s="57">
        <f t="shared" si="6"/>
        <v>0.98882596412459633</v>
      </c>
      <c r="M13" s="58">
        <f t="shared" si="7"/>
        <v>0.73871327761874883</v>
      </c>
      <c r="N13" s="50">
        <f t="shared" si="8"/>
        <v>0.65297286730554349</v>
      </c>
    </row>
    <row r="14" spans="1:14" x14ac:dyDescent="0.25">
      <c r="A14" s="12" t="s">
        <v>8</v>
      </c>
      <c r="B14" s="144">
        <v>19283.099999999999</v>
      </c>
      <c r="C14" s="144">
        <v>19462.599999999999</v>
      </c>
      <c r="D14" s="144">
        <v>21008.3</v>
      </c>
      <c r="E14" s="138">
        <v>22091</v>
      </c>
      <c r="F14" s="56">
        <f t="shared" si="0"/>
        <v>20853.966666666664</v>
      </c>
      <c r="G14" s="56">
        <f t="shared" si="1"/>
        <v>23004.433333333334</v>
      </c>
      <c r="H14" s="56">
        <f t="shared" si="2"/>
        <v>19940.266666666666</v>
      </c>
      <c r="I14" s="58">
        <f t="shared" si="3"/>
        <v>0.29818874082132069</v>
      </c>
      <c r="J14" s="57">
        <f t="shared" si="4"/>
        <v>1.0463560925675668</v>
      </c>
      <c r="K14" s="57">
        <f t="shared" si="5"/>
        <v>1.0710269764943949</v>
      </c>
      <c r="L14" s="57">
        <f t="shared" si="6"/>
        <v>0.98882596412459633</v>
      </c>
      <c r="M14" s="58">
        <f t="shared" si="7"/>
        <v>0.69987128849653368</v>
      </c>
      <c r="N14" s="50">
        <f t="shared" si="8"/>
        <v>0.53919826942644844</v>
      </c>
    </row>
    <row r="15" spans="1:14" x14ac:dyDescent="0.25">
      <c r="A15" s="12" t="s">
        <v>9</v>
      </c>
      <c r="B15" s="144">
        <v>19221.3</v>
      </c>
      <c r="C15" s="144">
        <v>20485.5</v>
      </c>
      <c r="D15" s="144">
        <v>21710.6</v>
      </c>
      <c r="E15" s="138">
        <v>21925.5</v>
      </c>
      <c r="F15" s="56">
        <f t="shared" si="0"/>
        <v>21373.866666666665</v>
      </c>
      <c r="G15" s="56">
        <f t="shared" si="1"/>
        <v>23004.433333333334</v>
      </c>
      <c r="H15" s="56">
        <f t="shared" si="2"/>
        <v>19940.266666666666</v>
      </c>
      <c r="I15" s="58">
        <f t="shared" si="3"/>
        <v>0.46785966820777741</v>
      </c>
      <c r="J15" s="57">
        <f t="shared" si="4"/>
        <v>1.0448539358011197</v>
      </c>
      <c r="K15" s="57">
        <f t="shared" si="5"/>
        <v>1.0710269764943949</v>
      </c>
      <c r="L15" s="57">
        <f t="shared" si="6"/>
        <v>0.98882596412459633</v>
      </c>
      <c r="M15" s="58">
        <f t="shared" si="7"/>
        <v>0.68159710034311682</v>
      </c>
      <c r="N15" s="50">
        <f t="shared" si="8"/>
        <v>0.59610212748898106</v>
      </c>
    </row>
    <row r="16" spans="1:14" x14ac:dyDescent="0.25">
      <c r="A16" s="12" t="s">
        <v>43</v>
      </c>
      <c r="B16" s="144">
        <v>19951.8</v>
      </c>
      <c r="C16" s="144">
        <v>21030.400000000001</v>
      </c>
      <c r="D16" s="144">
        <v>21826</v>
      </c>
      <c r="E16" s="138">
        <v>23203.3</v>
      </c>
      <c r="F16" s="56">
        <f t="shared" si="0"/>
        <v>22019.899999999998</v>
      </c>
      <c r="G16" s="56">
        <f t="shared" si="1"/>
        <v>23004.433333333334</v>
      </c>
      <c r="H16" s="56">
        <f t="shared" si="2"/>
        <v>19940.266666666666</v>
      </c>
      <c r="I16" s="58">
        <f t="shared" si="3"/>
        <v>0.67869458797933002</v>
      </c>
      <c r="J16" s="57">
        <f t="shared" si="4"/>
        <v>1.0516128658739121</v>
      </c>
      <c r="K16" s="57">
        <f t="shared" si="5"/>
        <v>1.0710269764943949</v>
      </c>
      <c r="L16" s="57">
        <f t="shared" si="6"/>
        <v>0.98882596412459633</v>
      </c>
      <c r="M16" s="58">
        <f t="shared" si="7"/>
        <v>0.7638215143489433</v>
      </c>
      <c r="N16" s="50">
        <f t="shared" si="8"/>
        <v>0.72977074380109797</v>
      </c>
    </row>
    <row r="17" spans="1:14" x14ac:dyDescent="0.25">
      <c r="A17" s="12" t="s">
        <v>10</v>
      </c>
      <c r="B17" s="144">
        <v>19722.900000000001</v>
      </c>
      <c r="C17" s="144">
        <v>20800</v>
      </c>
      <c r="D17" s="144">
        <v>22106</v>
      </c>
      <c r="E17" s="138">
        <v>22247.3</v>
      </c>
      <c r="F17" s="56">
        <f t="shared" si="0"/>
        <v>21717.766666666666</v>
      </c>
      <c r="G17" s="56">
        <f t="shared" si="1"/>
        <v>23004.433333333334</v>
      </c>
      <c r="H17" s="56">
        <f t="shared" si="2"/>
        <v>19940.266666666666</v>
      </c>
      <c r="I17" s="58">
        <f t="shared" si="3"/>
        <v>0.58009246668479719</v>
      </c>
      <c r="J17" s="57">
        <f t="shared" si="4"/>
        <v>1.0409635263759003</v>
      </c>
      <c r="K17" s="57">
        <f t="shared" si="5"/>
        <v>1.0710269764943949</v>
      </c>
      <c r="L17" s="57">
        <f t="shared" si="6"/>
        <v>0.98882596412459633</v>
      </c>
      <c r="M17" s="58">
        <f t="shared" si="7"/>
        <v>0.63426910141631987</v>
      </c>
      <c r="N17" s="50">
        <f t="shared" si="8"/>
        <v>0.61259844752371084</v>
      </c>
    </row>
    <row r="18" spans="1:14" x14ac:dyDescent="0.25">
      <c r="A18" s="12" t="s">
        <v>11</v>
      </c>
      <c r="B18" s="144">
        <v>20174.400000000001</v>
      </c>
      <c r="C18" s="144">
        <v>21041.9</v>
      </c>
      <c r="D18" s="144">
        <v>22392.6</v>
      </c>
      <c r="E18" s="138">
        <v>22408.799999999999</v>
      </c>
      <c r="F18" s="56">
        <f t="shared" si="0"/>
        <v>21947.766666666666</v>
      </c>
      <c r="G18" s="56">
        <f t="shared" si="1"/>
        <v>23004.433333333334</v>
      </c>
      <c r="H18" s="56">
        <f t="shared" si="2"/>
        <v>19940.266666666666</v>
      </c>
      <c r="I18" s="58">
        <f t="shared" si="3"/>
        <v>0.65515365787326596</v>
      </c>
      <c r="J18" s="57">
        <f t="shared" si="4"/>
        <v>1.035633263396273</v>
      </c>
      <c r="K18" s="57">
        <f t="shared" si="5"/>
        <v>1.0710269764943949</v>
      </c>
      <c r="L18" s="57">
        <f t="shared" si="6"/>
        <v>0.98882596412459633</v>
      </c>
      <c r="M18" s="58">
        <f t="shared" si="7"/>
        <v>0.56942485161988265</v>
      </c>
      <c r="N18" s="50">
        <f t="shared" si="8"/>
        <v>0.60371637412123591</v>
      </c>
    </row>
    <row r="19" spans="1:14" x14ac:dyDescent="0.25">
      <c r="A19" s="12" t="s">
        <v>12</v>
      </c>
      <c r="B19" s="144">
        <v>20077.2</v>
      </c>
      <c r="C19" s="144">
        <v>20899.400000000001</v>
      </c>
      <c r="D19" s="144">
        <v>20403.400000000001</v>
      </c>
      <c r="E19" s="138">
        <v>21696.799999999999</v>
      </c>
      <c r="F19" s="56">
        <f t="shared" si="0"/>
        <v>20999.866666666669</v>
      </c>
      <c r="G19" s="56">
        <f t="shared" si="1"/>
        <v>23004.433333333334</v>
      </c>
      <c r="H19" s="56">
        <f t="shared" si="2"/>
        <v>19940.266666666666</v>
      </c>
      <c r="I19" s="58">
        <f t="shared" si="3"/>
        <v>0.34580364427522492</v>
      </c>
      <c r="J19" s="57">
        <f t="shared" si="4"/>
        <v>1.0261972507413188</v>
      </c>
      <c r="K19" s="57">
        <f t="shared" si="5"/>
        <v>1.0710269764943949</v>
      </c>
      <c r="L19" s="57">
        <f t="shared" si="6"/>
        <v>0.98882596412459633</v>
      </c>
      <c r="M19" s="58">
        <f t="shared" si="7"/>
        <v>0.45463292408857314</v>
      </c>
      <c r="N19" s="50">
        <f t="shared" si="8"/>
        <v>0.41110121216323386</v>
      </c>
    </row>
    <row r="20" spans="1:14" x14ac:dyDescent="0.25">
      <c r="A20" s="12" t="s">
        <v>13</v>
      </c>
      <c r="B20" s="144">
        <v>18045.2</v>
      </c>
      <c r="C20" s="144">
        <v>18947.7</v>
      </c>
      <c r="D20" s="144">
        <v>19741</v>
      </c>
      <c r="E20" s="138">
        <v>21236.5</v>
      </c>
      <c r="F20" s="56">
        <f t="shared" si="0"/>
        <v>19975.066666666666</v>
      </c>
      <c r="G20" s="56">
        <f t="shared" si="1"/>
        <v>23004.433333333334</v>
      </c>
      <c r="H20" s="56">
        <f t="shared" si="2"/>
        <v>19940.266666666666</v>
      </c>
      <c r="I20" s="58">
        <f t="shared" si="3"/>
        <v>1.1357084579820265E-2</v>
      </c>
      <c r="J20" s="57">
        <f t="shared" si="4"/>
        <v>1.055780769731832</v>
      </c>
      <c r="K20" s="57">
        <f t="shared" si="5"/>
        <v>1.0710269764943949</v>
      </c>
      <c r="L20" s="57">
        <f t="shared" si="6"/>
        <v>0.98882596412459633</v>
      </c>
      <c r="M20" s="58">
        <f t="shared" si="7"/>
        <v>0.81452531637962478</v>
      </c>
      <c r="N20" s="50">
        <f t="shared" si="8"/>
        <v>0.49325802365970295</v>
      </c>
    </row>
    <row r="21" spans="1:14" ht="15.75" customHeight="1" thickBot="1" x14ac:dyDescent="0.3">
      <c r="A21" s="12" t="s">
        <v>14</v>
      </c>
      <c r="B21" s="144">
        <v>18901.900000000001</v>
      </c>
      <c r="C21" s="144">
        <v>20288.3</v>
      </c>
      <c r="D21" s="144">
        <v>20221</v>
      </c>
      <c r="E21" s="288">
        <v>21826</v>
      </c>
      <c r="F21" s="56">
        <f t="shared" si="0"/>
        <v>20778.433333333334</v>
      </c>
      <c r="G21" s="56">
        <f t="shared" si="1"/>
        <v>23004.433333333334</v>
      </c>
      <c r="H21" s="56">
        <f t="shared" si="2"/>
        <v>19940.266666666666</v>
      </c>
      <c r="I21" s="58">
        <f t="shared" si="3"/>
        <v>0.27353821049768862</v>
      </c>
      <c r="J21" s="57">
        <f t="shared" si="4"/>
        <v>1.0491145169557963</v>
      </c>
      <c r="K21" s="57">
        <f t="shared" si="5"/>
        <v>1.0710269764943949</v>
      </c>
      <c r="L21" s="57">
        <f t="shared" si="6"/>
        <v>0.98882596412459633</v>
      </c>
      <c r="M21" s="58">
        <f t="shared" si="7"/>
        <v>0.73342834951933633</v>
      </c>
      <c r="N21" s="50">
        <f t="shared" si="8"/>
        <v>0.5494722939106772</v>
      </c>
    </row>
  </sheetData>
  <autoFilter ref="A4:E20" xr:uid="{00000000-0009-0000-0000-000009000000}">
    <sortState xmlns:xlrd2="http://schemas.microsoft.com/office/spreadsheetml/2017/richdata2" ref="A5:J22">
      <sortCondition descending="1" ref="E4:E21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2:N21"/>
  <sheetViews>
    <sheetView zoomScale="80" zoomScaleNormal="80" workbookViewId="0">
      <selection activeCell="A9" sqref="A9:XFD9"/>
    </sheetView>
  </sheetViews>
  <sheetFormatPr defaultRowHeight="15" x14ac:dyDescent="0.25"/>
  <cols>
    <col min="1" max="1" width="24.85546875" customWidth="1"/>
    <col min="2" max="2" width="13.140625" customWidth="1"/>
    <col min="3" max="4" width="10.140625" bestFit="1" customWidth="1"/>
    <col min="5" max="5" width="10.7109375" customWidth="1"/>
    <col min="6" max="6" width="9.85546875" customWidth="1"/>
    <col min="7" max="8" width="10" customWidth="1"/>
  </cols>
  <sheetData>
    <row r="2" spans="1:14" ht="18.75" x14ac:dyDescent="0.3">
      <c r="A2" s="13" t="s">
        <v>19</v>
      </c>
      <c r="B2" s="13"/>
    </row>
    <row r="3" spans="1:14" ht="37.5" customHeight="1" x14ac:dyDescent="0.25">
      <c r="A3" s="339" t="s">
        <v>56</v>
      </c>
      <c r="B3" s="340"/>
      <c r="C3" s="340"/>
      <c r="D3" s="340"/>
      <c r="E3" s="340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4" ht="51.75" customHeight="1" x14ac:dyDescent="0.25">
      <c r="A4" s="4" t="s">
        <v>0</v>
      </c>
      <c r="B4" s="278">
        <v>2018</v>
      </c>
      <c r="C4" s="278">
        <v>2019</v>
      </c>
      <c r="D4" s="278">
        <v>2020</v>
      </c>
      <c r="E4" s="121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4" x14ac:dyDescent="0.25">
      <c r="A5" s="12" t="s">
        <v>15</v>
      </c>
      <c r="B5" s="145">
        <v>23976</v>
      </c>
      <c r="C5" s="145">
        <v>25484.6</v>
      </c>
      <c r="D5" s="145">
        <v>27016</v>
      </c>
      <c r="E5" s="287">
        <v>27016</v>
      </c>
      <c r="F5" s="56">
        <f t="shared" ref="F5:F21" si="0">SUM(C5:E5)/3</f>
        <v>26505.533333333336</v>
      </c>
      <c r="G5" s="56">
        <f t="shared" ref="G5:G21" si="1">MAX($F$5:$F$21)</f>
        <v>26769.52</v>
      </c>
      <c r="H5" s="56">
        <f t="shared" ref="H5:H21" si="2">MIN($F$5:$F$21)</f>
        <v>25237.506666666668</v>
      </c>
      <c r="I5" s="58">
        <f t="shared" ref="I5:I21" si="3">(F5-H5)/(G5-H5)</f>
        <v>0.82768644311189798</v>
      </c>
      <c r="J5" s="57">
        <f t="shared" ref="J5:J21" si="4">((E5/D5)*(D5/C5)*(C5/B5))^(1/3)</f>
        <v>1.0405942917858704</v>
      </c>
      <c r="K5" s="57">
        <f t="shared" ref="K5:K21" si="5">MAX($J$5:$J$21)</f>
        <v>1.0834726233763481</v>
      </c>
      <c r="L5" s="57">
        <f t="shared" ref="L5:L21" si="6">MIN($J$5:$J$21)</f>
        <v>0.99826545850047177</v>
      </c>
      <c r="M5" s="58">
        <f t="shared" ref="M5:M21" si="7">(J5-L5)/(K5-L5)</f>
        <v>0.49677551585081148</v>
      </c>
      <c r="N5" s="50">
        <f t="shared" ref="N5:N21" si="8">0.6*M5+0.4*I5</f>
        <v>0.62913988675524601</v>
      </c>
    </row>
    <row r="6" spans="1:14" x14ac:dyDescent="0.25">
      <c r="A6" s="12" t="s">
        <v>1</v>
      </c>
      <c r="B6" s="145">
        <v>23976</v>
      </c>
      <c r="C6" s="145">
        <v>25439.5</v>
      </c>
      <c r="D6" s="145">
        <v>27016</v>
      </c>
      <c r="E6" s="138">
        <v>27016</v>
      </c>
      <c r="F6" s="56">
        <f t="shared" si="0"/>
        <v>26490.5</v>
      </c>
      <c r="G6" s="56">
        <f t="shared" si="1"/>
        <v>26769.52</v>
      </c>
      <c r="H6" s="56">
        <f t="shared" si="2"/>
        <v>25237.506666666668</v>
      </c>
      <c r="I6" s="58">
        <f t="shared" si="3"/>
        <v>0.81787364774893134</v>
      </c>
      <c r="J6" s="57">
        <f t="shared" si="4"/>
        <v>1.0405942917858704</v>
      </c>
      <c r="K6" s="57">
        <f t="shared" si="5"/>
        <v>1.0834726233763481</v>
      </c>
      <c r="L6" s="57">
        <f t="shared" si="6"/>
        <v>0.99826545850047177</v>
      </c>
      <c r="M6" s="58">
        <f t="shared" si="7"/>
        <v>0.49677551585081148</v>
      </c>
      <c r="N6" s="50">
        <f t="shared" si="8"/>
        <v>0.62521476861005942</v>
      </c>
    </row>
    <row r="7" spans="1:14" x14ac:dyDescent="0.25">
      <c r="A7" s="12" t="s">
        <v>2</v>
      </c>
      <c r="B7" s="145">
        <v>24500</v>
      </c>
      <c r="C7" s="145">
        <v>24900</v>
      </c>
      <c r="D7" s="145">
        <v>27016</v>
      </c>
      <c r="E7" s="138">
        <v>27016</v>
      </c>
      <c r="F7" s="56">
        <f t="shared" si="0"/>
        <v>26310.666666666668</v>
      </c>
      <c r="G7" s="56">
        <f t="shared" si="1"/>
        <v>26769.52</v>
      </c>
      <c r="H7" s="56">
        <f t="shared" si="2"/>
        <v>25237.506666666668</v>
      </c>
      <c r="I7" s="58">
        <f t="shared" si="3"/>
        <v>0.70048998703231513</v>
      </c>
      <c r="J7" s="57">
        <f t="shared" si="4"/>
        <v>1.0331221061359124</v>
      </c>
      <c r="K7" s="57">
        <f t="shared" si="5"/>
        <v>1.0834726233763481</v>
      </c>
      <c r="L7" s="57">
        <f t="shared" si="6"/>
        <v>0.99826545850047177</v>
      </c>
      <c r="M7" s="58">
        <f t="shared" si="7"/>
        <v>0.40908118098069884</v>
      </c>
      <c r="N7" s="50">
        <f t="shared" si="8"/>
        <v>0.52564470340134539</v>
      </c>
    </row>
    <row r="8" spans="1:14" x14ac:dyDescent="0.25">
      <c r="A8" s="12" t="s">
        <v>3</v>
      </c>
      <c r="B8" s="145">
        <v>22486.400000000001</v>
      </c>
      <c r="C8" s="145">
        <v>23858</v>
      </c>
      <c r="D8" s="145">
        <v>27016</v>
      </c>
      <c r="E8" s="138">
        <v>27549.1</v>
      </c>
      <c r="F8" s="56">
        <f t="shared" si="0"/>
        <v>26141.033333333336</v>
      </c>
      <c r="G8" s="56">
        <f t="shared" si="1"/>
        <v>26769.52</v>
      </c>
      <c r="H8" s="56">
        <f t="shared" si="2"/>
        <v>25237.506666666668</v>
      </c>
      <c r="I8" s="58">
        <f t="shared" si="3"/>
        <v>0.58976423181695703</v>
      </c>
      <c r="J8" s="57">
        <f t="shared" si="4"/>
        <v>1.0700296892566028</v>
      </c>
      <c r="K8" s="57">
        <f t="shared" si="5"/>
        <v>1.0834726233763481</v>
      </c>
      <c r="L8" s="57">
        <f t="shared" si="6"/>
        <v>0.99826545850047177</v>
      </c>
      <c r="M8" s="58">
        <f t="shared" si="7"/>
        <v>0.84223235053850243</v>
      </c>
      <c r="N8" s="50">
        <f t="shared" si="8"/>
        <v>0.74124510304988434</v>
      </c>
    </row>
    <row r="9" spans="1:14" x14ac:dyDescent="0.25">
      <c r="A9" s="12" t="s">
        <v>16</v>
      </c>
      <c r="B9" s="145">
        <v>25796</v>
      </c>
      <c r="C9" s="145">
        <v>25438.560000000001</v>
      </c>
      <c r="D9" s="145">
        <v>27016</v>
      </c>
      <c r="E9" s="138">
        <v>25662</v>
      </c>
      <c r="F9" s="56">
        <f t="shared" si="0"/>
        <v>26038.853333333333</v>
      </c>
      <c r="G9" s="56">
        <f t="shared" si="1"/>
        <v>26769.52</v>
      </c>
      <c r="H9" s="56">
        <f t="shared" si="2"/>
        <v>25237.506666666668</v>
      </c>
      <c r="I9" s="58">
        <f t="shared" si="3"/>
        <v>0.52306768435435613</v>
      </c>
      <c r="J9" s="57">
        <f t="shared" si="4"/>
        <v>0.99826545850047177</v>
      </c>
      <c r="K9" s="57">
        <f t="shared" si="5"/>
        <v>1.0834726233763481</v>
      </c>
      <c r="L9" s="57">
        <f t="shared" si="6"/>
        <v>0.99826545850047177</v>
      </c>
      <c r="M9" s="58">
        <f t="shared" si="7"/>
        <v>0</v>
      </c>
      <c r="N9" s="50">
        <f t="shared" si="8"/>
        <v>0.20922707374174246</v>
      </c>
    </row>
    <row r="10" spans="1:14" x14ac:dyDescent="0.25">
      <c r="A10" s="12" t="s">
        <v>4</v>
      </c>
      <c r="B10" s="145">
        <v>23976</v>
      </c>
      <c r="C10" s="145">
        <v>25438.560000000001</v>
      </c>
      <c r="D10" s="145">
        <v>27715</v>
      </c>
      <c r="E10" s="138">
        <v>27155</v>
      </c>
      <c r="F10" s="56">
        <f t="shared" si="0"/>
        <v>26769.52</v>
      </c>
      <c r="G10" s="56">
        <f t="shared" si="1"/>
        <v>26769.52</v>
      </c>
      <c r="H10" s="56">
        <f t="shared" si="2"/>
        <v>25237.506666666668</v>
      </c>
      <c r="I10" s="58">
        <f t="shared" si="3"/>
        <v>1</v>
      </c>
      <c r="J10" s="57">
        <f t="shared" si="4"/>
        <v>1.0423758933843494</v>
      </c>
      <c r="K10" s="57">
        <f t="shared" si="5"/>
        <v>1.0834726233763481</v>
      </c>
      <c r="L10" s="57">
        <f t="shared" si="6"/>
        <v>0.99826545850047177</v>
      </c>
      <c r="M10" s="58">
        <f t="shared" si="7"/>
        <v>0.51768457439153837</v>
      </c>
      <c r="N10" s="50">
        <f t="shared" si="8"/>
        <v>0.71061074463492302</v>
      </c>
    </row>
    <row r="11" spans="1:14" x14ac:dyDescent="0.25">
      <c r="A11" s="12" t="s">
        <v>5</v>
      </c>
      <c r="B11" s="145">
        <v>22303.599999999999</v>
      </c>
      <c r="C11" s="145">
        <v>23931.599999999999</v>
      </c>
      <c r="D11" s="145">
        <v>25662</v>
      </c>
      <c r="E11" s="138">
        <v>27017</v>
      </c>
      <c r="F11" s="56">
        <f t="shared" si="0"/>
        <v>25536.866666666669</v>
      </c>
      <c r="G11" s="56">
        <f t="shared" si="1"/>
        <v>26769.52</v>
      </c>
      <c r="H11" s="56">
        <f t="shared" si="2"/>
        <v>25237.506666666668</v>
      </c>
      <c r="I11" s="58">
        <f t="shared" si="3"/>
        <v>0.19540299910357661</v>
      </c>
      <c r="J11" s="57">
        <f t="shared" si="4"/>
        <v>1.0659922608165702</v>
      </c>
      <c r="K11" s="57">
        <f t="shared" si="5"/>
        <v>1.0834726233763481</v>
      </c>
      <c r="L11" s="57">
        <f t="shared" si="6"/>
        <v>0.99826545850047177</v>
      </c>
      <c r="M11" s="58">
        <f t="shared" si="7"/>
        <v>0.79484867751154431</v>
      </c>
      <c r="N11" s="50">
        <f t="shared" si="8"/>
        <v>0.55507040614835723</v>
      </c>
    </row>
    <row r="12" spans="1:14" x14ac:dyDescent="0.25">
      <c r="A12" s="12" t="s">
        <v>6</v>
      </c>
      <c r="B12" s="145">
        <v>23976</v>
      </c>
      <c r="C12" s="145">
        <v>25438.560000000001</v>
      </c>
      <c r="D12" s="145">
        <v>27016</v>
      </c>
      <c r="E12" s="138">
        <v>27017</v>
      </c>
      <c r="F12" s="56">
        <f t="shared" si="0"/>
        <v>26490.52</v>
      </c>
      <c r="G12" s="56">
        <f t="shared" si="1"/>
        <v>26769.52</v>
      </c>
      <c r="H12" s="56">
        <f t="shared" si="2"/>
        <v>25237.506666666668</v>
      </c>
      <c r="I12" s="58">
        <f t="shared" si="3"/>
        <v>0.81788670246560069</v>
      </c>
      <c r="J12" s="57">
        <f t="shared" si="4"/>
        <v>1.0406071308621316</v>
      </c>
      <c r="K12" s="57">
        <f t="shared" si="5"/>
        <v>1.0834726233763481</v>
      </c>
      <c r="L12" s="57">
        <f t="shared" si="6"/>
        <v>0.99826545850047177</v>
      </c>
      <c r="M12" s="58">
        <f t="shared" si="7"/>
        <v>0.49692619656269721</v>
      </c>
      <c r="N12" s="50">
        <f t="shared" si="8"/>
        <v>0.62531039892385865</v>
      </c>
    </row>
    <row r="13" spans="1:14" x14ac:dyDescent="0.25">
      <c r="A13" s="12" t="s">
        <v>7</v>
      </c>
      <c r="B13" s="145">
        <v>23976</v>
      </c>
      <c r="C13" s="145">
        <v>25438.560000000001</v>
      </c>
      <c r="D13" s="145">
        <v>27016</v>
      </c>
      <c r="E13" s="138">
        <v>27016</v>
      </c>
      <c r="F13" s="56">
        <f t="shared" si="0"/>
        <v>26490.186666666665</v>
      </c>
      <c r="G13" s="56">
        <f t="shared" si="1"/>
        <v>26769.52</v>
      </c>
      <c r="H13" s="56">
        <f t="shared" si="2"/>
        <v>25237.506666666668</v>
      </c>
      <c r="I13" s="58">
        <f t="shared" si="3"/>
        <v>0.8176691238544469</v>
      </c>
      <c r="J13" s="57">
        <f t="shared" si="4"/>
        <v>1.0405942917858704</v>
      </c>
      <c r="K13" s="57">
        <f t="shared" si="5"/>
        <v>1.0834726233763481</v>
      </c>
      <c r="L13" s="57">
        <f t="shared" si="6"/>
        <v>0.99826545850047177</v>
      </c>
      <c r="M13" s="58">
        <f t="shared" si="7"/>
        <v>0.49677551585081148</v>
      </c>
      <c r="N13" s="50">
        <f t="shared" si="8"/>
        <v>0.62513295905226562</v>
      </c>
    </row>
    <row r="14" spans="1:14" x14ac:dyDescent="0.25">
      <c r="A14" s="12" t="s">
        <v>8</v>
      </c>
      <c r="B14" s="145">
        <v>23976</v>
      </c>
      <c r="C14" s="145">
        <v>25438.560000000001</v>
      </c>
      <c r="D14" s="145">
        <v>27016</v>
      </c>
      <c r="E14" s="138">
        <v>27016</v>
      </c>
      <c r="F14" s="56">
        <f t="shared" si="0"/>
        <v>26490.186666666665</v>
      </c>
      <c r="G14" s="56">
        <f t="shared" si="1"/>
        <v>26769.52</v>
      </c>
      <c r="H14" s="56">
        <f t="shared" si="2"/>
        <v>25237.506666666668</v>
      </c>
      <c r="I14" s="58">
        <f t="shared" si="3"/>
        <v>0.8176691238544469</v>
      </c>
      <c r="J14" s="57">
        <f t="shared" si="4"/>
        <v>1.0405942917858704</v>
      </c>
      <c r="K14" s="57">
        <f t="shared" si="5"/>
        <v>1.0834726233763481</v>
      </c>
      <c r="L14" s="57">
        <f t="shared" si="6"/>
        <v>0.99826545850047177</v>
      </c>
      <c r="M14" s="58">
        <f t="shared" si="7"/>
        <v>0.49677551585081148</v>
      </c>
      <c r="N14" s="50">
        <f t="shared" si="8"/>
        <v>0.62513295905226562</v>
      </c>
    </row>
    <row r="15" spans="1:14" x14ac:dyDescent="0.25">
      <c r="A15" s="12" t="s">
        <v>9</v>
      </c>
      <c r="B15" s="147">
        <v>25150</v>
      </c>
      <c r="C15" s="147">
        <v>25905</v>
      </c>
      <c r="D15" s="147">
        <v>26682</v>
      </c>
      <c r="E15" s="138">
        <v>26910</v>
      </c>
      <c r="F15" s="56">
        <f t="shared" si="0"/>
        <v>26499</v>
      </c>
      <c r="G15" s="56">
        <f t="shared" si="1"/>
        <v>26769.52</v>
      </c>
      <c r="H15" s="56">
        <f t="shared" si="2"/>
        <v>25237.506666666668</v>
      </c>
      <c r="I15" s="58">
        <f t="shared" si="3"/>
        <v>0.82342190233331258</v>
      </c>
      <c r="J15" s="57">
        <f t="shared" si="4"/>
        <v>1.0228027870957432</v>
      </c>
      <c r="K15" s="57">
        <f t="shared" si="5"/>
        <v>1.0834726233763481</v>
      </c>
      <c r="L15" s="57">
        <f t="shared" si="6"/>
        <v>0.99826545850047177</v>
      </c>
      <c r="M15" s="58">
        <f t="shared" si="7"/>
        <v>0.2879725975041616</v>
      </c>
      <c r="N15" s="50">
        <f t="shared" si="8"/>
        <v>0.50215231943582206</v>
      </c>
    </row>
    <row r="16" spans="1:14" x14ac:dyDescent="0.25">
      <c r="A16" s="12" t="s">
        <v>43</v>
      </c>
      <c r="B16" s="145">
        <v>23976</v>
      </c>
      <c r="C16" s="145">
        <v>25438.560000000001</v>
      </c>
      <c r="D16" s="145">
        <v>27016</v>
      </c>
      <c r="E16" s="138">
        <v>27016</v>
      </c>
      <c r="F16" s="56">
        <f t="shared" si="0"/>
        <v>26490.186666666665</v>
      </c>
      <c r="G16" s="56">
        <f t="shared" si="1"/>
        <v>26769.52</v>
      </c>
      <c r="H16" s="56">
        <f t="shared" si="2"/>
        <v>25237.506666666668</v>
      </c>
      <c r="I16" s="58">
        <f t="shared" si="3"/>
        <v>0.8176691238544469</v>
      </c>
      <c r="J16" s="57">
        <f t="shared" si="4"/>
        <v>1.0405942917858704</v>
      </c>
      <c r="K16" s="57">
        <f t="shared" si="5"/>
        <v>1.0834726233763481</v>
      </c>
      <c r="L16" s="57">
        <f t="shared" si="6"/>
        <v>0.99826545850047177</v>
      </c>
      <c r="M16" s="58">
        <f t="shared" si="7"/>
        <v>0.49677551585081148</v>
      </c>
      <c r="N16" s="50">
        <f t="shared" si="8"/>
        <v>0.62513295905226562</v>
      </c>
    </row>
    <row r="17" spans="1:14" x14ac:dyDescent="0.25">
      <c r="A17" s="12" t="s">
        <v>10</v>
      </c>
      <c r="B17" s="145">
        <v>23976</v>
      </c>
      <c r="C17" s="145">
        <v>25438.560000000001</v>
      </c>
      <c r="D17" s="145">
        <v>25622</v>
      </c>
      <c r="E17" s="138">
        <v>25795</v>
      </c>
      <c r="F17" s="56">
        <f t="shared" si="0"/>
        <v>25618.52</v>
      </c>
      <c r="G17" s="56">
        <f t="shared" si="1"/>
        <v>26769.52</v>
      </c>
      <c r="H17" s="56">
        <f t="shared" si="2"/>
        <v>25237.506666666668</v>
      </c>
      <c r="I17" s="58">
        <f t="shared" si="3"/>
        <v>0.24870105569142087</v>
      </c>
      <c r="J17" s="57">
        <f t="shared" si="4"/>
        <v>1.02467529963493</v>
      </c>
      <c r="K17" s="57">
        <f t="shared" si="5"/>
        <v>1.0834726233763481</v>
      </c>
      <c r="L17" s="57">
        <f t="shared" si="6"/>
        <v>0.99826545850047177</v>
      </c>
      <c r="M17" s="58">
        <f t="shared" si="7"/>
        <v>0.30994859614130071</v>
      </c>
      <c r="N17" s="50">
        <f t="shared" si="8"/>
        <v>0.28544957996134879</v>
      </c>
    </row>
    <row r="18" spans="1:14" x14ac:dyDescent="0.25">
      <c r="A18" s="12" t="s">
        <v>11</v>
      </c>
      <c r="B18" s="145">
        <v>23976</v>
      </c>
      <c r="C18" s="145">
        <v>25439</v>
      </c>
      <c r="D18" s="145">
        <v>27016</v>
      </c>
      <c r="E18" s="138">
        <v>27016</v>
      </c>
      <c r="F18" s="56">
        <f t="shared" si="0"/>
        <v>26490.333333333332</v>
      </c>
      <c r="G18" s="56">
        <f t="shared" si="1"/>
        <v>26769.52</v>
      </c>
      <c r="H18" s="56">
        <f t="shared" si="2"/>
        <v>25237.506666666668</v>
      </c>
      <c r="I18" s="58">
        <f t="shared" si="3"/>
        <v>0.81776485844335445</v>
      </c>
      <c r="J18" s="57">
        <f t="shared" si="4"/>
        <v>1.0405942917858704</v>
      </c>
      <c r="K18" s="57">
        <f t="shared" si="5"/>
        <v>1.0834726233763481</v>
      </c>
      <c r="L18" s="57">
        <f t="shared" si="6"/>
        <v>0.99826545850047177</v>
      </c>
      <c r="M18" s="58">
        <f t="shared" si="7"/>
        <v>0.49677551585081148</v>
      </c>
      <c r="N18" s="50">
        <f t="shared" si="8"/>
        <v>0.6251712528878286</v>
      </c>
    </row>
    <row r="19" spans="1:14" x14ac:dyDescent="0.25">
      <c r="A19" s="12" t="s">
        <v>12</v>
      </c>
      <c r="B19" s="146">
        <v>22486</v>
      </c>
      <c r="C19" s="146">
        <v>22486</v>
      </c>
      <c r="D19" s="146">
        <v>25662</v>
      </c>
      <c r="E19" s="138">
        <v>28600</v>
      </c>
      <c r="F19" s="56">
        <f t="shared" si="0"/>
        <v>25582.666666666668</v>
      </c>
      <c r="G19" s="56">
        <f t="shared" si="1"/>
        <v>26769.52</v>
      </c>
      <c r="H19" s="56">
        <f t="shared" si="2"/>
        <v>25237.506666666668</v>
      </c>
      <c r="I19" s="58">
        <f t="shared" si="3"/>
        <v>0.22529830027588971</v>
      </c>
      <c r="J19" s="57">
        <f t="shared" si="4"/>
        <v>1.0834726233763481</v>
      </c>
      <c r="K19" s="57">
        <f t="shared" si="5"/>
        <v>1.0834726233763481</v>
      </c>
      <c r="L19" s="57">
        <f t="shared" si="6"/>
        <v>0.99826545850047177</v>
      </c>
      <c r="M19" s="58">
        <f t="shared" si="7"/>
        <v>1</v>
      </c>
      <c r="N19" s="50">
        <f t="shared" si="8"/>
        <v>0.69011932011035593</v>
      </c>
    </row>
    <row r="20" spans="1:14" x14ac:dyDescent="0.25">
      <c r="A20" s="12" t="s">
        <v>13</v>
      </c>
      <c r="B20" s="145">
        <v>22982.2</v>
      </c>
      <c r="C20" s="145">
        <v>22438.560000000001</v>
      </c>
      <c r="D20" s="145">
        <v>25663.45</v>
      </c>
      <c r="E20" s="138">
        <v>27610.51</v>
      </c>
      <c r="F20" s="56">
        <f t="shared" si="0"/>
        <v>25237.506666666668</v>
      </c>
      <c r="G20" s="56">
        <f t="shared" si="1"/>
        <v>26769.52</v>
      </c>
      <c r="H20" s="56">
        <f t="shared" si="2"/>
        <v>25237.506666666668</v>
      </c>
      <c r="I20" s="58">
        <f t="shared" si="3"/>
        <v>0</v>
      </c>
      <c r="J20" s="57">
        <f t="shared" si="4"/>
        <v>1.0630677492748517</v>
      </c>
      <c r="K20" s="57">
        <f t="shared" si="5"/>
        <v>1.0834726233763481</v>
      </c>
      <c r="L20" s="57">
        <f t="shared" si="6"/>
        <v>0.99826545850047177</v>
      </c>
      <c r="M20" s="58">
        <f t="shared" si="7"/>
        <v>0.7605263110065833</v>
      </c>
      <c r="N20" s="50">
        <f t="shared" si="8"/>
        <v>0.45631578660394995</v>
      </c>
    </row>
    <row r="21" spans="1:14" ht="15.75" thickBot="1" x14ac:dyDescent="0.3">
      <c r="A21" s="12" t="s">
        <v>14</v>
      </c>
      <c r="B21" s="145">
        <v>23976</v>
      </c>
      <c r="C21" s="145">
        <v>25438.560000000001</v>
      </c>
      <c r="D21" s="145">
        <v>27016</v>
      </c>
      <c r="E21" s="288">
        <v>27016</v>
      </c>
      <c r="F21" s="56">
        <f t="shared" si="0"/>
        <v>26490.186666666665</v>
      </c>
      <c r="G21" s="56">
        <f t="shared" si="1"/>
        <v>26769.52</v>
      </c>
      <c r="H21" s="56">
        <f t="shared" si="2"/>
        <v>25237.506666666668</v>
      </c>
      <c r="I21" s="58">
        <f t="shared" si="3"/>
        <v>0.8176691238544469</v>
      </c>
      <c r="J21" s="57">
        <f t="shared" si="4"/>
        <v>1.0405942917858704</v>
      </c>
      <c r="K21" s="57">
        <f t="shared" si="5"/>
        <v>1.0834726233763481</v>
      </c>
      <c r="L21" s="57">
        <f t="shared" si="6"/>
        <v>0.99826545850047177</v>
      </c>
      <c r="M21" s="58">
        <f t="shared" si="7"/>
        <v>0.49677551585081148</v>
      </c>
      <c r="N21" s="50">
        <f t="shared" si="8"/>
        <v>0.62513295905226562</v>
      </c>
    </row>
  </sheetData>
  <autoFilter ref="A4:E21" xr:uid="{00000000-0009-0000-0000-00000A000000}">
    <sortState xmlns:xlrd2="http://schemas.microsoft.com/office/spreadsheetml/2017/richdata2" ref="A5:J22">
      <sortCondition descending="1" ref="E5:E21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2:N21"/>
  <sheetViews>
    <sheetView zoomScale="80" zoomScaleNormal="80" workbookViewId="0">
      <selection activeCell="A9" sqref="A9:XFD9"/>
    </sheetView>
  </sheetViews>
  <sheetFormatPr defaultRowHeight="15" x14ac:dyDescent="0.25"/>
  <cols>
    <col min="1" max="1" width="28.140625" customWidth="1"/>
    <col min="2" max="2" width="12.85546875" customWidth="1"/>
    <col min="3" max="5" width="10.28515625" bestFit="1" customWidth="1"/>
    <col min="6" max="6" width="10.85546875" customWidth="1"/>
    <col min="7" max="7" width="9.85546875" customWidth="1"/>
    <col min="8" max="8" width="10.5703125" customWidth="1"/>
  </cols>
  <sheetData>
    <row r="2" spans="1:14" ht="18.75" x14ac:dyDescent="0.3">
      <c r="A2" s="13" t="s">
        <v>19</v>
      </c>
      <c r="B2" s="13"/>
    </row>
    <row r="3" spans="1:14" ht="54" customHeight="1" x14ac:dyDescent="0.25">
      <c r="A3" s="339" t="s">
        <v>57</v>
      </c>
      <c r="B3" s="340"/>
      <c r="C3" s="340"/>
      <c r="D3" s="340"/>
      <c r="E3" s="340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4" ht="49.5" customHeight="1" x14ac:dyDescent="0.25">
      <c r="A4" s="4" t="s">
        <v>0</v>
      </c>
      <c r="B4" s="278">
        <v>2018</v>
      </c>
      <c r="C4" s="278">
        <v>2019</v>
      </c>
      <c r="D4" s="278">
        <v>2020</v>
      </c>
      <c r="E4" s="121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4" x14ac:dyDescent="0.25">
      <c r="A5" s="12" t="s">
        <v>15</v>
      </c>
      <c r="B5" s="138">
        <v>21293.9</v>
      </c>
      <c r="C5" s="138">
        <v>23914.3</v>
      </c>
      <c r="D5" s="138">
        <v>25662</v>
      </c>
      <c r="E5" s="287">
        <v>25662</v>
      </c>
      <c r="F5" s="56">
        <f t="shared" ref="F5:F21" si="0">SUM(C5:E5)/3</f>
        <v>25079.433333333334</v>
      </c>
      <c r="G5" s="56">
        <f t="shared" ref="G5:G21" si="1">MAX($F$5:$F$21)</f>
        <v>28863.166666666668</v>
      </c>
      <c r="H5" s="56">
        <f t="shared" ref="H5:H21" si="2">MIN($F$5:$F$21)</f>
        <v>24223.8</v>
      </c>
      <c r="I5" s="58">
        <f t="shared" ref="I5:I21" si="3">(F5-H5)/(G5-H5)</f>
        <v>0.18442890911834259</v>
      </c>
      <c r="J5" s="57">
        <f t="shared" ref="J5:J21" si="4">((E5/D5)*(D5/C5)*(C5/B5))^(1/3)</f>
        <v>1.0641718424243296</v>
      </c>
      <c r="K5" s="57">
        <f t="shared" ref="K5:K21" si="5">MAX($J$5:$J$21)</f>
        <v>1.1245104120934342</v>
      </c>
      <c r="L5" s="57">
        <f t="shared" ref="L5:L21" si="6">MIN($J$5:$J$21)</f>
        <v>1.0196441474493012</v>
      </c>
      <c r="M5" s="58">
        <f t="shared" ref="M5:M21" si="7">(J5-L5)/(K5-L5)</f>
        <v>0.42461410374570474</v>
      </c>
      <c r="N5" s="50">
        <f t="shared" ref="N5:N21" si="8">0.6*M5+0.4*I5</f>
        <v>0.32854002589475989</v>
      </c>
    </row>
    <row r="6" spans="1:14" x14ac:dyDescent="0.25">
      <c r="A6" s="12" t="s">
        <v>1</v>
      </c>
      <c r="B6" s="138">
        <v>21637.7</v>
      </c>
      <c r="C6" s="138">
        <v>25737.5</v>
      </c>
      <c r="D6" s="138">
        <v>30951</v>
      </c>
      <c r="E6" s="19">
        <v>27881.8</v>
      </c>
      <c r="F6" s="56">
        <f t="shared" si="0"/>
        <v>28190.100000000002</v>
      </c>
      <c r="G6" s="56">
        <f t="shared" si="1"/>
        <v>28863.166666666668</v>
      </c>
      <c r="H6" s="56">
        <f t="shared" si="2"/>
        <v>24223.8</v>
      </c>
      <c r="I6" s="58">
        <f t="shared" si="3"/>
        <v>0.85492272652158008</v>
      </c>
      <c r="J6" s="57">
        <f t="shared" si="4"/>
        <v>1.0881862587824604</v>
      </c>
      <c r="K6" s="57">
        <f t="shared" si="5"/>
        <v>1.1245104120934342</v>
      </c>
      <c r="L6" s="57">
        <f t="shared" si="6"/>
        <v>1.0196441474493012</v>
      </c>
      <c r="M6" s="58">
        <f t="shared" si="7"/>
        <v>0.65361450191593173</v>
      </c>
      <c r="N6" s="50">
        <f t="shared" si="8"/>
        <v>0.73413779175819105</v>
      </c>
    </row>
    <row r="7" spans="1:14" x14ac:dyDescent="0.25">
      <c r="A7" s="12" t="s">
        <v>2</v>
      </c>
      <c r="B7" s="138">
        <v>22761</v>
      </c>
      <c r="C7" s="138">
        <v>23404.9</v>
      </c>
      <c r="D7" s="138">
        <v>25656.5</v>
      </c>
      <c r="E7" s="19">
        <v>25075.599999999999</v>
      </c>
      <c r="F7" s="56">
        <f t="shared" si="0"/>
        <v>24712.333333333332</v>
      </c>
      <c r="G7" s="56">
        <f t="shared" si="1"/>
        <v>28863.166666666668</v>
      </c>
      <c r="H7" s="56">
        <f t="shared" si="2"/>
        <v>24223.8</v>
      </c>
      <c r="I7" s="58">
        <f t="shared" si="3"/>
        <v>0.10530172940272005</v>
      </c>
      <c r="J7" s="57">
        <f t="shared" si="4"/>
        <v>1.0328089630567234</v>
      </c>
      <c r="K7" s="57">
        <f t="shared" si="5"/>
        <v>1.1245104120934342</v>
      </c>
      <c r="L7" s="57">
        <f t="shared" si="6"/>
        <v>1.0196441474493012</v>
      </c>
      <c r="M7" s="58">
        <f t="shared" si="7"/>
        <v>0.12553909164303168</v>
      </c>
      <c r="N7" s="50">
        <f t="shared" si="8"/>
        <v>0.11744414674690704</v>
      </c>
    </row>
    <row r="8" spans="1:14" x14ac:dyDescent="0.25">
      <c r="A8" s="12" t="s">
        <v>3</v>
      </c>
      <c r="B8" s="138">
        <v>23376</v>
      </c>
      <c r="C8" s="138">
        <v>23961</v>
      </c>
      <c r="D8" s="138">
        <v>25863.4</v>
      </c>
      <c r="E8" s="19">
        <v>26048.7</v>
      </c>
      <c r="F8" s="56">
        <f t="shared" si="0"/>
        <v>25291.033333333336</v>
      </c>
      <c r="G8" s="56">
        <f t="shared" si="1"/>
        <v>28863.166666666668</v>
      </c>
      <c r="H8" s="56">
        <f t="shared" si="2"/>
        <v>24223.8</v>
      </c>
      <c r="I8" s="58">
        <f t="shared" si="3"/>
        <v>0.23003858285254528</v>
      </c>
      <c r="J8" s="57">
        <f t="shared" si="4"/>
        <v>1.0367450054626899</v>
      </c>
      <c r="K8" s="57">
        <f t="shared" si="5"/>
        <v>1.1245104120934342</v>
      </c>
      <c r="L8" s="57">
        <f t="shared" si="6"/>
        <v>1.0196441474493012</v>
      </c>
      <c r="M8" s="58">
        <f t="shared" si="7"/>
        <v>0.16307301563015511</v>
      </c>
      <c r="N8" s="50">
        <f t="shared" si="8"/>
        <v>0.18985924251911118</v>
      </c>
    </row>
    <row r="9" spans="1:14" x14ac:dyDescent="0.25">
      <c r="A9" s="12" t="s">
        <v>16</v>
      </c>
      <c r="B9" s="138">
        <v>25179</v>
      </c>
      <c r="C9" s="138">
        <v>29216.6</v>
      </c>
      <c r="D9" s="138">
        <v>30680.7</v>
      </c>
      <c r="E9" s="19">
        <v>26692.2</v>
      </c>
      <c r="F9" s="56">
        <f t="shared" si="0"/>
        <v>28863.166666666668</v>
      </c>
      <c r="G9" s="56">
        <f t="shared" si="1"/>
        <v>28863.166666666668</v>
      </c>
      <c r="H9" s="56">
        <f t="shared" si="2"/>
        <v>24223.8</v>
      </c>
      <c r="I9" s="58">
        <f t="shared" si="3"/>
        <v>1</v>
      </c>
      <c r="J9" s="57">
        <f t="shared" si="4"/>
        <v>1.0196441474493012</v>
      </c>
      <c r="K9" s="57">
        <f t="shared" si="5"/>
        <v>1.1245104120934342</v>
      </c>
      <c r="L9" s="57">
        <f t="shared" si="6"/>
        <v>1.0196441474493012</v>
      </c>
      <c r="M9" s="58">
        <f t="shared" si="7"/>
        <v>0</v>
      </c>
      <c r="N9" s="50">
        <f t="shared" si="8"/>
        <v>0.4</v>
      </c>
    </row>
    <row r="10" spans="1:14" x14ac:dyDescent="0.25">
      <c r="A10" s="12" t="s">
        <v>4</v>
      </c>
      <c r="B10" s="138">
        <v>20274.8</v>
      </c>
      <c r="C10" s="138">
        <v>24120.9</v>
      </c>
      <c r="D10" s="138">
        <v>25595.200000000001</v>
      </c>
      <c r="E10" s="19">
        <v>26711.1</v>
      </c>
      <c r="F10" s="56">
        <f t="shared" si="0"/>
        <v>25475.733333333337</v>
      </c>
      <c r="G10" s="56">
        <f t="shared" si="1"/>
        <v>28863.166666666668</v>
      </c>
      <c r="H10" s="56">
        <f t="shared" si="2"/>
        <v>24223.8</v>
      </c>
      <c r="I10" s="58">
        <f t="shared" si="3"/>
        <v>0.26985005137195539</v>
      </c>
      <c r="J10" s="57">
        <f t="shared" si="4"/>
        <v>1.0962553642021726</v>
      </c>
      <c r="K10" s="57">
        <f t="shared" si="5"/>
        <v>1.1245104120934342</v>
      </c>
      <c r="L10" s="57">
        <f t="shared" si="6"/>
        <v>1.0196441474493012</v>
      </c>
      <c r="M10" s="58">
        <f t="shared" si="7"/>
        <v>0.73056112957636132</v>
      </c>
      <c r="N10" s="50">
        <f t="shared" si="8"/>
        <v>0.54627669829459902</v>
      </c>
    </row>
    <row r="11" spans="1:14" x14ac:dyDescent="0.25">
      <c r="A11" s="12" t="s">
        <v>5</v>
      </c>
      <c r="B11" s="138">
        <v>21413.5</v>
      </c>
      <c r="C11" s="138">
        <v>24446.6</v>
      </c>
      <c r="D11" s="138">
        <v>26400.7</v>
      </c>
      <c r="E11" s="19">
        <v>26771.200000000001</v>
      </c>
      <c r="F11" s="56">
        <f t="shared" si="0"/>
        <v>25872.833333333332</v>
      </c>
      <c r="G11" s="56">
        <f t="shared" si="1"/>
        <v>28863.166666666668</v>
      </c>
      <c r="H11" s="56">
        <f t="shared" si="2"/>
        <v>24223.8</v>
      </c>
      <c r="I11" s="58">
        <f t="shared" si="3"/>
        <v>0.3554436309553744</v>
      </c>
      <c r="J11" s="57">
        <f t="shared" si="4"/>
        <v>1.0772753609293593</v>
      </c>
      <c r="K11" s="57">
        <f t="shared" si="5"/>
        <v>1.1245104120934342</v>
      </c>
      <c r="L11" s="57">
        <f t="shared" si="6"/>
        <v>1.0196441474493012</v>
      </c>
      <c r="M11" s="58">
        <f t="shared" si="7"/>
        <v>0.54956866896738854</v>
      </c>
      <c r="N11" s="50">
        <f t="shared" si="8"/>
        <v>0.47191865376258291</v>
      </c>
    </row>
    <row r="12" spans="1:14" x14ac:dyDescent="0.25">
      <c r="A12" s="12" t="s">
        <v>6</v>
      </c>
      <c r="B12" s="138">
        <v>22199.200000000001</v>
      </c>
      <c r="C12" s="138">
        <v>25145</v>
      </c>
      <c r="D12" s="138">
        <v>25662</v>
      </c>
      <c r="E12" s="19">
        <v>26447</v>
      </c>
      <c r="F12" s="56">
        <f t="shared" si="0"/>
        <v>25751.333333333332</v>
      </c>
      <c r="G12" s="56">
        <f t="shared" si="1"/>
        <v>28863.166666666668</v>
      </c>
      <c r="H12" s="56">
        <f t="shared" si="2"/>
        <v>24223.8</v>
      </c>
      <c r="I12" s="58">
        <f t="shared" si="3"/>
        <v>0.32925471149079233</v>
      </c>
      <c r="J12" s="57">
        <f t="shared" si="4"/>
        <v>1.0600988509362796</v>
      </c>
      <c r="K12" s="57">
        <f t="shared" si="5"/>
        <v>1.1245104120934342</v>
      </c>
      <c r="L12" s="57">
        <f t="shared" si="6"/>
        <v>1.0196441474493012</v>
      </c>
      <c r="M12" s="58">
        <f t="shared" si="7"/>
        <v>0.38577423944929073</v>
      </c>
      <c r="N12" s="50">
        <f t="shared" si="8"/>
        <v>0.36316642826589135</v>
      </c>
    </row>
    <row r="13" spans="1:14" x14ac:dyDescent="0.25">
      <c r="A13" s="12" t="s">
        <v>7</v>
      </c>
      <c r="B13" s="138">
        <v>20696.7</v>
      </c>
      <c r="C13" s="138">
        <v>23114.7</v>
      </c>
      <c r="D13" s="138">
        <v>24489.200000000001</v>
      </c>
      <c r="E13" s="19">
        <v>25067.5</v>
      </c>
      <c r="F13" s="56">
        <f t="shared" si="0"/>
        <v>24223.8</v>
      </c>
      <c r="G13" s="56">
        <f t="shared" si="1"/>
        <v>28863.166666666668</v>
      </c>
      <c r="H13" s="56">
        <f t="shared" si="2"/>
        <v>24223.8</v>
      </c>
      <c r="I13" s="58">
        <f t="shared" si="3"/>
        <v>0</v>
      </c>
      <c r="J13" s="57">
        <f t="shared" si="4"/>
        <v>1.0659495232212792</v>
      </c>
      <c r="K13" s="57">
        <f t="shared" si="5"/>
        <v>1.1245104120934342</v>
      </c>
      <c r="L13" s="57">
        <f t="shared" si="6"/>
        <v>1.0196441474493012</v>
      </c>
      <c r="M13" s="58">
        <f t="shared" si="7"/>
        <v>0.44156598815755288</v>
      </c>
      <c r="N13" s="50">
        <f t="shared" si="8"/>
        <v>0.26493959289453173</v>
      </c>
    </row>
    <row r="14" spans="1:14" x14ac:dyDescent="0.25">
      <c r="A14" s="12" t="s">
        <v>8</v>
      </c>
      <c r="B14" s="138">
        <v>20805</v>
      </c>
      <c r="C14" s="138">
        <v>24070.1</v>
      </c>
      <c r="D14" s="138">
        <v>26336.5</v>
      </c>
      <c r="E14" s="19">
        <v>26899</v>
      </c>
      <c r="F14" s="56">
        <f t="shared" si="0"/>
        <v>25768.533333333336</v>
      </c>
      <c r="G14" s="56">
        <f t="shared" si="1"/>
        <v>28863.166666666668</v>
      </c>
      <c r="H14" s="56">
        <f t="shared" si="2"/>
        <v>24223.8</v>
      </c>
      <c r="I14" s="58">
        <f t="shared" si="3"/>
        <v>0.33296211408166415</v>
      </c>
      <c r="J14" s="57">
        <f t="shared" si="4"/>
        <v>1.089405269389121</v>
      </c>
      <c r="K14" s="57">
        <f t="shared" si="5"/>
        <v>1.1245104120934342</v>
      </c>
      <c r="L14" s="57">
        <f t="shared" si="6"/>
        <v>1.0196441474493012</v>
      </c>
      <c r="M14" s="58">
        <f t="shared" si="7"/>
        <v>0.66523893243033283</v>
      </c>
      <c r="N14" s="50">
        <f t="shared" si="8"/>
        <v>0.53232820509086531</v>
      </c>
    </row>
    <row r="15" spans="1:14" x14ac:dyDescent="0.25">
      <c r="A15" s="12" t="s">
        <v>9</v>
      </c>
      <c r="B15" s="138">
        <v>22199.1</v>
      </c>
      <c r="C15" s="138">
        <v>25178.6</v>
      </c>
      <c r="D15" s="138">
        <v>27335.599999999999</v>
      </c>
      <c r="E15" s="19">
        <v>25728.799999999999</v>
      </c>
      <c r="F15" s="56">
        <f t="shared" si="0"/>
        <v>26081</v>
      </c>
      <c r="G15" s="56">
        <f t="shared" si="1"/>
        <v>28863.166666666668</v>
      </c>
      <c r="H15" s="56">
        <f t="shared" si="2"/>
        <v>24223.8</v>
      </c>
      <c r="I15" s="58">
        <f t="shared" si="3"/>
        <v>0.40031326114915111</v>
      </c>
      <c r="J15" s="57">
        <f t="shared" si="4"/>
        <v>1.0504161438985613</v>
      </c>
      <c r="K15" s="57">
        <f t="shared" si="5"/>
        <v>1.1245104120934342</v>
      </c>
      <c r="L15" s="57">
        <f t="shared" si="6"/>
        <v>1.0196441474493012</v>
      </c>
      <c r="M15" s="58">
        <f t="shared" si="7"/>
        <v>0.29344037907410792</v>
      </c>
      <c r="N15" s="50">
        <f t="shared" si="8"/>
        <v>0.33618953190412515</v>
      </c>
    </row>
    <row r="16" spans="1:14" x14ac:dyDescent="0.25">
      <c r="A16" s="12" t="s">
        <v>43</v>
      </c>
      <c r="B16" s="138">
        <v>21310.7</v>
      </c>
      <c r="C16" s="138">
        <v>23861.8</v>
      </c>
      <c r="D16" s="138">
        <v>25761.4</v>
      </c>
      <c r="E16" s="322">
        <v>26731.3</v>
      </c>
      <c r="F16" s="56">
        <f t="shared" si="0"/>
        <v>25451.5</v>
      </c>
      <c r="G16" s="56">
        <f t="shared" si="1"/>
        <v>28863.166666666668</v>
      </c>
      <c r="H16" s="56">
        <f t="shared" si="2"/>
        <v>24223.8</v>
      </c>
      <c r="I16" s="58">
        <f t="shared" si="3"/>
        <v>0.26462663725652213</v>
      </c>
      <c r="J16" s="57">
        <f t="shared" si="4"/>
        <v>1.0784684755178628</v>
      </c>
      <c r="K16" s="57">
        <f t="shared" si="5"/>
        <v>1.1245104120934342</v>
      </c>
      <c r="L16" s="57">
        <f t="shared" si="6"/>
        <v>1.0196441474493012</v>
      </c>
      <c r="M16" s="58">
        <f t="shared" si="7"/>
        <v>0.56094615621319099</v>
      </c>
      <c r="N16" s="50">
        <f t="shared" si="8"/>
        <v>0.44241834863052343</v>
      </c>
    </row>
    <row r="17" spans="1:14" x14ac:dyDescent="0.25">
      <c r="A17" s="12" t="s">
        <v>10</v>
      </c>
      <c r="B17" s="138">
        <v>20487</v>
      </c>
      <c r="C17" s="138">
        <v>25321.4</v>
      </c>
      <c r="D17" s="138">
        <v>29039</v>
      </c>
      <c r="E17" s="322">
        <v>29131.9</v>
      </c>
      <c r="F17" s="56">
        <f t="shared" si="0"/>
        <v>27830.766666666666</v>
      </c>
      <c r="G17" s="56">
        <f t="shared" si="1"/>
        <v>28863.166666666668</v>
      </c>
      <c r="H17" s="56">
        <f t="shared" si="2"/>
        <v>24223.8</v>
      </c>
      <c r="I17" s="58">
        <f t="shared" si="3"/>
        <v>0.77746962588284296</v>
      </c>
      <c r="J17" s="57">
        <f t="shared" si="4"/>
        <v>1.1245104120934342</v>
      </c>
      <c r="K17" s="57">
        <f t="shared" si="5"/>
        <v>1.1245104120934342</v>
      </c>
      <c r="L17" s="57">
        <f t="shared" si="6"/>
        <v>1.0196441474493012</v>
      </c>
      <c r="M17" s="58">
        <f t="shared" si="7"/>
        <v>1</v>
      </c>
      <c r="N17" s="50">
        <f t="shared" si="8"/>
        <v>0.91098785035313723</v>
      </c>
    </row>
    <row r="18" spans="1:14" x14ac:dyDescent="0.25">
      <c r="A18" s="12" t="s">
        <v>11</v>
      </c>
      <c r="B18" s="138">
        <v>21658.9</v>
      </c>
      <c r="C18" s="138">
        <v>24069.200000000001</v>
      </c>
      <c r="D18" s="138">
        <v>26068.7</v>
      </c>
      <c r="E18" s="19">
        <v>27650.2</v>
      </c>
      <c r="F18" s="56">
        <f t="shared" si="0"/>
        <v>25929.366666666669</v>
      </c>
      <c r="G18" s="56">
        <f t="shared" si="1"/>
        <v>28863.166666666668</v>
      </c>
      <c r="H18" s="56">
        <f t="shared" si="2"/>
        <v>24223.8</v>
      </c>
      <c r="I18" s="58">
        <f t="shared" si="3"/>
        <v>0.3676292022618034</v>
      </c>
      <c r="J18" s="57">
        <f t="shared" si="4"/>
        <v>1.0848107002223342</v>
      </c>
      <c r="K18" s="57">
        <f t="shared" si="5"/>
        <v>1.1245104120934342</v>
      </c>
      <c r="L18" s="57">
        <f t="shared" si="6"/>
        <v>1.0196441474493012</v>
      </c>
      <c r="M18" s="58">
        <f t="shared" si="7"/>
        <v>0.62142532676431028</v>
      </c>
      <c r="N18" s="50">
        <f t="shared" si="8"/>
        <v>0.51990687696330751</v>
      </c>
    </row>
    <row r="19" spans="1:14" x14ac:dyDescent="0.25">
      <c r="A19" s="12" t="s">
        <v>12</v>
      </c>
      <c r="B19" s="138">
        <v>22429.4</v>
      </c>
      <c r="C19" s="138">
        <v>23673</v>
      </c>
      <c r="D19" s="138">
        <v>27604.2</v>
      </c>
      <c r="E19" s="19">
        <v>29274.400000000001</v>
      </c>
      <c r="F19" s="56">
        <f t="shared" si="0"/>
        <v>26850.533333333336</v>
      </c>
      <c r="G19" s="56">
        <f t="shared" si="1"/>
        <v>28863.166666666668</v>
      </c>
      <c r="H19" s="56">
        <f t="shared" si="2"/>
        <v>24223.8</v>
      </c>
      <c r="I19" s="58">
        <f t="shared" si="3"/>
        <v>0.56618360264691359</v>
      </c>
      <c r="J19" s="57">
        <f t="shared" si="4"/>
        <v>1.0928405021703054</v>
      </c>
      <c r="K19" s="57">
        <f t="shared" si="5"/>
        <v>1.1245104120934342</v>
      </c>
      <c r="L19" s="57">
        <f t="shared" si="6"/>
        <v>1.0196441474493012</v>
      </c>
      <c r="M19" s="58">
        <f t="shared" si="7"/>
        <v>0.69799715827962738</v>
      </c>
      <c r="N19" s="50">
        <f t="shared" si="8"/>
        <v>0.64527173602654186</v>
      </c>
    </row>
    <row r="20" spans="1:14" x14ac:dyDescent="0.25">
      <c r="A20" s="12" t="s">
        <v>13</v>
      </c>
      <c r="B20" s="138">
        <v>22755.4</v>
      </c>
      <c r="C20" s="138">
        <v>24888.400000000001</v>
      </c>
      <c r="D20" s="138">
        <v>25816</v>
      </c>
      <c r="E20" s="19">
        <v>25390.2</v>
      </c>
      <c r="F20" s="56">
        <f t="shared" si="0"/>
        <v>25364.866666666669</v>
      </c>
      <c r="G20" s="56">
        <f t="shared" si="1"/>
        <v>28863.166666666668</v>
      </c>
      <c r="H20" s="56">
        <f t="shared" si="2"/>
        <v>24223.8</v>
      </c>
      <c r="I20" s="58">
        <f t="shared" si="3"/>
        <v>0.24595311141607021</v>
      </c>
      <c r="J20" s="57">
        <f t="shared" si="4"/>
        <v>1.0371953218538017</v>
      </c>
      <c r="K20" s="57">
        <f t="shared" si="5"/>
        <v>1.1245104120934342</v>
      </c>
      <c r="L20" s="57">
        <f t="shared" si="6"/>
        <v>1.0196441474493012</v>
      </c>
      <c r="M20" s="58">
        <f t="shared" si="7"/>
        <v>0.16736721255459006</v>
      </c>
      <c r="N20" s="50">
        <f t="shared" si="8"/>
        <v>0.19880157209918212</v>
      </c>
    </row>
    <row r="21" spans="1:14" ht="15.75" thickBot="1" x14ac:dyDescent="0.3">
      <c r="A21" s="12" t="s">
        <v>14</v>
      </c>
      <c r="B21" s="138">
        <v>22486</v>
      </c>
      <c r="C21" s="138">
        <v>23858</v>
      </c>
      <c r="D21" s="138">
        <v>25662</v>
      </c>
      <c r="E21" s="289">
        <v>25662</v>
      </c>
      <c r="F21" s="56">
        <f t="shared" si="0"/>
        <v>25060.666666666668</v>
      </c>
      <c r="G21" s="56">
        <f t="shared" si="1"/>
        <v>28863.166666666668</v>
      </c>
      <c r="H21" s="56">
        <f t="shared" si="2"/>
        <v>24223.8</v>
      </c>
      <c r="I21" s="58">
        <f t="shared" si="3"/>
        <v>0.18038381675659787</v>
      </c>
      <c r="J21" s="57">
        <f t="shared" si="4"/>
        <v>1.0450235994648744</v>
      </c>
      <c r="K21" s="57">
        <f t="shared" si="5"/>
        <v>1.1245104120934342</v>
      </c>
      <c r="L21" s="57">
        <f t="shared" si="6"/>
        <v>1.0196441474493012</v>
      </c>
      <c r="M21" s="58">
        <f t="shared" si="7"/>
        <v>0.2420173170246811</v>
      </c>
      <c r="N21" s="50">
        <f t="shared" si="8"/>
        <v>0.21736391691744783</v>
      </c>
    </row>
  </sheetData>
  <autoFilter ref="A4:E21" xr:uid="{00000000-0009-0000-0000-00000B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</sheetPr>
  <dimension ref="A2:N22"/>
  <sheetViews>
    <sheetView zoomScaleNormal="100" workbookViewId="0">
      <selection activeCell="A9" sqref="A9:XFD9"/>
    </sheetView>
  </sheetViews>
  <sheetFormatPr defaultRowHeight="15" x14ac:dyDescent="0.25"/>
  <cols>
    <col min="1" max="1" width="28.140625" customWidth="1"/>
    <col min="2" max="2" width="14" customWidth="1"/>
    <col min="3" max="3" width="11.85546875" customWidth="1"/>
    <col min="4" max="4" width="10.7109375" customWidth="1"/>
    <col min="5" max="5" width="11" customWidth="1"/>
    <col min="7" max="8" width="9.5703125" bestFit="1" customWidth="1"/>
  </cols>
  <sheetData>
    <row r="2" spans="1:14" ht="18.75" x14ac:dyDescent="0.3">
      <c r="A2" s="13" t="s">
        <v>19</v>
      </c>
    </row>
    <row r="3" spans="1:14" ht="46.5" customHeight="1" x14ac:dyDescent="0.25">
      <c r="A3" s="351" t="s">
        <v>59</v>
      </c>
      <c r="B3" s="352"/>
      <c r="C3" s="352"/>
      <c r="D3" s="352"/>
      <c r="E3" s="352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4" ht="51" customHeight="1" x14ac:dyDescent="0.25">
      <c r="A4" s="5" t="s">
        <v>0</v>
      </c>
      <c r="B4" s="10">
        <v>2018</v>
      </c>
      <c r="C4" s="10">
        <v>2019</v>
      </c>
      <c r="D4" s="10">
        <v>2020</v>
      </c>
      <c r="E4" s="10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4" x14ac:dyDescent="0.25">
      <c r="A5" s="12" t="s">
        <v>15</v>
      </c>
      <c r="B5" s="138">
        <v>0</v>
      </c>
      <c r="C5" s="138">
        <v>0</v>
      </c>
      <c r="D5" s="138">
        <v>0</v>
      </c>
      <c r="E5" s="287">
        <v>0</v>
      </c>
      <c r="F5" s="138">
        <v>0</v>
      </c>
      <c r="G5" s="138">
        <v>0</v>
      </c>
      <c r="H5" s="138">
        <v>0</v>
      </c>
      <c r="I5" s="138">
        <v>0</v>
      </c>
      <c r="J5" s="138">
        <v>0</v>
      </c>
      <c r="K5" s="138">
        <v>0</v>
      </c>
      <c r="L5" s="138">
        <v>0</v>
      </c>
      <c r="M5" s="138">
        <v>0</v>
      </c>
      <c r="N5" s="138">
        <v>0</v>
      </c>
    </row>
    <row r="6" spans="1:14" x14ac:dyDescent="0.25">
      <c r="A6" s="12" t="s">
        <v>1</v>
      </c>
      <c r="B6" s="138">
        <v>0</v>
      </c>
      <c r="C6" s="138">
        <v>0</v>
      </c>
      <c r="D6" s="138">
        <v>0</v>
      </c>
      <c r="E6" s="19">
        <v>0</v>
      </c>
      <c r="F6" s="138">
        <v>0</v>
      </c>
      <c r="G6" s="138">
        <v>0</v>
      </c>
      <c r="H6" s="138">
        <v>0</v>
      </c>
      <c r="I6" s="138">
        <v>0</v>
      </c>
      <c r="J6" s="138">
        <v>0</v>
      </c>
      <c r="K6" s="138">
        <v>0</v>
      </c>
      <c r="L6" s="138">
        <v>0</v>
      </c>
      <c r="M6" s="138">
        <v>0</v>
      </c>
      <c r="N6" s="138">
        <v>0</v>
      </c>
    </row>
    <row r="7" spans="1:14" x14ac:dyDescent="0.25">
      <c r="A7" s="12" t="s">
        <v>2</v>
      </c>
      <c r="B7" s="138">
        <v>16000</v>
      </c>
      <c r="C7" s="138">
        <v>16000</v>
      </c>
      <c r="D7" s="138">
        <v>27923</v>
      </c>
      <c r="E7" s="19">
        <v>27983</v>
      </c>
      <c r="F7" s="56">
        <f>SUM(C7:E7)/3</f>
        <v>23968.666666666668</v>
      </c>
      <c r="G7" s="56">
        <f>MAX($F$7:$F$10,$F$12,$F$17,$F$20)</f>
        <v>26436.866666666669</v>
      </c>
      <c r="H7" s="56">
        <f>MIN($F$7:$F$10,$F$12,$F$17,$F$20)</f>
        <v>3833.3333333333335</v>
      </c>
      <c r="I7" s="58">
        <f>(F7-H7)/(G7-H7)</f>
        <v>0.89080468245377564</v>
      </c>
      <c r="J7" s="57">
        <f>((E7/D7)*(D7/C7)*(C7/B7))^(1/3)</f>
        <v>1.2048271992701978</v>
      </c>
      <c r="K7" s="57">
        <f>MAX($J$7:$J$10,$J$12,$J$17,$J$20)</f>
        <v>1.2048271992701978</v>
      </c>
      <c r="L7" s="57">
        <f>MIN($J$7:$J$10,$J$12,$J$17,$J$20)</f>
        <v>0</v>
      </c>
      <c r="M7" s="58">
        <f>(J7-L7)/(K7-L7)</f>
        <v>1</v>
      </c>
      <c r="N7" s="50">
        <f>0.6*M7+0.4*I7</f>
        <v>0.95632187298151028</v>
      </c>
    </row>
    <row r="8" spans="1:14" x14ac:dyDescent="0.25">
      <c r="A8" s="12" t="s">
        <v>3</v>
      </c>
      <c r="B8" s="138">
        <v>9856</v>
      </c>
      <c r="C8" s="138">
        <v>11500</v>
      </c>
      <c r="D8" s="138">
        <v>0</v>
      </c>
      <c r="E8" s="19">
        <v>0</v>
      </c>
      <c r="F8" s="56">
        <f>SUM(C8:E8)/3</f>
        <v>3833.3333333333335</v>
      </c>
      <c r="G8" s="56">
        <f>MAX($F$7:$F$10,$F$12,$F$17,$F$20)</f>
        <v>26436.866666666669</v>
      </c>
      <c r="H8" s="56">
        <f>MIN($F$7:$F$10,$F$12,$F$17,$F$20)</f>
        <v>3833.3333333333335</v>
      </c>
      <c r="I8" s="58">
        <f>(F8-H8)/(G8-H8)</f>
        <v>0</v>
      </c>
      <c r="J8" s="57">
        <v>0</v>
      </c>
      <c r="K8" s="57">
        <f>MAX($J$7:$J$10,$J$12,$J$17,$J$20)</f>
        <v>1.2048271992701978</v>
      </c>
      <c r="L8" s="57">
        <f>MIN($J$7:$J$10,$J$12,$J$17,$J$20)</f>
        <v>0</v>
      </c>
      <c r="M8" s="58">
        <f>(J8-L8)/(K8-L8)</f>
        <v>0</v>
      </c>
      <c r="N8" s="50">
        <f>0.6*M8+0.4*I8</f>
        <v>0</v>
      </c>
    </row>
    <row r="9" spans="1:14" x14ac:dyDescent="0.25">
      <c r="A9" s="12" t="s">
        <v>16</v>
      </c>
      <c r="B9" s="138">
        <v>29900</v>
      </c>
      <c r="C9" s="138">
        <v>42045.8</v>
      </c>
      <c r="D9" s="138">
        <v>0</v>
      </c>
      <c r="E9" s="19">
        <v>0</v>
      </c>
      <c r="F9" s="56">
        <f>SUM(C9:E9)/3</f>
        <v>14015.266666666668</v>
      </c>
      <c r="G9" s="56">
        <f>MAX($F$7:$F$10,$F$12,$F$17,$F$20)</f>
        <v>26436.866666666669</v>
      </c>
      <c r="H9" s="56">
        <f>MIN($F$7:$F$10,$F$12,$F$17,$F$20)</f>
        <v>3833.3333333333335</v>
      </c>
      <c r="I9" s="58">
        <f>(F9-H9)/(G9-H9)</f>
        <v>0.45045759807463726</v>
      </c>
      <c r="J9" s="57">
        <v>0</v>
      </c>
      <c r="K9" s="57">
        <f>MAX($J$7:$J$10,$J$12,$J$17,$J$20)</f>
        <v>1.2048271992701978</v>
      </c>
      <c r="L9" s="57">
        <f>MIN($J$7:$J$10,$J$12,$J$17,$J$20)</f>
        <v>0</v>
      </c>
      <c r="M9" s="58">
        <f>(J9-L9)/(K9-L9)</f>
        <v>0</v>
      </c>
      <c r="N9" s="50">
        <f>0.6*M9+0.4*I9</f>
        <v>0.1801830392298549</v>
      </c>
    </row>
    <row r="10" spans="1:14" x14ac:dyDescent="0.25">
      <c r="A10" s="12" t="s">
        <v>4</v>
      </c>
      <c r="B10" s="138">
        <v>15190.5</v>
      </c>
      <c r="C10" s="138">
        <v>16002.4</v>
      </c>
      <c r="D10" s="138">
        <v>13534.4</v>
      </c>
      <c r="E10" s="19">
        <v>21655.3</v>
      </c>
      <c r="F10" s="56">
        <f>SUM(C10:E10)/3</f>
        <v>17064.033333333333</v>
      </c>
      <c r="G10" s="56">
        <f>MAX($F$7:$F$10,$F$12,$F$17,$F$20)</f>
        <v>26436.866666666669</v>
      </c>
      <c r="H10" s="56">
        <f>MIN($F$7:$F$10,$F$12,$F$17,$F$20)</f>
        <v>3833.3333333333335</v>
      </c>
      <c r="I10" s="58">
        <f>(F10-H10)/(G10-H10)</f>
        <v>0.58533769056755125</v>
      </c>
      <c r="J10" s="57">
        <f>((E10/D10)*(D10/C10)*(C10/B10))^(1/3)</f>
        <v>1.1254616779896418</v>
      </c>
      <c r="K10" s="57">
        <f>MAX($J$7:$J$10,$J$12,$J$17,$J$20)</f>
        <v>1.2048271992701978</v>
      </c>
      <c r="L10" s="57">
        <f>MIN($J$7:$J$10,$J$12,$J$17,$J$20)</f>
        <v>0</v>
      </c>
      <c r="M10" s="58">
        <f>(J10-L10)/(K10-L10)</f>
        <v>0.93412705047775302</v>
      </c>
      <c r="N10" s="50">
        <f>0.6*M10+0.4*I10</f>
        <v>0.7946113065136724</v>
      </c>
    </row>
    <row r="11" spans="1:14" x14ac:dyDescent="0.25">
      <c r="A11" s="12" t="s">
        <v>5</v>
      </c>
      <c r="B11" s="138">
        <v>0</v>
      </c>
      <c r="C11" s="138">
        <v>0</v>
      </c>
      <c r="D11" s="138">
        <v>0</v>
      </c>
      <c r="E11" s="19">
        <v>0</v>
      </c>
      <c r="F11" s="138">
        <v>0</v>
      </c>
      <c r="G11" s="138">
        <v>0</v>
      </c>
      <c r="H11" s="138">
        <v>0</v>
      </c>
      <c r="I11" s="138">
        <v>0</v>
      </c>
      <c r="J11" s="138">
        <v>0</v>
      </c>
      <c r="K11" s="138">
        <v>0</v>
      </c>
      <c r="L11" s="138">
        <v>0</v>
      </c>
      <c r="M11" s="138">
        <v>0</v>
      </c>
      <c r="N11" s="138">
        <v>0</v>
      </c>
    </row>
    <row r="12" spans="1:14" x14ac:dyDescent="0.25">
      <c r="A12" s="12" t="s">
        <v>6</v>
      </c>
      <c r="B12" s="138">
        <v>23976</v>
      </c>
      <c r="C12" s="138">
        <v>25438.5</v>
      </c>
      <c r="D12" s="138">
        <v>26201.7</v>
      </c>
      <c r="E12" s="19">
        <v>27670.400000000001</v>
      </c>
      <c r="F12" s="56">
        <f>SUM(C12:E12)/3</f>
        <v>26436.866666666669</v>
      </c>
      <c r="G12" s="56">
        <f>MAX($F$7:$F$10,$F$12,$F$17,$F$20)</f>
        <v>26436.866666666669</v>
      </c>
      <c r="H12" s="56">
        <f>MIN($F$7:$F$10,$F$12,$F$17,$F$20)</f>
        <v>3833.3333333333335</v>
      </c>
      <c r="I12" s="58">
        <f>(F12-H12)/(G12-H12)</f>
        <v>1</v>
      </c>
      <c r="J12" s="57">
        <f>((E12/D12)*(D12/C12)*(C12/B12))^(1/3)</f>
        <v>1.0489293457701792</v>
      </c>
      <c r="K12" s="57">
        <f>MAX($J$7:$J$10,$J$12,$J$17,$J$20)</f>
        <v>1.2048271992701978</v>
      </c>
      <c r="L12" s="57">
        <f>MIN($J$7:$J$10,$J$12,$J$17,$J$20)</f>
        <v>0</v>
      </c>
      <c r="M12" s="58">
        <f>(J12-L12)/(K12-L12)</f>
        <v>0.87060563241396693</v>
      </c>
      <c r="N12" s="50">
        <f>0.6*M12+0.4*I12</f>
        <v>0.92236337944838021</v>
      </c>
    </row>
    <row r="13" spans="1:14" x14ac:dyDescent="0.25">
      <c r="A13" s="12" t="s">
        <v>7</v>
      </c>
      <c r="B13" s="138">
        <v>0</v>
      </c>
      <c r="C13" s="138">
        <v>0</v>
      </c>
      <c r="D13" s="138">
        <v>0</v>
      </c>
      <c r="E13" s="19">
        <v>0</v>
      </c>
      <c r="F13" s="138">
        <v>0</v>
      </c>
      <c r="G13" s="138">
        <v>0</v>
      </c>
      <c r="H13" s="138">
        <v>0</v>
      </c>
      <c r="I13" s="138">
        <v>0</v>
      </c>
      <c r="J13" s="138">
        <v>0</v>
      </c>
      <c r="K13" s="138">
        <v>0</v>
      </c>
      <c r="L13" s="138">
        <v>0</v>
      </c>
      <c r="M13" s="138">
        <v>0</v>
      </c>
      <c r="N13" s="138">
        <v>0</v>
      </c>
    </row>
    <row r="14" spans="1:14" x14ac:dyDescent="0.25">
      <c r="A14" s="12" t="s">
        <v>8</v>
      </c>
      <c r="B14" s="138">
        <v>0</v>
      </c>
      <c r="C14" s="138">
        <v>0</v>
      </c>
      <c r="D14" s="138">
        <v>0</v>
      </c>
      <c r="E14" s="19">
        <v>0</v>
      </c>
      <c r="F14" s="138">
        <v>0</v>
      </c>
      <c r="G14" s="138">
        <v>0</v>
      </c>
      <c r="H14" s="138">
        <v>0</v>
      </c>
      <c r="I14" s="138">
        <v>0</v>
      </c>
      <c r="J14" s="138">
        <v>0</v>
      </c>
      <c r="K14" s="138">
        <v>0</v>
      </c>
      <c r="L14" s="138">
        <v>0</v>
      </c>
      <c r="M14" s="138">
        <v>0</v>
      </c>
      <c r="N14" s="138">
        <v>0</v>
      </c>
    </row>
    <row r="15" spans="1:14" x14ac:dyDescent="0.25">
      <c r="A15" s="12" t="s">
        <v>9</v>
      </c>
      <c r="B15" s="138">
        <v>0</v>
      </c>
      <c r="C15" s="138">
        <v>0</v>
      </c>
      <c r="D15" s="138">
        <v>0</v>
      </c>
      <c r="E15" s="19">
        <v>0</v>
      </c>
      <c r="F15" s="138">
        <v>0</v>
      </c>
      <c r="G15" s="138">
        <v>0</v>
      </c>
      <c r="H15" s="138">
        <v>0</v>
      </c>
      <c r="I15" s="138">
        <v>0</v>
      </c>
      <c r="J15" s="138">
        <v>0</v>
      </c>
      <c r="K15" s="138">
        <v>0</v>
      </c>
      <c r="L15" s="138">
        <v>0</v>
      </c>
      <c r="M15" s="138">
        <v>0</v>
      </c>
      <c r="N15" s="138">
        <v>0</v>
      </c>
    </row>
    <row r="16" spans="1:14" x14ac:dyDescent="0.25">
      <c r="A16" s="12" t="s">
        <v>43</v>
      </c>
      <c r="B16" s="138">
        <v>0</v>
      </c>
      <c r="C16" s="138">
        <v>0</v>
      </c>
      <c r="D16" s="138">
        <v>0</v>
      </c>
      <c r="E16" s="19">
        <v>0</v>
      </c>
      <c r="F16" s="138">
        <v>0</v>
      </c>
      <c r="G16" s="138">
        <v>0</v>
      </c>
      <c r="H16" s="138">
        <v>0</v>
      </c>
      <c r="I16" s="138">
        <v>0</v>
      </c>
      <c r="J16" s="138">
        <v>0</v>
      </c>
      <c r="K16" s="138">
        <v>0</v>
      </c>
      <c r="L16" s="138">
        <v>0</v>
      </c>
      <c r="M16" s="138">
        <v>0</v>
      </c>
      <c r="N16" s="138">
        <v>0</v>
      </c>
    </row>
    <row r="17" spans="1:14" x14ac:dyDescent="0.25">
      <c r="A17" s="12" t="s">
        <v>10</v>
      </c>
      <c r="B17" s="138">
        <v>8400</v>
      </c>
      <c r="C17" s="138">
        <v>11500</v>
      </c>
      <c r="D17" s="138">
        <v>13000</v>
      </c>
      <c r="E17" s="19">
        <v>5000</v>
      </c>
      <c r="F17" s="56">
        <f>SUM(C17:E17)/3</f>
        <v>9833.3333333333339</v>
      </c>
      <c r="G17" s="56">
        <f>MAX($F$7:$F$10,$F$12,$F$17,$F$20)</f>
        <v>26436.866666666669</v>
      </c>
      <c r="H17" s="56">
        <f>MIN($F$7:$F$10,$F$12,$F$17,$F$20)</f>
        <v>3833.3333333333335</v>
      </c>
      <c r="I17" s="58">
        <f>(F17-H17)/(G17-H17)</f>
        <v>0.26544522537774329</v>
      </c>
      <c r="J17" s="57">
        <f>((E17/D17)*(D17/C17)*(C17/B17))^(1/3)</f>
        <v>0.8411954328699871</v>
      </c>
      <c r="K17" s="57">
        <f>MAX($J$7:$J$10,$J$12,$J$17,$J$20)</f>
        <v>1.2048271992701978</v>
      </c>
      <c r="L17" s="57">
        <f>MIN($J$7:$J$10,$J$12,$J$17,$J$20)</f>
        <v>0</v>
      </c>
      <c r="M17" s="58">
        <f>(J17-L17)/(K17-L17)</f>
        <v>0.69818761842322785</v>
      </c>
      <c r="N17" s="50">
        <f>0.6*M17+0.4*I17</f>
        <v>0.525090661205034</v>
      </c>
    </row>
    <row r="18" spans="1:14" x14ac:dyDescent="0.25">
      <c r="A18" s="12" t="s">
        <v>11</v>
      </c>
      <c r="B18" s="138">
        <v>0</v>
      </c>
      <c r="C18" s="138">
        <v>0</v>
      </c>
      <c r="D18" s="138">
        <v>0</v>
      </c>
      <c r="E18" s="8">
        <v>0</v>
      </c>
      <c r="F18" s="138">
        <v>0</v>
      </c>
      <c r="G18" s="138">
        <v>0</v>
      </c>
      <c r="H18" s="138">
        <v>0</v>
      </c>
      <c r="I18" s="138">
        <v>0</v>
      </c>
      <c r="J18" s="138">
        <v>0</v>
      </c>
      <c r="K18" s="138">
        <v>0</v>
      </c>
      <c r="L18" s="138">
        <v>0</v>
      </c>
      <c r="M18" s="138">
        <v>0</v>
      </c>
      <c r="N18" s="138">
        <v>0</v>
      </c>
    </row>
    <row r="19" spans="1:14" x14ac:dyDescent="0.25">
      <c r="A19" s="12" t="s">
        <v>12</v>
      </c>
      <c r="B19" s="146">
        <v>0</v>
      </c>
      <c r="C19" s="146">
        <v>0</v>
      </c>
      <c r="D19" s="146">
        <v>0</v>
      </c>
      <c r="E19" s="19">
        <v>0</v>
      </c>
      <c r="F19" s="146">
        <v>0</v>
      </c>
      <c r="G19" s="146">
        <v>0</v>
      </c>
      <c r="H19" s="146">
        <v>0</v>
      </c>
      <c r="I19" s="146">
        <v>0</v>
      </c>
      <c r="J19" s="146">
        <v>0</v>
      </c>
      <c r="K19" s="146">
        <v>0</v>
      </c>
      <c r="L19" s="146">
        <v>0</v>
      </c>
      <c r="M19" s="146">
        <v>0</v>
      </c>
      <c r="N19" s="146">
        <v>0</v>
      </c>
    </row>
    <row r="20" spans="1:14" x14ac:dyDescent="0.25">
      <c r="A20" s="12" t="s">
        <v>13</v>
      </c>
      <c r="B20" s="138">
        <v>11010.6</v>
      </c>
      <c r="C20" s="138">
        <v>13265.7</v>
      </c>
      <c r="D20" s="138">
        <v>13240.8</v>
      </c>
      <c r="E20" s="19">
        <v>13850.4</v>
      </c>
      <c r="F20" s="56">
        <f>SUM(C20:E20)/3</f>
        <v>13452.300000000001</v>
      </c>
      <c r="G20" s="56">
        <f>MAX($F$7:$F$10,$F$12,$F$17,$F$20)</f>
        <v>26436.866666666669</v>
      </c>
      <c r="H20" s="56">
        <f>MIN($F$7:$F$10,$F$12,$F$17,$F$20)</f>
        <v>3833.3333333333335</v>
      </c>
      <c r="I20" s="58">
        <f>(F20-H20)/(G20-H20)</f>
        <v>0.42555146245572223</v>
      </c>
      <c r="J20" s="57">
        <f>((E20/D20)*(D20/C20)*(C20/B20))^(1/3)</f>
        <v>1.0794862382626089</v>
      </c>
      <c r="K20" s="57">
        <f>MAX($J$7:$J$10,$J$12,$J$17,$J$20)</f>
        <v>1.2048271992701978</v>
      </c>
      <c r="L20" s="57">
        <f>MIN($J$7:$J$10,$J$12,$J$17,$J$20)</f>
        <v>0</v>
      </c>
      <c r="M20" s="58">
        <f>(J20-L20)/(K20-L20)</f>
        <v>0.89596768641717928</v>
      </c>
      <c r="N20" s="50">
        <f>0.6*M20+0.4*I20</f>
        <v>0.70780119683259646</v>
      </c>
    </row>
    <row r="21" spans="1:14" ht="15.75" thickBot="1" x14ac:dyDescent="0.3">
      <c r="A21" s="12" t="s">
        <v>14</v>
      </c>
      <c r="B21" s="138">
        <v>0</v>
      </c>
      <c r="C21" s="138">
        <v>0</v>
      </c>
      <c r="D21" s="138">
        <v>0</v>
      </c>
      <c r="E21" s="289">
        <v>0</v>
      </c>
      <c r="F21" s="138">
        <v>0</v>
      </c>
      <c r="G21" s="138">
        <v>0</v>
      </c>
      <c r="H21" s="138">
        <v>0</v>
      </c>
      <c r="I21" s="138">
        <v>0</v>
      </c>
      <c r="J21" s="138">
        <v>0</v>
      </c>
      <c r="K21" s="138">
        <v>0</v>
      </c>
      <c r="L21" s="138">
        <v>0</v>
      </c>
      <c r="M21" s="138">
        <v>0</v>
      </c>
      <c r="N21" s="138">
        <v>0</v>
      </c>
    </row>
    <row r="22" spans="1:14" x14ac:dyDescent="0.25">
      <c r="A22" s="127" t="s">
        <v>58</v>
      </c>
      <c r="B22" s="127"/>
      <c r="C22" s="127"/>
      <c r="D22" s="127"/>
      <c r="E22" s="149"/>
    </row>
  </sheetData>
  <autoFilter ref="A4:E21" xr:uid="{00000000-0009-0000-0000-00000C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I18"/>
  <sheetViews>
    <sheetView workbookViewId="0">
      <selection activeCell="A14" sqref="A14:XFD14"/>
    </sheetView>
  </sheetViews>
  <sheetFormatPr defaultRowHeight="15" x14ac:dyDescent="0.25"/>
  <cols>
    <col min="1" max="1" width="20.85546875" customWidth="1"/>
  </cols>
  <sheetData>
    <row r="1" spans="1:9" x14ac:dyDescent="0.25">
      <c r="B1">
        <v>8.1</v>
      </c>
      <c r="C1">
        <v>8.1999999999999993</v>
      </c>
      <c r="D1">
        <v>8.3000000000000007</v>
      </c>
      <c r="E1">
        <v>8.4</v>
      </c>
      <c r="F1">
        <v>8.5</v>
      </c>
      <c r="G1">
        <v>8.6</v>
      </c>
    </row>
    <row r="2" spans="1:9" x14ac:dyDescent="0.25">
      <c r="A2" s="151" t="s">
        <v>15</v>
      </c>
      <c r="B2" s="50">
        <f>'8.1'!N5</f>
        <v>0.20703744162303384</v>
      </c>
      <c r="C2" s="50">
        <f>'8.2'!N5</f>
        <v>0.25280173829058483</v>
      </c>
      <c r="D2" s="50">
        <f>'8.3'!N5</f>
        <v>0.60024917683267864</v>
      </c>
      <c r="E2" s="50">
        <f>'8.4'!N5</f>
        <v>0.62913988675524601</v>
      </c>
      <c r="F2" s="50">
        <f>'8.5'!N5</f>
        <v>0.32854002589475989</v>
      </c>
      <c r="G2" s="150"/>
      <c r="H2" s="131">
        <f>SUM(B2:F2)/5</f>
        <v>0.40355365387926068</v>
      </c>
      <c r="I2">
        <f>_xlfn.RANK.EQ(H2,$H$2:$H$18,0)</f>
        <v>16</v>
      </c>
    </row>
    <row r="3" spans="1:9" x14ac:dyDescent="0.25">
      <c r="A3" s="151" t="s">
        <v>1</v>
      </c>
      <c r="B3" s="50">
        <f>'8.1'!N6</f>
        <v>0.32502356070503668</v>
      </c>
      <c r="C3" s="50">
        <f>'8.2'!N6</f>
        <v>0.37765566138019913</v>
      </c>
      <c r="D3" s="50">
        <f>'8.3'!N6</f>
        <v>0.69971955461646762</v>
      </c>
      <c r="E3" s="50">
        <f>'8.4'!N6</f>
        <v>0.62521476861005942</v>
      </c>
      <c r="F3" s="50">
        <f>'8.5'!N6</f>
        <v>0.73413779175819105</v>
      </c>
      <c r="G3" s="150"/>
      <c r="H3" s="131">
        <f>SUM(B3:F3)/5</f>
        <v>0.55235026741399085</v>
      </c>
      <c r="I3">
        <f t="shared" ref="I3:I18" si="0">_xlfn.RANK.EQ(H3,$H$2:$H$18,0)</f>
        <v>4</v>
      </c>
    </row>
    <row r="4" spans="1:9" x14ac:dyDescent="0.25">
      <c r="A4" s="151" t="s">
        <v>2</v>
      </c>
      <c r="B4" s="50">
        <f>'8.1'!N7</f>
        <v>0.3564230512183349</v>
      </c>
      <c r="C4" s="50">
        <f>'8.2'!N7</f>
        <v>0.70962065852362399</v>
      </c>
      <c r="D4" s="50">
        <f>'8.3'!N7</f>
        <v>0.523324832618839</v>
      </c>
      <c r="E4" s="50">
        <f>'8.4'!N7</f>
        <v>0.52564470340134539</v>
      </c>
      <c r="F4" s="50">
        <f>'8.5'!N7</f>
        <v>0.11744414674690704</v>
      </c>
      <c r="G4" s="50">
        <f>'8.6'!N7</f>
        <v>0.95632187298151028</v>
      </c>
      <c r="H4" s="131">
        <f>SUM(B4:G4)/6</f>
        <v>0.53146321091509341</v>
      </c>
      <c r="I4">
        <f t="shared" si="0"/>
        <v>7</v>
      </c>
    </row>
    <row r="5" spans="1:9" x14ac:dyDescent="0.25">
      <c r="A5" s="151" t="s">
        <v>3</v>
      </c>
      <c r="B5" s="50">
        <f>'8.1'!N8</f>
        <v>0.67872679420233484</v>
      </c>
      <c r="C5" s="50">
        <f>'8.2'!N8</f>
        <v>0.77506479505262971</v>
      </c>
      <c r="D5" s="50">
        <f>'8.3'!N8</f>
        <v>0.76226426327124441</v>
      </c>
      <c r="E5" s="50">
        <f>'8.4'!N8</f>
        <v>0.74124510304988434</v>
      </c>
      <c r="F5" s="50">
        <f>'8.5'!N8</f>
        <v>0.18985924251911118</v>
      </c>
      <c r="G5" s="50">
        <f>'8.6'!N8</f>
        <v>0</v>
      </c>
      <c r="H5" s="131">
        <f>SUM(B5:G5)/6</f>
        <v>0.52452669968253407</v>
      </c>
      <c r="I5">
        <f t="shared" si="0"/>
        <v>8</v>
      </c>
    </row>
    <row r="6" spans="1:9" x14ac:dyDescent="0.25">
      <c r="A6" s="151" t="s">
        <v>16</v>
      </c>
      <c r="B6" s="50">
        <f>'8.1'!N9</f>
        <v>0.70866783462005523</v>
      </c>
      <c r="C6" s="50">
        <f>'8.2'!N9</f>
        <v>0.42902122994785413</v>
      </c>
      <c r="D6" s="50">
        <f>'8.3'!N9</f>
        <v>0.18700897470764191</v>
      </c>
      <c r="E6" s="50">
        <f>'8.4'!N9</f>
        <v>0.20922707374174246</v>
      </c>
      <c r="F6" s="50">
        <f>'8.5'!N9</f>
        <v>0.4</v>
      </c>
      <c r="G6" s="50">
        <f>'8.6'!N9</f>
        <v>0.1801830392298549</v>
      </c>
      <c r="H6" s="131">
        <f>SUM(B6:G6)/6</f>
        <v>0.35235135870785816</v>
      </c>
      <c r="I6">
        <f t="shared" si="0"/>
        <v>17</v>
      </c>
    </row>
    <row r="7" spans="1:9" x14ac:dyDescent="0.25">
      <c r="A7" s="151" t="s">
        <v>4</v>
      </c>
      <c r="B7" s="50">
        <f>'8.1'!N10</f>
        <v>9.8532905218915154E-2</v>
      </c>
      <c r="C7" s="50">
        <f>'8.2'!N10</f>
        <v>0.24723552338530053</v>
      </c>
      <c r="D7" s="50">
        <f>'8.3'!N10</f>
        <v>0.87605430393499595</v>
      </c>
      <c r="E7" s="50">
        <f>'8.4'!N10</f>
        <v>0.71061074463492302</v>
      </c>
      <c r="F7" s="50">
        <f>'8.5'!N10</f>
        <v>0.54627669829459902</v>
      </c>
      <c r="G7" s="50">
        <f>'8.6'!N10</f>
        <v>0.7946113065136724</v>
      </c>
      <c r="H7" s="131">
        <f>SUM(B7:G7)/6</f>
        <v>0.54555358033040102</v>
      </c>
      <c r="I7">
        <f t="shared" si="0"/>
        <v>6</v>
      </c>
    </row>
    <row r="8" spans="1:9" x14ac:dyDescent="0.25">
      <c r="A8" s="151" t="s">
        <v>5</v>
      </c>
      <c r="B8" s="50">
        <f>'8.1'!N11</f>
        <v>0.56042199210543231</v>
      </c>
      <c r="C8" s="50">
        <f>'8.2'!N11</f>
        <v>0.50011533496139104</v>
      </c>
      <c r="D8" s="50">
        <f>'8.3'!N11</f>
        <v>1</v>
      </c>
      <c r="E8" s="50">
        <f>'8.4'!N11</f>
        <v>0.55507040614835723</v>
      </c>
      <c r="F8" s="50">
        <f>'8.5'!N11</f>
        <v>0.47191865376258291</v>
      </c>
      <c r="G8" s="150"/>
      <c r="H8" s="131">
        <f>SUM(B8:F8)/5</f>
        <v>0.61750527739555272</v>
      </c>
      <c r="I8">
        <f t="shared" si="0"/>
        <v>1</v>
      </c>
    </row>
    <row r="9" spans="1:9" x14ac:dyDescent="0.25">
      <c r="A9" s="151" t="s">
        <v>6</v>
      </c>
      <c r="B9" s="50">
        <f>'8.1'!N12</f>
        <v>0.24238197499527053</v>
      </c>
      <c r="C9" s="50">
        <f>'8.2'!N12</f>
        <v>0.68488585746102448</v>
      </c>
      <c r="D9" s="50">
        <f>'8.3'!N12</f>
        <v>0.60423819244130061</v>
      </c>
      <c r="E9" s="50">
        <f>'8.4'!N12</f>
        <v>0.62531039892385865</v>
      </c>
      <c r="F9" s="50">
        <f>'8.5'!N12</f>
        <v>0.36316642826589135</v>
      </c>
      <c r="G9" s="50">
        <f>'8.6'!N12</f>
        <v>0.92236337944838021</v>
      </c>
      <c r="H9" s="131">
        <f>SUM(B9:G9)/6</f>
        <v>0.57372437192262093</v>
      </c>
      <c r="I9">
        <f t="shared" si="0"/>
        <v>3</v>
      </c>
    </row>
    <row r="10" spans="1:9" x14ac:dyDescent="0.25">
      <c r="A10" s="151" t="s">
        <v>7</v>
      </c>
      <c r="B10" s="50">
        <f>'8.1'!N13</f>
        <v>0.31880839792596505</v>
      </c>
      <c r="C10" s="50">
        <f>'8.2'!N13</f>
        <v>0.18163908812749743</v>
      </c>
      <c r="D10" s="50">
        <f>'8.3'!N13</f>
        <v>0.65297286730554349</v>
      </c>
      <c r="E10" s="50">
        <f>'8.4'!N13</f>
        <v>0.62513295905226562</v>
      </c>
      <c r="F10" s="50">
        <f>'8.5'!N13</f>
        <v>0.26493959289453173</v>
      </c>
      <c r="G10" s="150"/>
      <c r="H10" s="131">
        <f>SUM(B10:F10)/5</f>
        <v>0.40869858106116064</v>
      </c>
      <c r="I10">
        <f t="shared" si="0"/>
        <v>15</v>
      </c>
    </row>
    <row r="11" spans="1:9" x14ac:dyDescent="0.25">
      <c r="A11" s="151" t="s">
        <v>8</v>
      </c>
      <c r="B11" s="50">
        <f>'8.1'!N14</f>
        <v>0.37815886245916808</v>
      </c>
      <c r="C11" s="50">
        <f>'8.2'!N14</f>
        <v>0.65510896911433369</v>
      </c>
      <c r="D11" s="50">
        <f>'8.3'!N14</f>
        <v>0.53919826942644844</v>
      </c>
      <c r="E11" s="50">
        <f>'8.4'!N14</f>
        <v>0.62513295905226562</v>
      </c>
      <c r="F11" s="50">
        <f>'8.5'!N14</f>
        <v>0.53232820509086531</v>
      </c>
      <c r="G11" s="150"/>
      <c r="H11" s="131">
        <f>SUM(B11:F11)/5</f>
        <v>0.54598545302861623</v>
      </c>
      <c r="I11">
        <f t="shared" si="0"/>
        <v>5</v>
      </c>
    </row>
    <row r="12" spans="1:9" x14ac:dyDescent="0.25">
      <c r="A12" s="151" t="s">
        <v>9</v>
      </c>
      <c r="B12" s="50">
        <f>'8.1'!N15</f>
        <v>0.15987169030389503</v>
      </c>
      <c r="C12" s="50">
        <f>'8.2'!N15</f>
        <v>0.50687394447576106</v>
      </c>
      <c r="D12" s="50">
        <f>'8.3'!N15</f>
        <v>0.59610212748898106</v>
      </c>
      <c r="E12" s="50">
        <f>'8.4'!N15</f>
        <v>0.50215231943582206</v>
      </c>
      <c r="F12" s="50">
        <f>'8.5'!N15</f>
        <v>0.33618953190412515</v>
      </c>
      <c r="G12" s="150"/>
      <c r="H12" s="131">
        <f>SUM(B12:F12)/5</f>
        <v>0.42023792272171689</v>
      </c>
      <c r="I12">
        <f t="shared" si="0"/>
        <v>14</v>
      </c>
    </row>
    <row r="13" spans="1:9" x14ac:dyDescent="0.25">
      <c r="A13" s="151" t="s">
        <v>43</v>
      </c>
      <c r="B13" s="50">
        <f>'8.1'!N16</f>
        <v>0.26398116222360368</v>
      </c>
      <c r="C13" s="50">
        <f>'8.2'!N16</f>
        <v>0.44731109603424002</v>
      </c>
      <c r="D13" s="50">
        <f>'8.3'!N16</f>
        <v>0.72977074380109797</v>
      </c>
      <c r="E13" s="50">
        <f>'8.4'!N16</f>
        <v>0.62513295905226562</v>
      </c>
      <c r="F13" s="50">
        <f>'8.5'!N16</f>
        <v>0.44241834863052343</v>
      </c>
      <c r="G13" s="150"/>
      <c r="H13" s="131">
        <f>SUM(B13:F13)/5</f>
        <v>0.50172286194834614</v>
      </c>
      <c r="I13">
        <f t="shared" si="0"/>
        <v>9</v>
      </c>
    </row>
    <row r="14" spans="1:9" x14ac:dyDescent="0.25">
      <c r="A14" s="151" t="s">
        <v>10</v>
      </c>
      <c r="B14" s="50">
        <f>'8.1'!N17</f>
        <v>0.14579316898032435</v>
      </c>
      <c r="C14" s="50">
        <f>'8.2'!N17</f>
        <v>0.27496755282690566</v>
      </c>
      <c r="D14" s="50">
        <f>'8.3'!N17</f>
        <v>0.61259844752371084</v>
      </c>
      <c r="E14" s="50">
        <f>'8.4'!N17</f>
        <v>0.28544957996134879</v>
      </c>
      <c r="F14" s="50">
        <f>'8.5'!N17</f>
        <v>0.91098785035313723</v>
      </c>
      <c r="G14" s="50">
        <f>'8.6'!N17</f>
        <v>0.525090661205034</v>
      </c>
      <c r="H14" s="131">
        <f>SUM(B14:G14)/6</f>
        <v>0.45914787680841013</v>
      </c>
      <c r="I14">
        <f t="shared" si="0"/>
        <v>13</v>
      </c>
    </row>
    <row r="15" spans="1:9" x14ac:dyDescent="0.25">
      <c r="A15" s="151" t="s">
        <v>11</v>
      </c>
      <c r="B15" s="50">
        <f>'8.1'!N18</f>
        <v>0.19533625507540237</v>
      </c>
      <c r="C15" s="50">
        <f>'8.2'!N18</f>
        <v>0.40700165067120064</v>
      </c>
      <c r="D15" s="50">
        <f>'8.3'!N18</f>
        <v>0.60371637412123591</v>
      </c>
      <c r="E15" s="50">
        <f>'8.4'!N18</f>
        <v>0.6251712528878286</v>
      </c>
      <c r="F15" s="50">
        <f>'8.5'!N18</f>
        <v>0.51990687696330751</v>
      </c>
      <c r="G15" s="50"/>
      <c r="H15" s="131">
        <f>SUM(B15:G15)/5</f>
        <v>0.47022648194379502</v>
      </c>
      <c r="I15">
        <f t="shared" si="0"/>
        <v>12</v>
      </c>
    </row>
    <row r="16" spans="1:9" x14ac:dyDescent="0.25">
      <c r="A16" s="151" t="s">
        <v>12</v>
      </c>
      <c r="B16" s="50">
        <f>'8.1'!N19</f>
        <v>0.62117474448991361</v>
      </c>
      <c r="C16" s="152"/>
      <c r="D16" s="50">
        <f>'8.3'!N19</f>
        <v>0.41110121216323386</v>
      </c>
      <c r="E16" s="50">
        <f>'8.4'!N19</f>
        <v>0.69011932011035593</v>
      </c>
      <c r="F16" s="50">
        <f>'8.5'!N19</f>
        <v>0.64527173602654186</v>
      </c>
      <c r="G16" s="150"/>
      <c r="H16" s="131">
        <f>SUM(B16,D16:F16)/4</f>
        <v>0.59191675319751136</v>
      </c>
      <c r="I16">
        <f t="shared" si="0"/>
        <v>2</v>
      </c>
    </row>
    <row r="17" spans="1:9" x14ac:dyDescent="0.25">
      <c r="A17" s="151" t="s">
        <v>13</v>
      </c>
      <c r="B17" s="50">
        <f>'8.1'!N20</f>
        <v>0.39356008962193517</v>
      </c>
      <c r="C17" s="50">
        <f>'8.2'!N20</f>
        <v>0.59755757709352708</v>
      </c>
      <c r="D17" s="50">
        <f>'8.3'!N20</f>
        <v>0.49325802365970295</v>
      </c>
      <c r="E17" s="50">
        <f>'8.4'!N20</f>
        <v>0.45631578660394995</v>
      </c>
      <c r="F17" s="50">
        <f>'8.5'!N20</f>
        <v>0.19880157209918212</v>
      </c>
      <c r="G17" s="50">
        <f>'8.6'!N20</f>
        <v>0.70780119683259646</v>
      </c>
      <c r="H17" s="131">
        <f>SUM(B17:G17)/6</f>
        <v>0.47454904098514894</v>
      </c>
      <c r="I17">
        <f t="shared" si="0"/>
        <v>11</v>
      </c>
    </row>
    <row r="18" spans="1:9" x14ac:dyDescent="0.25">
      <c r="A18" s="151" t="s">
        <v>14</v>
      </c>
      <c r="B18" s="50">
        <f>'8.1'!N21</f>
        <v>0.39778548293430871</v>
      </c>
      <c r="C18" s="50">
        <f>'8.2'!N21</f>
        <v>0.58455167464262436</v>
      </c>
      <c r="D18" s="50">
        <f>'8.3'!N21</f>
        <v>0.5494722939106772</v>
      </c>
      <c r="E18" s="50">
        <f>'8.4'!N21</f>
        <v>0.62513295905226562</v>
      </c>
      <c r="F18" s="50">
        <f>'8.5'!N21</f>
        <v>0.21736391691744783</v>
      </c>
      <c r="G18" s="150"/>
      <c r="H18" s="131">
        <f>SUM(B18:F18)/5</f>
        <v>0.47486126549146473</v>
      </c>
      <c r="I18">
        <f t="shared" si="0"/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92D050"/>
  </sheetPr>
  <dimension ref="A2:O22"/>
  <sheetViews>
    <sheetView zoomScale="98" zoomScaleNormal="98" workbookViewId="0">
      <selection activeCell="A17" sqref="A17:XFD17"/>
    </sheetView>
  </sheetViews>
  <sheetFormatPr defaultRowHeight="15" x14ac:dyDescent="0.25"/>
  <cols>
    <col min="1" max="1" width="19.85546875" customWidth="1"/>
    <col min="2" max="3" width="7.28515625" customWidth="1"/>
    <col min="4" max="4" width="7" customWidth="1"/>
    <col min="5" max="5" width="6.85546875" customWidth="1"/>
  </cols>
  <sheetData>
    <row r="2" spans="1:15" ht="18.75" x14ac:dyDescent="0.3">
      <c r="A2" s="13" t="s">
        <v>19</v>
      </c>
    </row>
    <row r="3" spans="1:15" ht="85.5" customHeight="1" x14ac:dyDescent="0.25">
      <c r="A3" s="339" t="s">
        <v>61</v>
      </c>
      <c r="B3" s="340"/>
      <c r="C3" s="340"/>
      <c r="D3" s="340"/>
      <c r="E3" s="340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5" ht="63" customHeight="1" x14ac:dyDescent="0.25">
      <c r="A4" s="4" t="s">
        <v>0</v>
      </c>
      <c r="B4" s="278">
        <v>2018</v>
      </c>
      <c r="C4" s="278">
        <v>2019</v>
      </c>
      <c r="D4" s="278">
        <v>2020</v>
      </c>
      <c r="E4" s="121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x14ac:dyDescent="0.25">
      <c r="A5" s="12" t="s">
        <v>15</v>
      </c>
      <c r="B5" s="138">
        <v>39</v>
      </c>
      <c r="C5" s="138">
        <v>39.200000000000003</v>
      </c>
      <c r="D5" s="138">
        <v>40</v>
      </c>
      <c r="E5" s="19">
        <v>49</v>
      </c>
      <c r="F5" s="56">
        <f t="shared" ref="F5:F18" si="0">SUM(C5:E5)/3</f>
        <v>42.733333333333327</v>
      </c>
      <c r="G5" s="56">
        <f t="shared" ref="G5:G18" si="1">MAX($F$5:$F$21)</f>
        <v>57.433333333333337</v>
      </c>
      <c r="H5" s="56">
        <f t="shared" ref="H5:H18" si="2">MIN($F$5:$F$21)</f>
        <v>16.633333333333336</v>
      </c>
      <c r="I5" s="58">
        <f t="shared" ref="I5:I18" si="3">(F5-H5)/(G5-H5)</f>
        <v>0.63970588235294101</v>
      </c>
      <c r="J5" s="57">
        <f t="shared" ref="J5:J18" si="4">((E5/D5)*(D5/C5)*(C5/B5))^(1/3)</f>
        <v>1.0790556034366641</v>
      </c>
      <c r="K5" s="57">
        <f t="shared" ref="K5:K18" si="5">MAX($J$5:$J$21)</f>
        <v>1.1234806754836033</v>
      </c>
      <c r="L5" s="57">
        <f t="shared" ref="L5:L18" si="6">MIN($J$5:$J$21)</f>
        <v>0.96367211069604652</v>
      </c>
      <c r="M5" s="58">
        <f t="shared" ref="M5:M18" si="7">(J5-L5)/(K5-L5)</f>
        <v>0.72201069381984517</v>
      </c>
      <c r="N5" s="50">
        <f t="shared" ref="N5:N18" si="8">0.6*M5+0.4*I5</f>
        <v>0.68908876923308349</v>
      </c>
      <c r="O5">
        <f>_xlfn.RANK.EQ(E5,E$5:$E$21,0)</f>
        <v>4</v>
      </c>
    </row>
    <row r="6" spans="1:15" x14ac:dyDescent="0.25">
      <c r="A6" s="12" t="s">
        <v>1</v>
      </c>
      <c r="B6" s="138">
        <v>31.3</v>
      </c>
      <c r="C6" s="138">
        <v>26.1</v>
      </c>
      <c r="D6" s="138">
        <v>35.799999999999997</v>
      </c>
      <c r="E6" s="19">
        <v>39</v>
      </c>
      <c r="F6" s="56">
        <f t="shared" si="0"/>
        <v>33.633333333333333</v>
      </c>
      <c r="G6" s="56">
        <f t="shared" si="1"/>
        <v>57.433333333333337</v>
      </c>
      <c r="H6" s="56">
        <f t="shared" si="2"/>
        <v>16.633333333333336</v>
      </c>
      <c r="I6" s="58">
        <f t="shared" si="3"/>
        <v>0.41666666666666663</v>
      </c>
      <c r="J6" s="57">
        <f t="shared" si="4"/>
        <v>1.076068924800941</v>
      </c>
      <c r="K6" s="57">
        <f t="shared" si="5"/>
        <v>1.1234806754836033</v>
      </c>
      <c r="L6" s="57">
        <f t="shared" si="6"/>
        <v>0.96367211069604652</v>
      </c>
      <c r="M6" s="58">
        <f t="shared" si="7"/>
        <v>0.70332159139474371</v>
      </c>
      <c r="N6" s="50">
        <f t="shared" si="8"/>
        <v>0.58865962150351292</v>
      </c>
      <c r="O6">
        <f>_xlfn.RANK.EQ(E6,E$5:$E$21,0)</f>
        <v>11</v>
      </c>
    </row>
    <row r="7" spans="1:15" x14ac:dyDescent="0.25">
      <c r="A7" s="12" t="s">
        <v>2</v>
      </c>
      <c r="B7" s="138">
        <v>23.3</v>
      </c>
      <c r="C7" s="138">
        <v>23.85</v>
      </c>
      <c r="D7" s="138">
        <v>31.79</v>
      </c>
      <c r="E7" s="322">
        <v>27.1</v>
      </c>
      <c r="F7" s="56">
        <f t="shared" si="0"/>
        <v>27.580000000000002</v>
      </c>
      <c r="G7" s="56">
        <f t="shared" si="1"/>
        <v>57.433333333333337</v>
      </c>
      <c r="H7" s="56">
        <f t="shared" si="2"/>
        <v>16.633333333333336</v>
      </c>
      <c r="I7" s="58">
        <f t="shared" si="3"/>
        <v>0.26830065359477123</v>
      </c>
      <c r="J7" s="57">
        <f t="shared" si="4"/>
        <v>1.0516497508631462</v>
      </c>
      <c r="K7" s="57">
        <f t="shared" si="5"/>
        <v>1.1234806754836033</v>
      </c>
      <c r="L7" s="57">
        <f t="shared" si="6"/>
        <v>0.96367211069604652</v>
      </c>
      <c r="M7" s="58">
        <f t="shared" si="7"/>
        <v>0.55051893047192835</v>
      </c>
      <c r="N7" s="50">
        <f t="shared" si="8"/>
        <v>0.43763161972106551</v>
      </c>
      <c r="O7">
        <f>_xlfn.RANK.EQ(E7,E$5:$E$21,0)</f>
        <v>15</v>
      </c>
    </row>
    <row r="8" spans="1:15" x14ac:dyDescent="0.25">
      <c r="A8" s="12" t="s">
        <v>3</v>
      </c>
      <c r="B8" s="138">
        <v>32</v>
      </c>
      <c r="C8" s="138">
        <v>43.4</v>
      </c>
      <c r="D8" s="138">
        <v>54.5</v>
      </c>
      <c r="E8" s="19">
        <v>44.2</v>
      </c>
      <c r="F8" s="56">
        <f t="shared" si="0"/>
        <v>47.366666666666674</v>
      </c>
      <c r="G8" s="56">
        <f t="shared" si="1"/>
        <v>57.433333333333337</v>
      </c>
      <c r="H8" s="56">
        <f t="shared" si="2"/>
        <v>16.633333333333336</v>
      </c>
      <c r="I8" s="58">
        <f t="shared" si="3"/>
        <v>0.75326797385620936</v>
      </c>
      <c r="J8" s="57">
        <f t="shared" si="4"/>
        <v>1.1136723323356617</v>
      </c>
      <c r="K8" s="57">
        <f t="shared" si="5"/>
        <v>1.1234806754836033</v>
      </c>
      <c r="L8" s="57">
        <f t="shared" si="6"/>
        <v>0.96367211069604652</v>
      </c>
      <c r="M8" s="58">
        <f t="shared" si="7"/>
        <v>0.93862442128192269</v>
      </c>
      <c r="N8" s="50">
        <f t="shared" si="8"/>
        <v>0.86448184231163738</v>
      </c>
      <c r="O8">
        <f>_xlfn.RANK.EQ(E8,E$5:$E$21,0)</f>
        <v>6</v>
      </c>
    </row>
    <row r="9" spans="1:15" x14ac:dyDescent="0.25">
      <c r="A9" s="12" t="s">
        <v>16</v>
      </c>
      <c r="B9" s="138">
        <v>55.2</v>
      </c>
      <c r="C9" s="138">
        <v>55.9</v>
      </c>
      <c r="D9" s="138">
        <v>46.7</v>
      </c>
      <c r="E9" s="19">
        <v>49.4</v>
      </c>
      <c r="F9" s="56">
        <f t="shared" si="0"/>
        <v>50.666666666666664</v>
      </c>
      <c r="G9" s="56">
        <f t="shared" si="1"/>
        <v>57.433333333333337</v>
      </c>
      <c r="H9" s="56">
        <f t="shared" si="2"/>
        <v>16.633333333333336</v>
      </c>
      <c r="I9" s="58">
        <f t="shared" si="3"/>
        <v>0.83415032679738566</v>
      </c>
      <c r="J9" s="57">
        <f t="shared" si="4"/>
        <v>0.96367211069604652</v>
      </c>
      <c r="K9" s="57">
        <f t="shared" si="5"/>
        <v>1.1234806754836033</v>
      </c>
      <c r="L9" s="57">
        <f t="shared" si="6"/>
        <v>0.96367211069604652</v>
      </c>
      <c r="M9" s="58">
        <f t="shared" si="7"/>
        <v>0</v>
      </c>
      <c r="N9" s="50">
        <f t="shared" si="8"/>
        <v>0.33366013071895428</v>
      </c>
      <c r="O9">
        <f>_xlfn.RANK.EQ(E9,E$5:$E$21,0)</f>
        <v>3</v>
      </c>
    </row>
    <row r="10" spans="1:15" x14ac:dyDescent="0.25">
      <c r="A10" s="12" t="s">
        <v>4</v>
      </c>
      <c r="B10" s="138">
        <v>47.43</v>
      </c>
      <c r="C10" s="138">
        <v>52.56</v>
      </c>
      <c r="D10" s="138">
        <v>52.11</v>
      </c>
      <c r="E10" s="322">
        <v>43.1</v>
      </c>
      <c r="F10" s="56">
        <f t="shared" si="0"/>
        <v>49.256666666666668</v>
      </c>
      <c r="G10" s="56">
        <f t="shared" si="1"/>
        <v>57.433333333333337</v>
      </c>
      <c r="H10" s="56">
        <f t="shared" si="2"/>
        <v>16.633333333333336</v>
      </c>
      <c r="I10" s="58">
        <f t="shared" si="3"/>
        <v>0.7995915032679739</v>
      </c>
      <c r="J10" s="57">
        <f t="shared" si="4"/>
        <v>0.96859312433956923</v>
      </c>
      <c r="K10" s="57">
        <f t="shared" si="5"/>
        <v>1.1234806754836033</v>
      </c>
      <c r="L10" s="57">
        <f t="shared" si="6"/>
        <v>0.96367211069604652</v>
      </c>
      <c r="M10" s="58">
        <f t="shared" si="7"/>
        <v>3.079317838855828E-2</v>
      </c>
      <c r="N10" s="50">
        <f t="shared" si="8"/>
        <v>0.33831250834032456</v>
      </c>
      <c r="O10">
        <f>_xlfn.RANK.EQ(E10,E$5:$E$21,0)</f>
        <v>8</v>
      </c>
    </row>
    <row r="11" spans="1:15" x14ac:dyDescent="0.25">
      <c r="A11" s="12" t="s">
        <v>5</v>
      </c>
      <c r="B11" s="138">
        <v>15.8</v>
      </c>
      <c r="C11" s="138">
        <v>15.9</v>
      </c>
      <c r="D11" s="138">
        <v>15.9</v>
      </c>
      <c r="E11" s="19">
        <v>18.100000000000001</v>
      </c>
      <c r="F11" s="56">
        <f t="shared" si="0"/>
        <v>16.633333333333336</v>
      </c>
      <c r="G11" s="56">
        <f t="shared" si="1"/>
        <v>57.433333333333337</v>
      </c>
      <c r="H11" s="56">
        <f t="shared" si="2"/>
        <v>16.633333333333336</v>
      </c>
      <c r="I11" s="58">
        <f t="shared" si="3"/>
        <v>0</v>
      </c>
      <c r="J11" s="57">
        <f t="shared" si="4"/>
        <v>1.0463424122897746</v>
      </c>
      <c r="K11" s="57">
        <f t="shared" si="5"/>
        <v>1.1234806754836033</v>
      </c>
      <c r="L11" s="57">
        <f t="shared" si="6"/>
        <v>0.96367211069604652</v>
      </c>
      <c r="M11" s="58">
        <f t="shared" si="7"/>
        <v>0.5173083288973076</v>
      </c>
      <c r="N11" s="50">
        <f t="shared" si="8"/>
        <v>0.31038499733838454</v>
      </c>
      <c r="O11">
        <f>_xlfn.RANK.EQ(E11,E$5:$E$21,0)</f>
        <v>16</v>
      </c>
    </row>
    <row r="12" spans="1:15" x14ac:dyDescent="0.25">
      <c r="A12" s="12" t="s">
        <v>6</v>
      </c>
      <c r="B12" s="138">
        <v>25.7</v>
      </c>
      <c r="C12" s="138">
        <v>27.6</v>
      </c>
      <c r="D12" s="138">
        <v>27.4</v>
      </c>
      <c r="E12" s="322">
        <v>28.9</v>
      </c>
      <c r="F12" s="56">
        <f t="shared" si="0"/>
        <v>27.966666666666669</v>
      </c>
      <c r="G12" s="56">
        <f t="shared" si="1"/>
        <v>57.433333333333337</v>
      </c>
      <c r="H12" s="56">
        <f t="shared" si="2"/>
        <v>16.633333333333336</v>
      </c>
      <c r="I12" s="58">
        <f t="shared" si="3"/>
        <v>0.27777777777777779</v>
      </c>
      <c r="J12" s="57">
        <f t="shared" si="4"/>
        <v>1.0398920063766395</v>
      </c>
      <c r="K12" s="57">
        <f t="shared" si="5"/>
        <v>1.1234806754836033</v>
      </c>
      <c r="L12" s="57">
        <f t="shared" si="6"/>
        <v>0.96367211069604652</v>
      </c>
      <c r="M12" s="58">
        <f t="shared" si="7"/>
        <v>0.47694499842306126</v>
      </c>
      <c r="N12" s="50">
        <f t="shared" si="8"/>
        <v>0.39727811016494785</v>
      </c>
      <c r="O12">
        <f>_xlfn.RANK.EQ(E12,E$5:$E$21,0)</f>
        <v>14</v>
      </c>
    </row>
    <row r="13" spans="1:15" x14ac:dyDescent="0.25">
      <c r="A13" s="12" t="s">
        <v>7</v>
      </c>
      <c r="B13" s="138">
        <v>32.1</v>
      </c>
      <c r="C13" s="138">
        <v>33.700000000000003</v>
      </c>
      <c r="D13" s="138">
        <v>38.9</v>
      </c>
      <c r="E13" s="19">
        <v>42.9</v>
      </c>
      <c r="F13" s="56">
        <f t="shared" si="0"/>
        <v>38.5</v>
      </c>
      <c r="G13" s="56">
        <f t="shared" si="1"/>
        <v>57.433333333333337</v>
      </c>
      <c r="H13" s="56">
        <f t="shared" si="2"/>
        <v>16.633333333333336</v>
      </c>
      <c r="I13" s="58">
        <f t="shared" si="3"/>
        <v>0.53594771241830064</v>
      </c>
      <c r="J13" s="57">
        <f t="shared" si="4"/>
        <v>1.1014989477071579</v>
      </c>
      <c r="K13" s="57">
        <f t="shared" si="5"/>
        <v>1.1234806754836033</v>
      </c>
      <c r="L13" s="57">
        <f t="shared" si="6"/>
        <v>0.96367211069604652</v>
      </c>
      <c r="M13" s="58">
        <f t="shared" si="7"/>
        <v>0.862449626491127</v>
      </c>
      <c r="N13" s="50">
        <f t="shared" si="8"/>
        <v>0.73184886086199641</v>
      </c>
      <c r="O13">
        <f>_xlfn.RANK.EQ(E13,E$5:$E$21,0)</f>
        <v>9</v>
      </c>
    </row>
    <row r="14" spans="1:15" x14ac:dyDescent="0.25">
      <c r="A14" s="12" t="s">
        <v>8</v>
      </c>
      <c r="B14" s="138">
        <v>48.9</v>
      </c>
      <c r="C14" s="138">
        <v>52.8</v>
      </c>
      <c r="D14" s="138">
        <v>56.4</v>
      </c>
      <c r="E14" s="19">
        <v>53.1</v>
      </c>
      <c r="F14" s="56">
        <f t="shared" si="0"/>
        <v>54.099999999999994</v>
      </c>
      <c r="G14" s="56">
        <f t="shared" si="1"/>
        <v>57.433333333333337</v>
      </c>
      <c r="H14" s="56">
        <f t="shared" si="2"/>
        <v>16.633333333333336</v>
      </c>
      <c r="I14" s="58">
        <f t="shared" si="3"/>
        <v>0.91830065359477098</v>
      </c>
      <c r="J14" s="57">
        <f t="shared" si="4"/>
        <v>1.0278471925338069</v>
      </c>
      <c r="K14" s="57">
        <f t="shared" si="5"/>
        <v>1.1234806754836033</v>
      </c>
      <c r="L14" s="57">
        <f t="shared" si="6"/>
        <v>0.96367211069604652</v>
      </c>
      <c r="M14" s="58">
        <f t="shared" si="7"/>
        <v>0.40157473363878937</v>
      </c>
      <c r="N14" s="50">
        <f t="shared" si="8"/>
        <v>0.60826510162118197</v>
      </c>
      <c r="O14">
        <f>_xlfn.RANK.EQ(E14,E$5:$E$21,0)</f>
        <v>2</v>
      </c>
    </row>
    <row r="15" spans="1:15" x14ac:dyDescent="0.25">
      <c r="A15" s="12" t="s">
        <v>9</v>
      </c>
      <c r="B15" s="142">
        <v>38.4</v>
      </c>
      <c r="C15" s="142">
        <v>46.7</v>
      </c>
      <c r="D15" s="142">
        <v>48</v>
      </c>
      <c r="E15" s="19">
        <v>39.200000000000003</v>
      </c>
      <c r="F15" s="56">
        <f t="shared" si="0"/>
        <v>44.633333333333333</v>
      </c>
      <c r="G15" s="56">
        <f t="shared" si="1"/>
        <v>57.433333333333337</v>
      </c>
      <c r="H15" s="56">
        <f t="shared" si="2"/>
        <v>16.633333333333336</v>
      </c>
      <c r="I15" s="58">
        <f t="shared" si="3"/>
        <v>0.68627450980392157</v>
      </c>
      <c r="J15" s="57">
        <f t="shared" si="4"/>
        <v>1.0068967696633793</v>
      </c>
      <c r="K15" s="57">
        <f t="shared" si="5"/>
        <v>1.1234806754836033</v>
      </c>
      <c r="L15" s="57">
        <f t="shared" si="6"/>
        <v>0.96367211069604652</v>
      </c>
      <c r="M15" s="58">
        <f t="shared" si="7"/>
        <v>0.27047773706493078</v>
      </c>
      <c r="N15" s="50">
        <f t="shared" si="8"/>
        <v>0.43679644616052715</v>
      </c>
      <c r="O15">
        <f>_xlfn.RANK.EQ(E15,E$5:$E$21,0)</f>
        <v>10</v>
      </c>
    </row>
    <row r="16" spans="1:15" x14ac:dyDescent="0.25">
      <c r="A16" s="12" t="s">
        <v>43</v>
      </c>
      <c r="B16" s="138">
        <v>48</v>
      </c>
      <c r="C16" s="138">
        <v>54</v>
      </c>
      <c r="D16" s="138">
        <v>49.4</v>
      </c>
      <c r="E16" s="19">
        <v>47.9</v>
      </c>
      <c r="F16" s="56">
        <f t="shared" si="0"/>
        <v>50.433333333333337</v>
      </c>
      <c r="G16" s="56">
        <f t="shared" si="1"/>
        <v>57.433333333333337</v>
      </c>
      <c r="H16" s="56">
        <f t="shared" si="2"/>
        <v>16.633333333333336</v>
      </c>
      <c r="I16" s="58">
        <f t="shared" si="3"/>
        <v>0.82843137254901955</v>
      </c>
      <c r="J16" s="57">
        <f t="shared" si="4"/>
        <v>0.99930507274352942</v>
      </c>
      <c r="K16" s="57">
        <f t="shared" si="5"/>
        <v>1.1234806754836033</v>
      </c>
      <c r="L16" s="57">
        <f t="shared" si="6"/>
        <v>0.96367211069604652</v>
      </c>
      <c r="M16" s="58">
        <f t="shared" si="7"/>
        <v>0.22297279307183537</v>
      </c>
      <c r="N16" s="50">
        <f t="shared" si="8"/>
        <v>0.46515622486270902</v>
      </c>
      <c r="O16">
        <f>_xlfn.RANK.EQ(E16,E$5:$E$21,0)</f>
        <v>5</v>
      </c>
    </row>
    <row r="17" spans="1:15" x14ac:dyDescent="0.25">
      <c r="A17" s="12" t="s">
        <v>10</v>
      </c>
      <c r="B17" s="138">
        <v>26.8</v>
      </c>
      <c r="C17" s="138">
        <v>27.1</v>
      </c>
      <c r="D17" s="138">
        <v>30.6</v>
      </c>
      <c r="E17" s="19">
        <v>32.799999999999997</v>
      </c>
      <c r="F17" s="56">
        <f t="shared" si="0"/>
        <v>30.166666666666668</v>
      </c>
      <c r="G17" s="56">
        <f t="shared" si="1"/>
        <v>57.433333333333337</v>
      </c>
      <c r="H17" s="56">
        <f t="shared" si="2"/>
        <v>16.633333333333336</v>
      </c>
      <c r="I17" s="58">
        <f t="shared" si="3"/>
        <v>0.33169934640522875</v>
      </c>
      <c r="J17" s="57">
        <f t="shared" si="4"/>
        <v>1.0696614636403998</v>
      </c>
      <c r="K17" s="57">
        <f t="shared" si="5"/>
        <v>1.1234806754836033</v>
      </c>
      <c r="L17" s="57">
        <f t="shared" si="6"/>
        <v>0.96367211069604652</v>
      </c>
      <c r="M17" s="58">
        <f t="shared" si="7"/>
        <v>0.66322698714709927</v>
      </c>
      <c r="N17" s="50">
        <f t="shared" si="8"/>
        <v>0.53061593085035108</v>
      </c>
      <c r="O17">
        <f>_xlfn.RANK.EQ(E17,E$5:$E$21,0)</f>
        <v>13</v>
      </c>
    </row>
    <row r="18" spans="1:15" x14ac:dyDescent="0.25">
      <c r="A18" s="12" t="s">
        <v>11</v>
      </c>
      <c r="B18" s="138">
        <v>32.9</v>
      </c>
      <c r="C18" s="138">
        <v>36.200000000000003</v>
      </c>
      <c r="D18" s="138">
        <v>47.2</v>
      </c>
      <c r="E18" s="322">
        <v>43.4</v>
      </c>
      <c r="F18" s="56">
        <f t="shared" si="0"/>
        <v>42.266666666666673</v>
      </c>
      <c r="G18" s="56">
        <f t="shared" si="1"/>
        <v>57.433333333333337</v>
      </c>
      <c r="H18" s="56">
        <f t="shared" si="2"/>
        <v>16.633333333333336</v>
      </c>
      <c r="I18" s="58">
        <f t="shared" si="3"/>
        <v>0.62826797385620925</v>
      </c>
      <c r="J18" s="57">
        <f t="shared" si="4"/>
        <v>1.0967255062422669</v>
      </c>
      <c r="K18" s="57">
        <f t="shared" si="5"/>
        <v>1.1234806754836033</v>
      </c>
      <c r="L18" s="57">
        <f t="shared" si="6"/>
        <v>0.96367211069604652</v>
      </c>
      <c r="M18" s="58">
        <f t="shared" si="7"/>
        <v>0.83257987907654618</v>
      </c>
      <c r="N18" s="50">
        <f t="shared" si="8"/>
        <v>0.75085511698841145</v>
      </c>
      <c r="O18">
        <f>_xlfn.RANK.EQ(E18,E$5:$E$21,0)</f>
        <v>7</v>
      </c>
    </row>
    <row r="19" spans="1:15" x14ac:dyDescent="0.25">
      <c r="A19" s="39" t="s">
        <v>12</v>
      </c>
      <c r="B19" s="155">
        <v>0</v>
      </c>
      <c r="C19" s="155">
        <v>0</v>
      </c>
      <c r="D19" s="155">
        <v>0</v>
      </c>
      <c r="E19" s="122">
        <v>0</v>
      </c>
      <c r="F19" s="353" t="s">
        <v>20</v>
      </c>
      <c r="G19" s="354"/>
      <c r="H19" s="354"/>
      <c r="I19" s="354"/>
      <c r="J19" s="354"/>
      <c r="K19" s="354"/>
      <c r="L19" s="354"/>
      <c r="M19" s="354"/>
      <c r="N19" s="155">
        <v>0</v>
      </c>
      <c r="O19">
        <f>_xlfn.RANK.EQ(E19,E$5:$E$21,0)</f>
        <v>17</v>
      </c>
    </row>
    <row r="20" spans="1:15" x14ac:dyDescent="0.25">
      <c r="A20" s="12" t="s">
        <v>13</v>
      </c>
      <c r="B20" s="138">
        <v>28.4</v>
      </c>
      <c r="C20" s="138">
        <v>27.8</v>
      </c>
      <c r="D20" s="138">
        <v>36.1</v>
      </c>
      <c r="E20" s="19">
        <v>34.9</v>
      </c>
      <c r="F20" s="56">
        <f>SUM(C20:E20)/3</f>
        <v>32.933333333333337</v>
      </c>
      <c r="G20" s="56">
        <f>MAX($F$5:$F$21)</f>
        <v>57.433333333333337</v>
      </c>
      <c r="H20" s="56">
        <f>MIN($F$5:$F$21)</f>
        <v>16.633333333333336</v>
      </c>
      <c r="I20" s="58">
        <f>(F20-H20)/(G20-H20)</f>
        <v>0.39950980392156865</v>
      </c>
      <c r="J20" s="57">
        <f>((E20/D20)*(D20/C20)*(C20/B20))^(1/3)</f>
        <v>1.0711139996098007</v>
      </c>
      <c r="K20" s="57">
        <f>MAX($J$5:$J$21)</f>
        <v>1.1234806754836033</v>
      </c>
      <c r="L20" s="57">
        <f>MIN($J$5:$J$21)</f>
        <v>0.96367211069604652</v>
      </c>
      <c r="M20" s="58">
        <f>(J20-L20)/(K20-L20)</f>
        <v>0.67231621194135116</v>
      </c>
      <c r="N20" s="50">
        <f>0.6*M20+0.4*I20</f>
        <v>0.56319364873343813</v>
      </c>
      <c r="O20">
        <f>_xlfn.RANK.EQ(E20,E$5:$E$21,0)</f>
        <v>12</v>
      </c>
    </row>
    <row r="21" spans="1:15" x14ac:dyDescent="0.25">
      <c r="A21" s="12" t="s">
        <v>14</v>
      </c>
      <c r="B21" s="138">
        <v>47.6</v>
      </c>
      <c r="C21" s="138">
        <v>49.4</v>
      </c>
      <c r="D21" s="138">
        <v>55.4</v>
      </c>
      <c r="E21" s="19">
        <v>67.5</v>
      </c>
      <c r="F21" s="56">
        <f>SUM(C21:E21)/3</f>
        <v>57.433333333333337</v>
      </c>
      <c r="G21" s="56">
        <f>MAX($F$5:$F$21)</f>
        <v>57.433333333333337</v>
      </c>
      <c r="H21" s="56">
        <f>MIN($F$5:$F$21)</f>
        <v>16.633333333333336</v>
      </c>
      <c r="I21" s="58">
        <f>(F21-H21)/(G21-H21)</f>
        <v>1</v>
      </c>
      <c r="J21" s="57">
        <f>((E21/D21)*(D21/C21)*(C21/B21))^(1/3)</f>
        <v>1.1234806754836033</v>
      </c>
      <c r="K21" s="57">
        <f>MAX($J$5:$J$21)</f>
        <v>1.1234806754836033</v>
      </c>
      <c r="L21" s="57">
        <f>MIN($J$5:$J$21)</f>
        <v>0.96367211069604652</v>
      </c>
      <c r="M21" s="58">
        <f>(J21-L21)/(K21-L21)</f>
        <v>1</v>
      </c>
      <c r="N21" s="50">
        <f>0.6*M21+0.4*I21</f>
        <v>1</v>
      </c>
      <c r="O21">
        <f>_xlfn.RANK.EQ(E21,E$5:$E$21,0)</f>
        <v>1</v>
      </c>
    </row>
    <row r="22" spans="1:15" x14ac:dyDescent="0.25">
      <c r="A22" s="154"/>
      <c r="B22" s="153"/>
    </row>
  </sheetData>
  <autoFilter ref="A4:E21" xr:uid="{00000000-0009-0000-0000-00000E000000}">
    <sortState xmlns:xlrd2="http://schemas.microsoft.com/office/spreadsheetml/2017/richdata2" ref="A5:J23">
      <sortCondition ref="A4:A21"/>
    </sortState>
  </autoFilter>
  <mergeCells count="4">
    <mergeCell ref="A3:E3"/>
    <mergeCell ref="F3:H3"/>
    <mergeCell ref="J3:L3"/>
    <mergeCell ref="F19:M19"/>
  </mergeCells>
  <pageMargins left="0.7" right="0.7" top="0.75" bottom="0.75" header="0.3" footer="0.3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/>
  </sheetPr>
  <dimension ref="A2:O22"/>
  <sheetViews>
    <sheetView zoomScale="90" zoomScaleNormal="90" workbookViewId="0">
      <selection activeCell="A17" sqref="A17:XFD17"/>
    </sheetView>
  </sheetViews>
  <sheetFormatPr defaultRowHeight="15" x14ac:dyDescent="0.25"/>
  <cols>
    <col min="1" max="1" width="20.28515625" customWidth="1"/>
    <col min="2" max="2" width="7.42578125" customWidth="1"/>
    <col min="3" max="3" width="7.7109375" customWidth="1"/>
    <col min="4" max="4" width="6.85546875" customWidth="1"/>
    <col min="5" max="5" width="8.7109375" customWidth="1"/>
    <col min="6" max="6" width="9" customWidth="1"/>
  </cols>
  <sheetData>
    <row r="2" spans="1:15" x14ac:dyDescent="0.25">
      <c r="A2" t="s">
        <v>18</v>
      </c>
    </row>
    <row r="3" spans="1:15" ht="81" customHeight="1" x14ac:dyDescent="0.25">
      <c r="A3" s="339" t="s">
        <v>21</v>
      </c>
      <c r="B3" s="340"/>
      <c r="C3" s="340"/>
      <c r="D3" s="340"/>
      <c r="E3" s="340"/>
      <c r="F3" s="343" t="s">
        <v>29</v>
      </c>
      <c r="G3" s="343"/>
      <c r="H3" s="343"/>
      <c r="I3" s="53" t="s">
        <v>30</v>
      </c>
      <c r="J3" s="344" t="s">
        <v>31</v>
      </c>
      <c r="K3" s="345"/>
      <c r="L3" s="346"/>
      <c r="M3" s="53" t="s">
        <v>32</v>
      </c>
      <c r="N3" s="51" t="s">
        <v>33</v>
      </c>
    </row>
    <row r="4" spans="1:15" ht="63" customHeight="1" x14ac:dyDescent="0.25">
      <c r="A4" s="2" t="s">
        <v>0</v>
      </c>
      <c r="B4" s="278">
        <v>2018</v>
      </c>
      <c r="C4" s="278">
        <v>2019</v>
      </c>
      <c r="D4" s="15">
        <v>2020</v>
      </c>
      <c r="E4" s="15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x14ac:dyDescent="0.25">
      <c r="A5" s="12" t="s">
        <v>15</v>
      </c>
      <c r="B5" s="92">
        <v>10</v>
      </c>
      <c r="C5" s="92">
        <v>3</v>
      </c>
      <c r="D5" s="96">
        <v>3</v>
      </c>
      <c r="E5" s="19">
        <v>2</v>
      </c>
      <c r="F5" s="56">
        <f>SUM(C5:E5)/3</f>
        <v>2.6666666666666665</v>
      </c>
      <c r="G5" s="56">
        <f>MAX($F$5:$F$21)</f>
        <v>11.700000000000001</v>
      </c>
      <c r="H5" s="57">
        <f>MIN($F$5:$F$21)</f>
        <v>0</v>
      </c>
      <c r="I5" s="58">
        <f>(G5-F5)/(G5-H5)</f>
        <v>0.77207977207977219</v>
      </c>
      <c r="J5" s="57">
        <f>((E5/D5)*(D5/C5)*(C5/B5))^(1/3)</f>
        <v>0.58480354764257325</v>
      </c>
      <c r="K5" s="57">
        <f t="shared" ref="K5:K18" si="0">MAX($J$5:$J$21)</f>
        <v>1.728168545590641</v>
      </c>
      <c r="L5" s="57">
        <f>MIN($J$5:$J$21)</f>
        <v>0</v>
      </c>
      <c r="M5" s="58">
        <f>(K5-J5)/(K5-L5)</f>
        <v>0.66160502739464955</v>
      </c>
      <c r="N5" s="50">
        <f t="shared" ref="N5:N21" si="1">0.6*M5+0.4*I5</f>
        <v>0.70579492526869858</v>
      </c>
      <c r="O5">
        <f>_xlfn.RANK.EQ(E5,$E$5:$E$21,1)</f>
        <v>13</v>
      </c>
    </row>
    <row r="6" spans="1:15" x14ac:dyDescent="0.25">
      <c r="A6" s="12" t="s">
        <v>1</v>
      </c>
      <c r="B6" s="92">
        <v>3.3</v>
      </c>
      <c r="C6" s="92">
        <v>2.2999999999999998</v>
      </c>
      <c r="D6" s="96">
        <v>0.6</v>
      </c>
      <c r="E6" s="19">
        <v>0</v>
      </c>
      <c r="F6" s="56">
        <f t="shared" ref="F6:F21" si="2">SUM(C6:E6)/3</f>
        <v>0.96666666666666667</v>
      </c>
      <c r="G6" s="56">
        <f t="shared" ref="G6:G21" si="3">MAX($F$5:$F$21)</f>
        <v>11.700000000000001</v>
      </c>
      <c r="H6" s="57">
        <f t="shared" ref="H6:H21" si="4">MIN($F$5:$F$21)</f>
        <v>0</v>
      </c>
      <c r="I6" s="58">
        <f>(G6-F6)/(G6-H6)</f>
        <v>0.91737891737891741</v>
      </c>
      <c r="J6" s="57">
        <f t="shared" ref="J6:J18" si="5">((E6/D6)*(D6/C6)*(C6/B6))^(1/3)</f>
        <v>0</v>
      </c>
      <c r="K6" s="57">
        <f t="shared" si="0"/>
        <v>1.728168545590641</v>
      </c>
      <c r="L6" s="57">
        <f t="shared" ref="L6:L18" si="6">MIN($J$5:$J$21)</f>
        <v>0</v>
      </c>
      <c r="M6" s="58">
        <f t="shared" ref="M6:M21" si="7">(K6-J6)/(K6-L6)</f>
        <v>1</v>
      </c>
      <c r="N6" s="50">
        <f t="shared" si="1"/>
        <v>0.96695156695156692</v>
      </c>
      <c r="O6">
        <f t="shared" ref="O6:O21" si="8">_xlfn.RANK.EQ(E6,$E$5:$E$21,1)</f>
        <v>1</v>
      </c>
    </row>
    <row r="7" spans="1:15" x14ac:dyDescent="0.25">
      <c r="A7" s="12" t="s">
        <v>2</v>
      </c>
      <c r="B7" s="92">
        <v>1.06</v>
      </c>
      <c r="C7" s="92">
        <v>1.17</v>
      </c>
      <c r="D7" s="96">
        <v>0.61</v>
      </c>
      <c r="E7" s="19">
        <v>1.1000000000000001</v>
      </c>
      <c r="F7" s="56">
        <f t="shared" si="2"/>
        <v>0.96</v>
      </c>
      <c r="G7" s="56">
        <f t="shared" si="3"/>
        <v>11.700000000000001</v>
      </c>
      <c r="H7" s="57">
        <f t="shared" si="4"/>
        <v>0</v>
      </c>
      <c r="I7" s="58">
        <f t="shared" ref="I7:I21" si="9">(G7-F7)/(G7-H7)</f>
        <v>0.91794871794871802</v>
      </c>
      <c r="J7" s="57">
        <f t="shared" si="5"/>
        <v>1.0124236305738665</v>
      </c>
      <c r="K7" s="57">
        <f t="shared" si="0"/>
        <v>1.728168545590641</v>
      </c>
      <c r="L7" s="57">
        <f t="shared" si="6"/>
        <v>0</v>
      </c>
      <c r="M7" s="58">
        <f t="shared" si="7"/>
        <v>0.41416383653259486</v>
      </c>
      <c r="N7" s="50">
        <f t="shared" si="1"/>
        <v>0.61567778909904414</v>
      </c>
      <c r="O7">
        <f t="shared" si="8"/>
        <v>7</v>
      </c>
    </row>
    <row r="8" spans="1:15" x14ac:dyDescent="0.25">
      <c r="A8" s="12" t="s">
        <v>3</v>
      </c>
      <c r="B8" s="92">
        <v>5.0999999999999996</v>
      </c>
      <c r="C8" s="92">
        <v>2.5</v>
      </c>
      <c r="D8" s="96">
        <v>0.9</v>
      </c>
      <c r="E8" s="19">
        <v>0.9</v>
      </c>
      <c r="F8" s="56">
        <f t="shared" si="2"/>
        <v>1.4333333333333333</v>
      </c>
      <c r="G8" s="56">
        <f t="shared" si="3"/>
        <v>11.700000000000001</v>
      </c>
      <c r="H8" s="57">
        <f t="shared" si="4"/>
        <v>0</v>
      </c>
      <c r="I8" s="58">
        <f t="shared" si="9"/>
        <v>0.87749287749287752</v>
      </c>
      <c r="J8" s="57">
        <f t="shared" si="5"/>
        <v>0.56090689388018355</v>
      </c>
      <c r="K8" s="57">
        <f t="shared" si="0"/>
        <v>1.728168545590641</v>
      </c>
      <c r="L8" s="57">
        <f t="shared" si="6"/>
        <v>0</v>
      </c>
      <c r="M8" s="58">
        <f t="shared" si="7"/>
        <v>0.67543276070420499</v>
      </c>
      <c r="N8" s="50">
        <f t="shared" si="1"/>
        <v>0.75625680741967405</v>
      </c>
      <c r="O8">
        <f t="shared" si="8"/>
        <v>6</v>
      </c>
    </row>
    <row r="9" spans="1:15" x14ac:dyDescent="0.25">
      <c r="A9" s="12" t="s">
        <v>16</v>
      </c>
      <c r="B9" s="92">
        <v>14.9</v>
      </c>
      <c r="C9" s="92">
        <v>12.4</v>
      </c>
      <c r="D9" s="96">
        <v>17.2</v>
      </c>
      <c r="E9" s="19">
        <v>5.5</v>
      </c>
      <c r="F9" s="56">
        <f t="shared" si="2"/>
        <v>11.700000000000001</v>
      </c>
      <c r="G9" s="56">
        <f t="shared" si="3"/>
        <v>11.700000000000001</v>
      </c>
      <c r="H9" s="57">
        <f t="shared" si="4"/>
        <v>0</v>
      </c>
      <c r="I9" s="58">
        <f t="shared" si="9"/>
        <v>0</v>
      </c>
      <c r="J9" s="57">
        <f t="shared" si="5"/>
        <v>0.71734070239131131</v>
      </c>
      <c r="K9" s="57">
        <f t="shared" si="0"/>
        <v>1.728168545590641</v>
      </c>
      <c r="L9" s="57">
        <f t="shared" si="6"/>
        <v>0</v>
      </c>
      <c r="M9" s="58">
        <f t="shared" si="7"/>
        <v>0.58491276546979176</v>
      </c>
      <c r="N9" s="50">
        <f t="shared" si="1"/>
        <v>0.35094765928187505</v>
      </c>
      <c r="O9">
        <f t="shared" si="8"/>
        <v>17</v>
      </c>
    </row>
    <row r="10" spans="1:15" x14ac:dyDescent="0.25">
      <c r="A10" s="12" t="s">
        <v>4</v>
      </c>
      <c r="B10" s="92">
        <v>11.21</v>
      </c>
      <c r="C10" s="92">
        <v>11.79</v>
      </c>
      <c r="D10" s="96">
        <v>7.93</v>
      </c>
      <c r="E10" s="19">
        <v>5.43</v>
      </c>
      <c r="F10" s="56">
        <f t="shared" si="2"/>
        <v>8.3833333333333329</v>
      </c>
      <c r="G10" s="56">
        <f t="shared" si="3"/>
        <v>11.700000000000001</v>
      </c>
      <c r="H10" s="57">
        <f t="shared" si="4"/>
        <v>0</v>
      </c>
      <c r="I10" s="58">
        <f>(G10-F10)/(G10-H10)</f>
        <v>0.28347578347578356</v>
      </c>
      <c r="J10" s="57">
        <f t="shared" si="5"/>
        <v>0.78535269609574898</v>
      </c>
      <c r="K10" s="57">
        <f t="shared" si="0"/>
        <v>1.728168545590641</v>
      </c>
      <c r="L10" s="57">
        <f t="shared" si="6"/>
        <v>0</v>
      </c>
      <c r="M10" s="58">
        <f t="shared" si="7"/>
        <v>0.54555781141859816</v>
      </c>
      <c r="N10" s="50">
        <f t="shared" si="1"/>
        <v>0.44072500024147232</v>
      </c>
      <c r="O10">
        <f t="shared" si="8"/>
        <v>16</v>
      </c>
    </row>
    <row r="11" spans="1:15" x14ac:dyDescent="0.25">
      <c r="A11" s="12" t="s">
        <v>5</v>
      </c>
      <c r="B11" s="92">
        <v>0.3</v>
      </c>
      <c r="C11" s="92">
        <v>0</v>
      </c>
      <c r="D11" s="96">
        <v>1.1000000000000001</v>
      </c>
      <c r="E11" s="19">
        <v>1.1000000000000001</v>
      </c>
      <c r="F11" s="56">
        <f t="shared" si="2"/>
        <v>0.73333333333333339</v>
      </c>
      <c r="G11" s="56">
        <f t="shared" si="3"/>
        <v>11.700000000000001</v>
      </c>
      <c r="H11" s="57">
        <f t="shared" si="4"/>
        <v>0</v>
      </c>
      <c r="I11" s="58">
        <f t="shared" si="9"/>
        <v>0.93732193732193736</v>
      </c>
      <c r="J11" s="57">
        <f>((E11/D11)*(D11/B11))^(1/3)</f>
        <v>1.5420216697275806</v>
      </c>
      <c r="K11" s="57">
        <f t="shared" si="0"/>
        <v>1.728168545590641</v>
      </c>
      <c r="L11" s="57">
        <f t="shared" si="6"/>
        <v>0</v>
      </c>
      <c r="M11" s="58">
        <f t="shared" si="7"/>
        <v>0.10771338035170668</v>
      </c>
      <c r="N11" s="50">
        <f t="shared" si="1"/>
        <v>0.43955680313979895</v>
      </c>
      <c r="O11">
        <f t="shared" si="8"/>
        <v>7</v>
      </c>
    </row>
    <row r="12" spans="1:15" x14ac:dyDescent="0.25">
      <c r="A12" s="12" t="s">
        <v>6</v>
      </c>
      <c r="B12" s="92">
        <v>11.7</v>
      </c>
      <c r="C12" s="92">
        <v>5.52</v>
      </c>
      <c r="D12" s="96">
        <v>4</v>
      </c>
      <c r="E12" s="19">
        <v>2</v>
      </c>
      <c r="F12" s="56">
        <f t="shared" si="2"/>
        <v>3.84</v>
      </c>
      <c r="G12" s="56">
        <f t="shared" si="3"/>
        <v>11.700000000000001</v>
      </c>
      <c r="H12" s="57">
        <f t="shared" si="4"/>
        <v>0</v>
      </c>
      <c r="I12" s="58">
        <f t="shared" si="9"/>
        <v>0.67179487179487185</v>
      </c>
      <c r="J12" s="57">
        <f t="shared" si="5"/>
        <v>0.55498516957386745</v>
      </c>
      <c r="K12" s="57">
        <f t="shared" si="0"/>
        <v>1.728168545590641</v>
      </c>
      <c r="L12" s="57">
        <f t="shared" si="6"/>
        <v>0</v>
      </c>
      <c r="M12" s="58">
        <f t="shared" si="7"/>
        <v>0.67885935027003474</v>
      </c>
      <c r="N12" s="50">
        <f t="shared" si="1"/>
        <v>0.67603355887996952</v>
      </c>
      <c r="O12">
        <f t="shared" si="8"/>
        <v>13</v>
      </c>
    </row>
    <row r="13" spans="1:15" x14ac:dyDescent="0.25">
      <c r="A13" s="12" t="s">
        <v>7</v>
      </c>
      <c r="B13" s="92">
        <v>0.3</v>
      </c>
      <c r="C13" s="92">
        <v>3.4</v>
      </c>
      <c r="D13" s="96">
        <v>0.8</v>
      </c>
      <c r="E13" s="19">
        <v>0</v>
      </c>
      <c r="F13" s="56">
        <f t="shared" si="2"/>
        <v>1.4000000000000001</v>
      </c>
      <c r="G13" s="56">
        <f t="shared" si="3"/>
        <v>11.700000000000001</v>
      </c>
      <c r="H13" s="57">
        <f t="shared" si="4"/>
        <v>0</v>
      </c>
      <c r="I13" s="58">
        <f t="shared" si="9"/>
        <v>0.88034188034188032</v>
      </c>
      <c r="J13" s="320">
        <f t="shared" si="5"/>
        <v>0</v>
      </c>
      <c r="K13" s="57">
        <f t="shared" si="0"/>
        <v>1.728168545590641</v>
      </c>
      <c r="L13" s="57">
        <f t="shared" si="6"/>
        <v>0</v>
      </c>
      <c r="M13" s="58">
        <f t="shared" si="7"/>
        <v>1</v>
      </c>
      <c r="N13" s="50">
        <f t="shared" si="1"/>
        <v>0.95213675213675208</v>
      </c>
      <c r="O13">
        <f t="shared" si="8"/>
        <v>1</v>
      </c>
    </row>
    <row r="14" spans="1:15" ht="15.75" x14ac:dyDescent="0.25">
      <c r="A14" s="12" t="s">
        <v>8</v>
      </c>
      <c r="B14" s="93">
        <v>1.1000000000000001</v>
      </c>
      <c r="C14" s="93">
        <v>0.8</v>
      </c>
      <c r="D14" s="97">
        <v>1.1000000000000001</v>
      </c>
      <c r="E14" s="19">
        <v>1.9</v>
      </c>
      <c r="F14" s="56">
        <f t="shared" si="2"/>
        <v>1.2666666666666666</v>
      </c>
      <c r="G14" s="56">
        <f t="shared" si="3"/>
        <v>11.700000000000001</v>
      </c>
      <c r="H14" s="57">
        <f t="shared" si="4"/>
        <v>0</v>
      </c>
      <c r="I14" s="58">
        <f t="shared" si="9"/>
        <v>0.89173789173789164</v>
      </c>
      <c r="J14" s="57">
        <f t="shared" si="5"/>
        <v>1.1998316262079765</v>
      </c>
      <c r="K14" s="57">
        <f t="shared" si="0"/>
        <v>1.728168545590641</v>
      </c>
      <c r="L14" s="57">
        <f t="shared" si="6"/>
        <v>0</v>
      </c>
      <c r="M14" s="58">
        <f t="shared" si="7"/>
        <v>0.30572071267625889</v>
      </c>
      <c r="N14" s="50">
        <f t="shared" si="1"/>
        <v>0.54012758430091201</v>
      </c>
      <c r="O14">
        <f t="shared" si="8"/>
        <v>12</v>
      </c>
    </row>
    <row r="15" spans="1:15" x14ac:dyDescent="0.25">
      <c r="A15" s="12" t="s">
        <v>9</v>
      </c>
      <c r="B15" s="94">
        <v>2E-3</v>
      </c>
      <c r="C15" s="94">
        <v>1E-3</v>
      </c>
      <c r="D15" s="98">
        <v>1E-3</v>
      </c>
      <c r="E15" s="324">
        <v>1E-3</v>
      </c>
      <c r="F15" s="56">
        <f t="shared" si="2"/>
        <v>1E-3</v>
      </c>
      <c r="G15" s="56">
        <f t="shared" si="3"/>
        <v>11.700000000000001</v>
      </c>
      <c r="H15" s="57">
        <f t="shared" si="4"/>
        <v>0</v>
      </c>
      <c r="I15" s="58">
        <f t="shared" si="9"/>
        <v>0.99991452991453</v>
      </c>
      <c r="J15" s="57">
        <f t="shared" si="5"/>
        <v>0.79370052598409979</v>
      </c>
      <c r="K15" s="57">
        <f t="shared" si="0"/>
        <v>1.728168545590641</v>
      </c>
      <c r="L15" s="57">
        <f t="shared" si="6"/>
        <v>0</v>
      </c>
      <c r="M15" s="58">
        <f t="shared" si="7"/>
        <v>0.54072736249644304</v>
      </c>
      <c r="N15" s="50">
        <f t="shared" si="1"/>
        <v>0.72440222946367783</v>
      </c>
      <c r="O15">
        <f t="shared" si="8"/>
        <v>5</v>
      </c>
    </row>
    <row r="16" spans="1:15" x14ac:dyDescent="0.25">
      <c r="A16" s="12" t="s">
        <v>43</v>
      </c>
      <c r="B16" s="92">
        <v>5.3</v>
      </c>
      <c r="C16" s="92">
        <v>5.8</v>
      </c>
      <c r="D16" s="96">
        <v>2.6</v>
      </c>
      <c r="E16" s="19">
        <v>1.1000000000000001</v>
      </c>
      <c r="F16" s="56">
        <f t="shared" si="2"/>
        <v>3.1666666666666665</v>
      </c>
      <c r="G16" s="56">
        <f t="shared" si="3"/>
        <v>11.700000000000001</v>
      </c>
      <c r="H16" s="57">
        <f t="shared" si="4"/>
        <v>0</v>
      </c>
      <c r="I16" s="58">
        <f t="shared" si="9"/>
        <v>0.72934472934472938</v>
      </c>
      <c r="J16" s="57">
        <f t="shared" si="5"/>
        <v>0.59206893087677104</v>
      </c>
      <c r="K16" s="57">
        <f t="shared" si="0"/>
        <v>1.728168545590641</v>
      </c>
      <c r="L16" s="57">
        <f t="shared" si="6"/>
        <v>0</v>
      </c>
      <c r="M16" s="58">
        <f t="shared" si="7"/>
        <v>0.65740093326694704</v>
      </c>
      <c r="N16" s="50">
        <f t="shared" si="1"/>
        <v>0.68617845169806002</v>
      </c>
      <c r="O16">
        <f t="shared" si="8"/>
        <v>7</v>
      </c>
    </row>
    <row r="17" spans="1:15" x14ac:dyDescent="0.25">
      <c r="A17" s="12" t="s">
        <v>10</v>
      </c>
      <c r="B17" s="92">
        <v>5</v>
      </c>
      <c r="C17" s="92">
        <v>4</v>
      </c>
      <c r="D17" s="96">
        <v>3.8</v>
      </c>
      <c r="E17" s="19">
        <v>3.5</v>
      </c>
      <c r="F17" s="56">
        <f t="shared" si="2"/>
        <v>3.7666666666666671</v>
      </c>
      <c r="G17" s="56">
        <f t="shared" si="3"/>
        <v>11.700000000000001</v>
      </c>
      <c r="H17" s="57">
        <f t="shared" si="4"/>
        <v>0</v>
      </c>
      <c r="I17" s="58">
        <f t="shared" si="9"/>
        <v>0.67806267806267806</v>
      </c>
      <c r="J17" s="57">
        <f t="shared" si="5"/>
        <v>0.88790400174260076</v>
      </c>
      <c r="K17" s="57">
        <f t="shared" si="0"/>
        <v>1.728168545590641</v>
      </c>
      <c r="L17" s="57">
        <f t="shared" si="6"/>
        <v>0</v>
      </c>
      <c r="M17" s="58">
        <f t="shared" si="7"/>
        <v>0.48621677902421301</v>
      </c>
      <c r="N17" s="50">
        <f t="shared" si="1"/>
        <v>0.56295513863959901</v>
      </c>
      <c r="O17">
        <f t="shared" si="8"/>
        <v>15</v>
      </c>
    </row>
    <row r="18" spans="1:15" x14ac:dyDescent="0.25">
      <c r="A18" s="12" t="s">
        <v>11</v>
      </c>
      <c r="B18" s="92">
        <v>1.2</v>
      </c>
      <c r="C18" s="92">
        <v>2.8</v>
      </c>
      <c r="D18" s="96">
        <v>1.8</v>
      </c>
      <c r="E18" s="19">
        <v>1.3</v>
      </c>
      <c r="F18" s="56">
        <f t="shared" si="2"/>
        <v>1.9666666666666666</v>
      </c>
      <c r="G18" s="56">
        <f t="shared" si="3"/>
        <v>11.700000000000001</v>
      </c>
      <c r="H18" s="57">
        <f t="shared" si="4"/>
        <v>0</v>
      </c>
      <c r="I18" s="58">
        <f t="shared" si="9"/>
        <v>0.83190883190883191</v>
      </c>
      <c r="J18" s="57">
        <f t="shared" si="5"/>
        <v>1.0270400246248399</v>
      </c>
      <c r="K18" s="57">
        <f t="shared" si="0"/>
        <v>1.728168545590641</v>
      </c>
      <c r="L18" s="57">
        <f t="shared" si="6"/>
        <v>0</v>
      </c>
      <c r="M18" s="58">
        <f t="shared" si="7"/>
        <v>0.40570610011083985</v>
      </c>
      <c r="N18" s="50">
        <f t="shared" si="1"/>
        <v>0.57618719283003661</v>
      </c>
      <c r="O18">
        <f t="shared" si="8"/>
        <v>10</v>
      </c>
    </row>
    <row r="19" spans="1:15" x14ac:dyDescent="0.25">
      <c r="A19" s="39" t="s">
        <v>12</v>
      </c>
      <c r="B19" s="95">
        <v>0</v>
      </c>
      <c r="C19" s="95">
        <v>0</v>
      </c>
      <c r="D19" s="156">
        <v>0</v>
      </c>
      <c r="E19" s="122">
        <v>0</v>
      </c>
      <c r="F19" s="355" t="s">
        <v>20</v>
      </c>
      <c r="G19" s="356"/>
      <c r="H19" s="356"/>
      <c r="I19" s="356"/>
      <c r="J19" s="356"/>
      <c r="K19" s="356"/>
      <c r="L19" s="356"/>
      <c r="M19" s="356"/>
      <c r="N19" s="78" t="s">
        <v>36</v>
      </c>
      <c r="O19">
        <f t="shared" si="8"/>
        <v>1</v>
      </c>
    </row>
    <row r="20" spans="1:15" x14ac:dyDescent="0.25">
      <c r="A20" s="12" t="s">
        <v>13</v>
      </c>
      <c r="B20" s="92">
        <v>0</v>
      </c>
      <c r="C20" s="92">
        <v>0</v>
      </c>
      <c r="D20" s="96">
        <v>0</v>
      </c>
      <c r="E20" s="19">
        <v>0</v>
      </c>
      <c r="F20" s="56">
        <f t="shared" si="2"/>
        <v>0</v>
      </c>
      <c r="G20" s="56">
        <f t="shared" si="3"/>
        <v>11.700000000000001</v>
      </c>
      <c r="H20" s="57">
        <f t="shared" si="4"/>
        <v>0</v>
      </c>
      <c r="I20" s="58">
        <f t="shared" si="9"/>
        <v>1</v>
      </c>
      <c r="J20" s="57">
        <v>0</v>
      </c>
      <c r="K20" s="57">
        <f>MAX($J$5:$J$21)</f>
        <v>1.728168545590641</v>
      </c>
      <c r="L20" s="57">
        <f>MIN($J$5:$J$21)</f>
        <v>0</v>
      </c>
      <c r="M20" s="58">
        <f t="shared" si="7"/>
        <v>1</v>
      </c>
      <c r="N20" s="50">
        <f>0.6*M20+0.4*I20</f>
        <v>1</v>
      </c>
      <c r="O20">
        <f t="shared" si="8"/>
        <v>1</v>
      </c>
    </row>
    <row r="21" spans="1:15" ht="19.5" customHeight="1" x14ac:dyDescent="0.25">
      <c r="A21" s="12" t="s">
        <v>14</v>
      </c>
      <c r="B21" s="92">
        <v>0.31</v>
      </c>
      <c r="C21" s="92">
        <v>0.04</v>
      </c>
      <c r="D21" s="96">
        <v>0</v>
      </c>
      <c r="E21" s="19">
        <v>1.6</v>
      </c>
      <c r="F21" s="56">
        <f t="shared" si="2"/>
        <v>0.54666666666666675</v>
      </c>
      <c r="G21" s="56">
        <f t="shared" si="3"/>
        <v>11.700000000000001</v>
      </c>
      <c r="H21" s="57">
        <f t="shared" si="4"/>
        <v>0</v>
      </c>
      <c r="I21" s="58">
        <f t="shared" si="9"/>
        <v>0.95327635327635329</v>
      </c>
      <c r="J21" s="57">
        <f>((E21/C21)*(C21/B21))^(1/3)</f>
        <v>1.728168545590641</v>
      </c>
      <c r="K21" s="57">
        <f>MAX($J$5:$J$21)</f>
        <v>1.728168545590641</v>
      </c>
      <c r="L21" s="57">
        <f>MIN($J$5:$J$21)</f>
        <v>0</v>
      </c>
      <c r="M21" s="58">
        <f t="shared" si="7"/>
        <v>0</v>
      </c>
      <c r="N21" s="50">
        <f t="shared" si="1"/>
        <v>0.38131054131054132</v>
      </c>
      <c r="O21">
        <f t="shared" si="8"/>
        <v>11</v>
      </c>
    </row>
    <row r="22" spans="1:15" ht="20.25" customHeight="1" x14ac:dyDescent="0.25">
      <c r="A22" s="33"/>
      <c r="B22" s="59"/>
    </row>
  </sheetData>
  <autoFilter ref="A4:E20" xr:uid="{00000000-0009-0000-0000-00000F000000}"/>
  <sortState xmlns:xlrd2="http://schemas.microsoft.com/office/spreadsheetml/2017/richdata2" ref="A5:I21">
    <sortCondition ref="A5"/>
  </sortState>
  <mergeCells count="4">
    <mergeCell ref="A3:E3"/>
    <mergeCell ref="F3:H3"/>
    <mergeCell ref="J3:L3"/>
    <mergeCell ref="F19:M19"/>
  </mergeCells>
  <pageMargins left="0.7" right="0.7" top="0.75" bottom="0.75" header="0.3" footer="0.3"/>
  <pageSetup paperSize="9" orientation="landscape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2:O21"/>
  <sheetViews>
    <sheetView zoomScale="96" zoomScaleNormal="96" workbookViewId="0">
      <selection activeCell="E15" sqref="E15"/>
    </sheetView>
  </sheetViews>
  <sheetFormatPr defaultRowHeight="15" x14ac:dyDescent="0.25"/>
  <cols>
    <col min="1" max="1" width="20.85546875" customWidth="1"/>
    <col min="2" max="2" width="8" customWidth="1"/>
    <col min="3" max="3" width="6.85546875" customWidth="1"/>
    <col min="4" max="4" width="7.28515625" customWidth="1"/>
    <col min="5" max="5" width="7.85546875" customWidth="1"/>
    <col min="6" max="6" width="8.42578125" customWidth="1"/>
  </cols>
  <sheetData>
    <row r="2" spans="1:15" x14ac:dyDescent="0.25">
      <c r="A2" t="s">
        <v>18</v>
      </c>
    </row>
    <row r="3" spans="1:15" ht="117.75" customHeight="1" x14ac:dyDescent="0.25">
      <c r="A3" s="339" t="s">
        <v>62</v>
      </c>
      <c r="B3" s="340"/>
      <c r="C3" s="340"/>
      <c r="D3" s="340"/>
      <c r="E3" s="340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5" ht="61.5" customHeight="1" x14ac:dyDescent="0.25">
      <c r="A4" s="4" t="s">
        <v>0</v>
      </c>
      <c r="B4" s="278">
        <v>2018</v>
      </c>
      <c r="C4" s="278">
        <v>2019</v>
      </c>
      <c r="D4" s="278">
        <v>2020</v>
      </c>
      <c r="E4" s="121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x14ac:dyDescent="0.25">
      <c r="A5" s="12" t="s">
        <v>15</v>
      </c>
      <c r="B5" s="138">
        <v>0</v>
      </c>
      <c r="C5" s="138">
        <v>22.2</v>
      </c>
      <c r="D5" s="138">
        <v>7</v>
      </c>
      <c r="E5" s="19">
        <v>7</v>
      </c>
      <c r="F5" s="56">
        <f t="shared" ref="F5:F18" si="0">SUM(C5:E5)/3</f>
        <v>12.066666666666668</v>
      </c>
      <c r="G5" s="56">
        <f t="shared" ref="G5:G18" si="1">MAX($F$5:$F$21)</f>
        <v>24.333333333333332</v>
      </c>
      <c r="H5" s="57">
        <f t="shared" ref="H5:H18" si="2">MIN($F$5:$F$21)</f>
        <v>0</v>
      </c>
      <c r="I5" s="58">
        <f t="shared" ref="I5:I18" si="3">(G5-F5)/(G5-H5)</f>
        <v>0.50410958904109582</v>
      </c>
      <c r="J5" s="57">
        <f>((E5/D5)*(D5/C5))^(1/3)</f>
        <v>0.68063616598561527</v>
      </c>
      <c r="K5" s="57">
        <f t="shared" ref="K5:K18" si="4">MAX($J$5:$J$21)</f>
        <v>1.137399574805303</v>
      </c>
      <c r="L5" s="57">
        <f t="shared" ref="L5:L18" si="5">MIN($J$5:$J$21)</f>
        <v>0</v>
      </c>
      <c r="M5" s="58">
        <f t="shared" ref="M5:M18" si="6">(K5-J5)/(K5-L5)</f>
        <v>0.40158570386126197</v>
      </c>
      <c r="N5" s="50">
        <f t="shared" ref="N5:N18" si="7">0.6*M5+0.4*I5</f>
        <v>0.44259525793319554</v>
      </c>
      <c r="O5">
        <f>_xlfn.RANK.EQ(E5,$E$5:$E$21,1)</f>
        <v>16</v>
      </c>
    </row>
    <row r="6" spans="1:15" ht="15.75" customHeight="1" x14ac:dyDescent="0.25">
      <c r="A6" s="12" t="s">
        <v>1</v>
      </c>
      <c r="B6" s="138">
        <v>0</v>
      </c>
      <c r="C6" s="138">
        <v>0</v>
      </c>
      <c r="D6" s="138">
        <v>10</v>
      </c>
      <c r="E6" s="19">
        <v>0</v>
      </c>
      <c r="F6" s="56">
        <f t="shared" si="0"/>
        <v>3.3333333333333335</v>
      </c>
      <c r="G6" s="56">
        <f t="shared" si="1"/>
        <v>24.333333333333332</v>
      </c>
      <c r="H6" s="57">
        <f t="shared" si="2"/>
        <v>0</v>
      </c>
      <c r="I6" s="58">
        <f t="shared" si="3"/>
        <v>0.86301369863013699</v>
      </c>
      <c r="J6" s="57">
        <f>((E6))^(1/3)</f>
        <v>0</v>
      </c>
      <c r="K6" s="57">
        <f t="shared" si="4"/>
        <v>1.137399574805303</v>
      </c>
      <c r="L6" s="57">
        <f t="shared" si="5"/>
        <v>0</v>
      </c>
      <c r="M6" s="58">
        <f t="shared" si="6"/>
        <v>1</v>
      </c>
      <c r="N6" s="50">
        <f t="shared" si="7"/>
        <v>0.9452054794520548</v>
      </c>
      <c r="O6">
        <f t="shared" ref="O6:O21" si="8">_xlfn.RANK.EQ(E6,$E$5:$E$21,1)</f>
        <v>1</v>
      </c>
    </row>
    <row r="7" spans="1:15" x14ac:dyDescent="0.25">
      <c r="A7" s="12" t="s">
        <v>2</v>
      </c>
      <c r="B7" s="138">
        <v>0</v>
      </c>
      <c r="C7" s="138">
        <v>0.2</v>
      </c>
      <c r="D7" s="138">
        <v>7.7</v>
      </c>
      <c r="E7" s="19">
        <v>0</v>
      </c>
      <c r="F7" s="56">
        <f t="shared" si="0"/>
        <v>2.6333333333333333</v>
      </c>
      <c r="G7" s="56">
        <f t="shared" si="1"/>
        <v>24.333333333333332</v>
      </c>
      <c r="H7" s="57">
        <f t="shared" si="2"/>
        <v>0</v>
      </c>
      <c r="I7" s="58">
        <f t="shared" si="3"/>
        <v>0.89178082191780828</v>
      </c>
      <c r="J7" s="319">
        <f>((E7/D7)*(D7/C7))^(1/3)</f>
        <v>0</v>
      </c>
      <c r="K7" s="57">
        <f t="shared" si="4"/>
        <v>1.137399574805303</v>
      </c>
      <c r="L7" s="57">
        <f t="shared" si="5"/>
        <v>0</v>
      </c>
      <c r="M7" s="58">
        <f t="shared" si="6"/>
        <v>1</v>
      </c>
      <c r="N7" s="50">
        <f t="shared" si="7"/>
        <v>0.95671232876712331</v>
      </c>
      <c r="O7">
        <f t="shared" si="8"/>
        <v>1</v>
      </c>
    </row>
    <row r="8" spans="1:15" x14ac:dyDescent="0.25">
      <c r="A8" s="12" t="s">
        <v>3</v>
      </c>
      <c r="B8" s="138">
        <v>7</v>
      </c>
      <c r="C8" s="138">
        <v>6.8</v>
      </c>
      <c r="D8" s="138">
        <v>3.4</v>
      </c>
      <c r="E8" s="19">
        <v>10.3</v>
      </c>
      <c r="F8" s="56">
        <f t="shared" si="0"/>
        <v>6.833333333333333</v>
      </c>
      <c r="G8" s="56">
        <f t="shared" si="1"/>
        <v>24.333333333333332</v>
      </c>
      <c r="H8" s="57">
        <f t="shared" si="2"/>
        <v>0</v>
      </c>
      <c r="I8" s="58">
        <f t="shared" si="3"/>
        <v>0.71917808219178081</v>
      </c>
      <c r="J8" s="57">
        <f>((E8/D8)*(D8/C8)*(C8/B8))^(1/3)</f>
        <v>1.137399574805303</v>
      </c>
      <c r="K8" s="57">
        <f t="shared" si="4"/>
        <v>1.137399574805303</v>
      </c>
      <c r="L8" s="57">
        <f t="shared" si="5"/>
        <v>0</v>
      </c>
      <c r="M8" s="58">
        <f t="shared" si="6"/>
        <v>0</v>
      </c>
      <c r="N8" s="50">
        <f t="shared" si="7"/>
        <v>0.28767123287671231</v>
      </c>
      <c r="O8">
        <f t="shared" si="8"/>
        <v>17</v>
      </c>
    </row>
    <row r="9" spans="1:15" x14ac:dyDescent="0.25">
      <c r="A9" s="12" t="s">
        <v>16</v>
      </c>
      <c r="B9" s="138">
        <v>8.9</v>
      </c>
      <c r="C9" s="138">
        <v>8.9</v>
      </c>
      <c r="D9" s="138">
        <v>8.0399999999999991</v>
      </c>
      <c r="E9" s="19">
        <v>4.4000000000000004</v>
      </c>
      <c r="F9" s="56">
        <f t="shared" si="0"/>
        <v>7.1133333333333324</v>
      </c>
      <c r="G9" s="56">
        <f t="shared" si="1"/>
        <v>24.333333333333332</v>
      </c>
      <c r="H9" s="57">
        <f t="shared" si="2"/>
        <v>0</v>
      </c>
      <c r="I9" s="58">
        <f t="shared" si="3"/>
        <v>0.7076712328767123</v>
      </c>
      <c r="J9" s="57">
        <f>((E9/D9)*(D9/C9)*(C9/B9))^(1/3)</f>
        <v>0.79071666125294426</v>
      </c>
      <c r="K9" s="57">
        <f t="shared" si="4"/>
        <v>1.137399574805303</v>
      </c>
      <c r="L9" s="57">
        <f t="shared" si="5"/>
        <v>0</v>
      </c>
      <c r="M9" s="58">
        <f t="shared" si="6"/>
        <v>0.30480309754969176</v>
      </c>
      <c r="N9" s="50">
        <f t="shared" si="7"/>
        <v>0.46595035168050003</v>
      </c>
      <c r="O9">
        <f t="shared" si="8"/>
        <v>14</v>
      </c>
    </row>
    <row r="10" spans="1:15" x14ac:dyDescent="0.25">
      <c r="A10" s="12" t="s">
        <v>4</v>
      </c>
      <c r="B10" s="138">
        <v>4.4400000000000004</v>
      </c>
      <c r="C10" s="138">
        <v>2.2200000000000002</v>
      </c>
      <c r="D10" s="138">
        <v>0</v>
      </c>
      <c r="E10" s="19">
        <v>2.27</v>
      </c>
      <c r="F10" s="56">
        <f t="shared" si="0"/>
        <v>1.4966666666666668</v>
      </c>
      <c r="G10" s="56">
        <f t="shared" si="1"/>
        <v>24.333333333333332</v>
      </c>
      <c r="H10" s="57">
        <f t="shared" si="2"/>
        <v>0</v>
      </c>
      <c r="I10" s="58">
        <f t="shared" si="3"/>
        <v>0.93849315068493155</v>
      </c>
      <c r="J10" s="57">
        <f>((E10/C10)*(C10/B10))^(1/3)</f>
        <v>0.79961505504167352</v>
      </c>
      <c r="K10" s="57">
        <f t="shared" si="4"/>
        <v>1.137399574805303</v>
      </c>
      <c r="L10" s="57">
        <f t="shared" si="5"/>
        <v>0</v>
      </c>
      <c r="M10" s="58">
        <f t="shared" si="6"/>
        <v>0.29697964307877511</v>
      </c>
      <c r="N10" s="50">
        <f t="shared" si="7"/>
        <v>0.55358504612123771</v>
      </c>
      <c r="O10">
        <f t="shared" si="8"/>
        <v>10</v>
      </c>
    </row>
    <row r="11" spans="1:15" x14ac:dyDescent="0.25">
      <c r="A11" s="12" t="s">
        <v>5</v>
      </c>
      <c r="B11" s="157">
        <v>0</v>
      </c>
      <c r="C11" s="157">
        <v>0</v>
      </c>
      <c r="D11" s="157">
        <v>0</v>
      </c>
      <c r="E11" s="307">
        <v>0</v>
      </c>
      <c r="F11" s="56">
        <f t="shared" si="0"/>
        <v>0</v>
      </c>
      <c r="G11" s="56">
        <f t="shared" si="1"/>
        <v>24.333333333333332</v>
      </c>
      <c r="H11" s="57">
        <f t="shared" si="2"/>
        <v>0</v>
      </c>
      <c r="I11" s="58">
        <f t="shared" si="3"/>
        <v>1</v>
      </c>
      <c r="J11" s="57">
        <v>0</v>
      </c>
      <c r="K11" s="57">
        <f t="shared" si="4"/>
        <v>1.137399574805303</v>
      </c>
      <c r="L11" s="57">
        <f t="shared" si="5"/>
        <v>0</v>
      </c>
      <c r="M11" s="58">
        <f t="shared" si="6"/>
        <v>1</v>
      </c>
      <c r="N11" s="50">
        <f t="shared" si="7"/>
        <v>1</v>
      </c>
      <c r="O11">
        <f t="shared" si="8"/>
        <v>1</v>
      </c>
    </row>
    <row r="12" spans="1:15" x14ac:dyDescent="0.25">
      <c r="A12" s="12" t="s">
        <v>6</v>
      </c>
      <c r="B12" s="138">
        <v>3.8</v>
      </c>
      <c r="C12" s="138">
        <v>3.5</v>
      </c>
      <c r="D12" s="138">
        <v>3.5</v>
      </c>
      <c r="E12" s="19">
        <v>3.22</v>
      </c>
      <c r="F12" s="56">
        <f t="shared" si="0"/>
        <v>3.4066666666666667</v>
      </c>
      <c r="G12" s="56">
        <f t="shared" si="1"/>
        <v>24.333333333333332</v>
      </c>
      <c r="H12" s="57">
        <f t="shared" si="2"/>
        <v>0</v>
      </c>
      <c r="I12" s="58">
        <f t="shared" si="3"/>
        <v>0.86</v>
      </c>
      <c r="J12" s="57">
        <f>((E12/D12)*(D12/C12)*(C12/B12))^(1/3)</f>
        <v>0.94628965359965933</v>
      </c>
      <c r="K12" s="57">
        <f t="shared" si="4"/>
        <v>1.137399574805303</v>
      </c>
      <c r="L12" s="57">
        <f t="shared" si="5"/>
        <v>0</v>
      </c>
      <c r="M12" s="58">
        <f t="shared" si="6"/>
        <v>0.16802355604744912</v>
      </c>
      <c r="N12" s="50">
        <f t="shared" si="7"/>
        <v>0.4448141336284695</v>
      </c>
      <c r="O12">
        <f t="shared" si="8"/>
        <v>12</v>
      </c>
    </row>
    <row r="13" spans="1:15" x14ac:dyDescent="0.25">
      <c r="A13" s="12" t="s">
        <v>7</v>
      </c>
      <c r="B13" s="157">
        <v>0</v>
      </c>
      <c r="C13" s="157">
        <v>0</v>
      </c>
      <c r="D13" s="157">
        <v>0</v>
      </c>
      <c r="E13" s="307">
        <v>0</v>
      </c>
      <c r="F13" s="56">
        <f t="shared" si="0"/>
        <v>0</v>
      </c>
      <c r="G13" s="56">
        <f t="shared" si="1"/>
        <v>24.333333333333332</v>
      </c>
      <c r="H13" s="57">
        <f t="shared" si="2"/>
        <v>0</v>
      </c>
      <c r="I13" s="58">
        <f t="shared" si="3"/>
        <v>1</v>
      </c>
      <c r="J13" s="57">
        <v>0</v>
      </c>
      <c r="K13" s="57">
        <f t="shared" si="4"/>
        <v>1.137399574805303</v>
      </c>
      <c r="L13" s="57">
        <f t="shared" si="5"/>
        <v>0</v>
      </c>
      <c r="M13" s="58">
        <f t="shared" si="6"/>
        <v>1</v>
      </c>
      <c r="N13" s="50">
        <f t="shared" si="7"/>
        <v>1</v>
      </c>
      <c r="O13">
        <f t="shared" si="8"/>
        <v>1</v>
      </c>
    </row>
    <row r="14" spans="1:15" x14ac:dyDescent="0.25">
      <c r="A14" s="12" t="s">
        <v>8</v>
      </c>
      <c r="B14" s="138">
        <v>0</v>
      </c>
      <c r="C14" s="138">
        <v>26.7</v>
      </c>
      <c r="D14" s="138">
        <v>40</v>
      </c>
      <c r="E14" s="19">
        <v>6.3</v>
      </c>
      <c r="F14" s="56">
        <f t="shared" si="0"/>
        <v>24.333333333333332</v>
      </c>
      <c r="G14" s="56">
        <f t="shared" si="1"/>
        <v>24.333333333333332</v>
      </c>
      <c r="H14" s="57">
        <f t="shared" si="2"/>
        <v>0</v>
      </c>
      <c r="I14" s="58">
        <f t="shared" si="3"/>
        <v>0</v>
      </c>
      <c r="J14" s="57">
        <f>((E14/D14)*(D14/C14))^(1/3)</f>
        <v>0.61793542908185095</v>
      </c>
      <c r="K14" s="57">
        <f t="shared" si="4"/>
        <v>1.137399574805303</v>
      </c>
      <c r="L14" s="57">
        <f t="shared" si="5"/>
        <v>0</v>
      </c>
      <c r="M14" s="58">
        <f t="shared" si="6"/>
        <v>0.45671209769211712</v>
      </c>
      <c r="N14" s="50">
        <f t="shared" si="7"/>
        <v>0.27402725861527027</v>
      </c>
      <c r="O14">
        <f t="shared" si="8"/>
        <v>15</v>
      </c>
    </row>
    <row r="15" spans="1:15" x14ac:dyDescent="0.25">
      <c r="A15" s="12" t="s">
        <v>9</v>
      </c>
      <c r="B15" s="142">
        <v>3.3</v>
      </c>
      <c r="C15" s="138">
        <v>3.3</v>
      </c>
      <c r="D15" s="138">
        <v>0</v>
      </c>
      <c r="E15" s="19">
        <v>0</v>
      </c>
      <c r="F15" s="56">
        <f t="shared" si="0"/>
        <v>1.0999999999999999</v>
      </c>
      <c r="G15" s="56">
        <f t="shared" si="1"/>
        <v>24.333333333333332</v>
      </c>
      <c r="H15" s="57">
        <f t="shared" si="2"/>
        <v>0</v>
      </c>
      <c r="I15" s="58">
        <f t="shared" si="3"/>
        <v>0.95479452054794511</v>
      </c>
      <c r="J15" s="319">
        <f>((D15/C15)*(C15/B15))^(1/3)</f>
        <v>0</v>
      </c>
      <c r="K15" s="57">
        <f t="shared" si="4"/>
        <v>1.137399574805303</v>
      </c>
      <c r="L15" s="57">
        <f t="shared" si="5"/>
        <v>0</v>
      </c>
      <c r="M15" s="58">
        <f t="shared" si="6"/>
        <v>1</v>
      </c>
      <c r="N15" s="50">
        <f t="shared" si="7"/>
        <v>0.98191780821917807</v>
      </c>
      <c r="O15">
        <f t="shared" si="8"/>
        <v>1</v>
      </c>
    </row>
    <row r="16" spans="1:15" x14ac:dyDescent="0.25">
      <c r="A16" s="12" t="s">
        <v>43</v>
      </c>
      <c r="B16" s="157">
        <v>0</v>
      </c>
      <c r="C16" s="157">
        <v>0</v>
      </c>
      <c r="D16" s="157">
        <v>0</v>
      </c>
      <c r="E16" s="322">
        <v>0.8</v>
      </c>
      <c r="F16" s="56">
        <f t="shared" si="0"/>
        <v>0.26666666666666666</v>
      </c>
      <c r="G16" s="56">
        <f t="shared" si="1"/>
        <v>24.333333333333332</v>
      </c>
      <c r="H16" s="57">
        <f t="shared" si="2"/>
        <v>0</v>
      </c>
      <c r="I16" s="58">
        <f t="shared" si="3"/>
        <v>0.989041095890411</v>
      </c>
      <c r="J16" s="57">
        <v>0</v>
      </c>
      <c r="K16" s="57">
        <f t="shared" si="4"/>
        <v>1.137399574805303</v>
      </c>
      <c r="L16" s="57">
        <f t="shared" si="5"/>
        <v>0</v>
      </c>
      <c r="M16" s="58">
        <f t="shared" si="6"/>
        <v>1</v>
      </c>
      <c r="N16" s="50">
        <f t="shared" si="7"/>
        <v>0.99561643835616442</v>
      </c>
      <c r="O16">
        <f t="shared" si="8"/>
        <v>9</v>
      </c>
    </row>
    <row r="17" spans="1:15" x14ac:dyDescent="0.25">
      <c r="A17" s="12" t="s">
        <v>10</v>
      </c>
      <c r="B17" s="138">
        <v>8</v>
      </c>
      <c r="C17" s="138">
        <v>5</v>
      </c>
      <c r="D17" s="138">
        <v>5.4</v>
      </c>
      <c r="E17" s="19">
        <v>3</v>
      </c>
      <c r="F17" s="56">
        <f t="shared" si="0"/>
        <v>4.4666666666666668</v>
      </c>
      <c r="G17" s="56">
        <f t="shared" si="1"/>
        <v>24.333333333333332</v>
      </c>
      <c r="H17" s="57">
        <f t="shared" si="2"/>
        <v>0</v>
      </c>
      <c r="I17" s="58">
        <f t="shared" si="3"/>
        <v>0.81643835616438365</v>
      </c>
      <c r="J17" s="57">
        <f>((E17/D17)*(D17/C17)*(C17/B17))^(1/3)</f>
        <v>0.72112478515370415</v>
      </c>
      <c r="K17" s="57">
        <f t="shared" si="4"/>
        <v>1.137399574805303</v>
      </c>
      <c r="L17" s="57">
        <f t="shared" si="5"/>
        <v>0</v>
      </c>
      <c r="M17" s="58">
        <f t="shared" si="6"/>
        <v>0.36598817062407962</v>
      </c>
      <c r="N17" s="50">
        <f t="shared" si="7"/>
        <v>0.54616824484020121</v>
      </c>
      <c r="O17">
        <f t="shared" si="8"/>
        <v>11</v>
      </c>
    </row>
    <row r="18" spans="1:15" x14ac:dyDescent="0.25">
      <c r="A18" s="12" t="s">
        <v>11</v>
      </c>
      <c r="B18" s="157">
        <v>0</v>
      </c>
      <c r="C18" s="157">
        <v>0</v>
      </c>
      <c r="D18" s="157">
        <v>0</v>
      </c>
      <c r="E18" s="307">
        <v>0</v>
      </c>
      <c r="F18" s="56">
        <f t="shared" si="0"/>
        <v>0</v>
      </c>
      <c r="G18" s="56">
        <f t="shared" si="1"/>
        <v>24.333333333333332</v>
      </c>
      <c r="H18" s="57">
        <f t="shared" si="2"/>
        <v>0</v>
      </c>
      <c r="I18" s="58">
        <f t="shared" si="3"/>
        <v>1</v>
      </c>
      <c r="J18" s="57">
        <v>0</v>
      </c>
      <c r="K18" s="57">
        <f t="shared" si="4"/>
        <v>1.137399574805303</v>
      </c>
      <c r="L18" s="57">
        <f t="shared" si="5"/>
        <v>0</v>
      </c>
      <c r="M18" s="58">
        <f t="shared" si="6"/>
        <v>1</v>
      </c>
      <c r="N18" s="50">
        <f t="shared" si="7"/>
        <v>1</v>
      </c>
      <c r="O18">
        <f t="shared" si="8"/>
        <v>1</v>
      </c>
    </row>
    <row r="19" spans="1:15" x14ac:dyDescent="0.25">
      <c r="A19" s="39" t="s">
        <v>12</v>
      </c>
      <c r="B19" s="156">
        <v>0</v>
      </c>
      <c r="C19" s="156">
        <v>0</v>
      </c>
      <c r="D19" s="156">
        <v>0</v>
      </c>
      <c r="E19" s="122">
        <v>0</v>
      </c>
      <c r="F19" s="355" t="s">
        <v>20</v>
      </c>
      <c r="G19" s="356"/>
      <c r="H19" s="356"/>
      <c r="I19" s="356"/>
      <c r="J19" s="356"/>
      <c r="K19" s="356"/>
      <c r="L19" s="356"/>
      <c r="M19" s="357"/>
      <c r="N19" s="78" t="s">
        <v>36</v>
      </c>
      <c r="O19">
        <f t="shared" si="8"/>
        <v>1</v>
      </c>
    </row>
    <row r="20" spans="1:15" x14ac:dyDescent="0.25">
      <c r="A20" s="12" t="s">
        <v>13</v>
      </c>
      <c r="B20" s="157">
        <v>0</v>
      </c>
      <c r="C20" s="157">
        <v>0</v>
      </c>
      <c r="D20" s="157">
        <v>0</v>
      </c>
      <c r="E20" s="307">
        <v>0</v>
      </c>
      <c r="F20" s="56">
        <f>SUM(C20:E20)/3</f>
        <v>0</v>
      </c>
      <c r="G20" s="56">
        <f>MAX($F$5:$F$21)</f>
        <v>24.333333333333332</v>
      </c>
      <c r="H20" s="57">
        <f>MIN($F$5:$F$21)</f>
        <v>0</v>
      </c>
      <c r="I20" s="58">
        <f>(G20-F20)/(G20-H20)</f>
        <v>1</v>
      </c>
      <c r="J20" s="57">
        <v>0</v>
      </c>
      <c r="K20" s="57">
        <f>MAX($J$5:$J$21)</f>
        <v>1.137399574805303</v>
      </c>
      <c r="L20" s="57">
        <f>MIN($J$5:$J$21)</f>
        <v>0</v>
      </c>
      <c r="M20" s="58">
        <f>(K20-J20)/(K20-L20)</f>
        <v>1</v>
      </c>
      <c r="N20" s="50">
        <f>0.6*M20+0.4*I20</f>
        <v>1</v>
      </c>
      <c r="O20">
        <f t="shared" si="8"/>
        <v>1</v>
      </c>
    </row>
    <row r="21" spans="1:15" ht="18" customHeight="1" x14ac:dyDescent="0.25">
      <c r="A21" s="12" t="s">
        <v>14</v>
      </c>
      <c r="B21" s="138">
        <v>4.3</v>
      </c>
      <c r="C21" s="138">
        <v>16.7</v>
      </c>
      <c r="D21" s="138">
        <v>16.7</v>
      </c>
      <c r="E21" s="19">
        <v>4</v>
      </c>
      <c r="F21" s="56">
        <f>SUM(C21:E21)/3</f>
        <v>12.466666666666667</v>
      </c>
      <c r="G21" s="56">
        <f>MAX($F$5:$F$21)</f>
        <v>24.333333333333332</v>
      </c>
      <c r="H21" s="57">
        <f>MIN($F$5:$F$21)</f>
        <v>0</v>
      </c>
      <c r="I21" s="58">
        <f>(G21-F21)/(G21-H21)</f>
        <v>0.48767123287671232</v>
      </c>
      <c r="J21" s="57">
        <f>((E21/D21)*(D21/C21)*(C21/B21))^(1/3)</f>
        <v>0.97618136289539448</v>
      </c>
      <c r="K21" s="57">
        <f>MAX($J$5:$J$21)</f>
        <v>1.137399574805303</v>
      </c>
      <c r="L21" s="57">
        <f>MIN($J$5:$J$21)</f>
        <v>0</v>
      </c>
      <c r="M21" s="58">
        <f>(K21-J21)/(K21-L21)</f>
        <v>0.1417428100740282</v>
      </c>
      <c r="N21" s="50">
        <f>0.6*M21+0.4*I21</f>
        <v>0.28011417919510184</v>
      </c>
      <c r="O21">
        <f t="shared" si="8"/>
        <v>13</v>
      </c>
    </row>
  </sheetData>
  <autoFilter ref="A4:E20" xr:uid="{00000000-0009-0000-0000-000010000000}">
    <sortState xmlns:xlrd2="http://schemas.microsoft.com/office/spreadsheetml/2017/richdata2" ref="A5:J23">
      <sortCondition ref="E4:E21"/>
    </sortState>
  </autoFilter>
  <mergeCells count="4">
    <mergeCell ref="A3:E3"/>
    <mergeCell ref="F3:H3"/>
    <mergeCell ref="J3:L3"/>
    <mergeCell ref="F19:M19"/>
  </mergeCells>
  <pageMargins left="0.7" right="0.7" top="0.75" bottom="0.75" header="0.3" footer="0.3"/>
  <pageSetup paperSize="9" orientation="landscape" horizontalDpi="200" verticalDpi="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0000"/>
  </sheetPr>
  <dimension ref="A2:O21"/>
  <sheetViews>
    <sheetView zoomScaleNormal="100" workbookViewId="0">
      <selection activeCell="A17" sqref="A17:XFD17"/>
    </sheetView>
  </sheetViews>
  <sheetFormatPr defaultRowHeight="15" x14ac:dyDescent="0.25"/>
  <cols>
    <col min="1" max="1" width="21.7109375" customWidth="1"/>
    <col min="2" max="3" width="8.7109375" customWidth="1"/>
    <col min="4" max="4" width="8.42578125" customWidth="1"/>
    <col min="5" max="5" width="7.7109375" customWidth="1"/>
    <col min="6" max="6" width="11.140625" customWidth="1"/>
  </cols>
  <sheetData>
    <row r="2" spans="1:15" x14ac:dyDescent="0.25">
      <c r="A2" t="s">
        <v>18</v>
      </c>
    </row>
    <row r="3" spans="1:15" ht="81.75" customHeight="1" x14ac:dyDescent="0.25">
      <c r="A3" s="358" t="s">
        <v>63</v>
      </c>
      <c r="B3" s="358"/>
      <c r="C3" s="358"/>
      <c r="D3" s="358"/>
      <c r="E3" s="358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5" ht="59.25" customHeight="1" x14ac:dyDescent="0.25">
      <c r="A4" s="4" t="s">
        <v>0</v>
      </c>
      <c r="B4" s="278">
        <v>2018</v>
      </c>
      <c r="C4" s="278">
        <v>2019</v>
      </c>
      <c r="D4" s="278">
        <v>2020</v>
      </c>
      <c r="E4" s="121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x14ac:dyDescent="0.25">
      <c r="A5" s="12" t="s">
        <v>15</v>
      </c>
      <c r="B5" s="145">
        <v>5</v>
      </c>
      <c r="C5" s="145">
        <v>11</v>
      </c>
      <c r="D5" s="145">
        <v>0</v>
      </c>
      <c r="E5" s="19">
        <v>1</v>
      </c>
      <c r="F5" s="56">
        <f t="shared" ref="F5:F21" si="0">SUM(C5:E5)/3</f>
        <v>4</v>
      </c>
      <c r="G5" s="56">
        <f t="shared" ref="G5:G21" si="1">MAX($F$5:$F$21)</f>
        <v>4.0333333333333332</v>
      </c>
      <c r="H5" s="57">
        <f t="shared" ref="H5:H21" si="2">MIN($F$5:$F$21)</f>
        <v>0</v>
      </c>
      <c r="I5" s="58">
        <f t="shared" ref="I5:I21" si="3">(G5-F5)/(G5-H5)</f>
        <v>8.2644628099173261E-3</v>
      </c>
      <c r="J5" s="57">
        <f>((E5/C5)*(C5/B5))^(1/3)</f>
        <v>0.58480354764257325</v>
      </c>
      <c r="K5" s="57">
        <f t="shared" ref="K5:K21" si="4">MAX($J$5:$J$21)</f>
        <v>1.4189834119703837</v>
      </c>
      <c r="L5" s="57">
        <f t="shared" ref="L5:L21" si="5">MIN($J$5:$J$21)</f>
        <v>0</v>
      </c>
      <c r="M5" s="58">
        <f t="shared" ref="M5:M21" si="6">(K5-J5)/(K5-L5)</f>
        <v>0.5878714700191443</v>
      </c>
      <c r="N5" s="50">
        <f t="shared" ref="N5:N21" si="7">0.6*M5+0.4*I5</f>
        <v>0.3560286671354535</v>
      </c>
      <c r="O5">
        <f>_xlfn.RANK.EQ(E5,$E$5:$E$21,1)</f>
        <v>11</v>
      </c>
    </row>
    <row r="6" spans="1:15" x14ac:dyDescent="0.25">
      <c r="A6" s="12" t="s">
        <v>1</v>
      </c>
      <c r="B6" s="145">
        <v>7</v>
      </c>
      <c r="C6" s="145">
        <v>5</v>
      </c>
      <c r="D6" s="145">
        <v>0</v>
      </c>
      <c r="E6" s="19">
        <v>2</v>
      </c>
      <c r="F6" s="56">
        <f t="shared" si="0"/>
        <v>2.3333333333333335</v>
      </c>
      <c r="G6" s="56">
        <f t="shared" si="1"/>
        <v>4.0333333333333332</v>
      </c>
      <c r="H6" s="57">
        <f t="shared" si="2"/>
        <v>0</v>
      </c>
      <c r="I6" s="58">
        <f t="shared" si="3"/>
        <v>0.42148760330578505</v>
      </c>
      <c r="J6" s="57">
        <f>((E6/C6)*(C6/B6))^(1/3)</f>
        <v>0.6586337560083495</v>
      </c>
      <c r="K6" s="57">
        <f t="shared" si="4"/>
        <v>1.4189834119703837</v>
      </c>
      <c r="L6" s="57">
        <f t="shared" si="5"/>
        <v>0</v>
      </c>
      <c r="M6" s="58">
        <f t="shared" si="6"/>
        <v>0.53584111663872203</v>
      </c>
      <c r="N6" s="50">
        <f t="shared" si="7"/>
        <v>0.49009971130554719</v>
      </c>
      <c r="O6">
        <f t="shared" ref="O6:O21" si="8">_xlfn.RANK.EQ(E6,$E$5:$E$21,1)</f>
        <v>15</v>
      </c>
    </row>
    <row r="7" spans="1:15" x14ac:dyDescent="0.25">
      <c r="A7" s="12" t="s">
        <v>2</v>
      </c>
      <c r="B7" s="145">
        <v>9.9</v>
      </c>
      <c r="C7" s="145">
        <v>8.1</v>
      </c>
      <c r="D7" s="145">
        <v>0</v>
      </c>
      <c r="E7" s="19">
        <v>1.84</v>
      </c>
      <c r="F7" s="56">
        <f t="shared" si="0"/>
        <v>3.313333333333333</v>
      </c>
      <c r="G7" s="56">
        <f t="shared" si="1"/>
        <v>4.0333333333333332</v>
      </c>
      <c r="H7" s="57">
        <f t="shared" si="2"/>
        <v>0</v>
      </c>
      <c r="I7" s="58">
        <f t="shared" si="3"/>
        <v>0.17851239669421493</v>
      </c>
      <c r="J7" s="57">
        <f t="shared" ref="J7:J9" si="9">((E7/C7)*(C7/B7))^(1/3)</f>
        <v>0.57068204583191096</v>
      </c>
      <c r="K7" s="57">
        <f t="shared" si="4"/>
        <v>1.4189834119703837</v>
      </c>
      <c r="L7" s="57">
        <f t="shared" si="5"/>
        <v>0</v>
      </c>
      <c r="M7" s="58">
        <f t="shared" si="6"/>
        <v>0.59782331419965751</v>
      </c>
      <c r="N7" s="50">
        <f t="shared" si="7"/>
        <v>0.43009894719748049</v>
      </c>
      <c r="O7">
        <f t="shared" si="8"/>
        <v>14</v>
      </c>
    </row>
    <row r="8" spans="1:15" ht="14.25" customHeight="1" x14ac:dyDescent="0.25">
      <c r="A8" s="12" t="s">
        <v>3</v>
      </c>
      <c r="B8" s="145">
        <v>1.3</v>
      </c>
      <c r="C8" s="145">
        <v>1.2</v>
      </c>
      <c r="D8" s="145">
        <v>0</v>
      </c>
      <c r="E8" s="19">
        <v>1.2</v>
      </c>
      <c r="F8" s="56">
        <f t="shared" si="0"/>
        <v>0.79999999999999993</v>
      </c>
      <c r="G8" s="56">
        <f t="shared" si="1"/>
        <v>4.0333333333333332</v>
      </c>
      <c r="H8" s="57">
        <f t="shared" si="2"/>
        <v>0</v>
      </c>
      <c r="I8" s="58">
        <f t="shared" si="3"/>
        <v>0.80165289256198347</v>
      </c>
      <c r="J8" s="57">
        <f t="shared" si="9"/>
        <v>0.97367188816743822</v>
      </c>
      <c r="K8" s="57">
        <f t="shared" si="4"/>
        <v>1.4189834119703837</v>
      </c>
      <c r="L8" s="57">
        <f t="shared" si="5"/>
        <v>0</v>
      </c>
      <c r="M8" s="58">
        <f t="shared" si="6"/>
        <v>0.31382433370703827</v>
      </c>
      <c r="N8" s="50">
        <f t="shared" si="7"/>
        <v>0.50895575724901643</v>
      </c>
      <c r="O8">
        <f t="shared" si="8"/>
        <v>13</v>
      </c>
    </row>
    <row r="9" spans="1:15" x14ac:dyDescent="0.25">
      <c r="A9" s="12" t="s">
        <v>16</v>
      </c>
      <c r="B9" s="145">
        <v>2.5</v>
      </c>
      <c r="C9" s="145">
        <v>0.3</v>
      </c>
      <c r="D9" s="145">
        <v>0</v>
      </c>
      <c r="E9" s="19">
        <v>0.5</v>
      </c>
      <c r="F9" s="56">
        <f t="shared" si="0"/>
        <v>0.26666666666666666</v>
      </c>
      <c r="G9" s="56">
        <f t="shared" si="1"/>
        <v>4.0333333333333332</v>
      </c>
      <c r="H9" s="57">
        <f t="shared" si="2"/>
        <v>0</v>
      </c>
      <c r="I9" s="58">
        <f t="shared" si="3"/>
        <v>0.93388429752066116</v>
      </c>
      <c r="J9" s="57">
        <f t="shared" si="9"/>
        <v>0.58480354764257325</v>
      </c>
      <c r="K9" s="57">
        <f t="shared" si="4"/>
        <v>1.4189834119703837</v>
      </c>
      <c r="L9" s="57">
        <f t="shared" si="5"/>
        <v>0</v>
      </c>
      <c r="M9" s="58">
        <f t="shared" si="6"/>
        <v>0.5878714700191443</v>
      </c>
      <c r="N9" s="50">
        <f t="shared" si="7"/>
        <v>0.726276601019751</v>
      </c>
      <c r="O9">
        <f t="shared" si="8"/>
        <v>8</v>
      </c>
    </row>
    <row r="10" spans="1:15" x14ac:dyDescent="0.25">
      <c r="A10" s="12" t="s">
        <v>4</v>
      </c>
      <c r="B10" s="145">
        <v>5.6</v>
      </c>
      <c r="C10" s="145">
        <v>5</v>
      </c>
      <c r="D10" s="145">
        <v>0.1</v>
      </c>
      <c r="E10" s="19">
        <v>7</v>
      </c>
      <c r="F10" s="56">
        <f t="shared" si="0"/>
        <v>4.0333333333333332</v>
      </c>
      <c r="G10" s="56">
        <f t="shared" si="1"/>
        <v>4.0333333333333332</v>
      </c>
      <c r="H10" s="57">
        <f t="shared" si="2"/>
        <v>0</v>
      </c>
      <c r="I10" s="58">
        <f t="shared" si="3"/>
        <v>0</v>
      </c>
      <c r="J10" s="57">
        <f>((E10/D10)*(D10/C10)*(C10/B10))^(1/3)</f>
        <v>1.0772173450159419</v>
      </c>
      <c r="K10" s="57">
        <f t="shared" si="4"/>
        <v>1.4189834119703837</v>
      </c>
      <c r="L10" s="57">
        <f t="shared" si="5"/>
        <v>0</v>
      </c>
      <c r="M10" s="58">
        <f t="shared" si="6"/>
        <v>0.24085275703108427</v>
      </c>
      <c r="N10" s="50">
        <f t="shared" si="7"/>
        <v>0.14451165421865056</v>
      </c>
      <c r="O10">
        <f t="shared" si="8"/>
        <v>17</v>
      </c>
    </row>
    <row r="11" spans="1:15" x14ac:dyDescent="0.25">
      <c r="A11" s="12" t="s">
        <v>5</v>
      </c>
      <c r="B11" s="145">
        <v>0</v>
      </c>
      <c r="C11" s="145">
        <v>0</v>
      </c>
      <c r="D11" s="145">
        <v>0</v>
      </c>
      <c r="E11" s="19">
        <v>0</v>
      </c>
      <c r="F11" s="56">
        <f t="shared" si="0"/>
        <v>0</v>
      </c>
      <c r="G11" s="56">
        <f t="shared" si="1"/>
        <v>4.0333333333333332</v>
      </c>
      <c r="H11" s="57">
        <f t="shared" si="2"/>
        <v>0</v>
      </c>
      <c r="I11" s="58">
        <f t="shared" si="3"/>
        <v>1</v>
      </c>
      <c r="J11" s="57">
        <v>0</v>
      </c>
      <c r="K11" s="57">
        <f t="shared" si="4"/>
        <v>1.4189834119703837</v>
      </c>
      <c r="L11" s="57">
        <f t="shared" si="5"/>
        <v>0</v>
      </c>
      <c r="M11" s="58">
        <f t="shared" si="6"/>
        <v>1</v>
      </c>
      <c r="N11" s="50">
        <f t="shared" si="7"/>
        <v>1</v>
      </c>
      <c r="O11">
        <f t="shared" si="8"/>
        <v>1</v>
      </c>
    </row>
    <row r="12" spans="1:15" x14ac:dyDescent="0.25">
      <c r="A12" s="12" t="s">
        <v>6</v>
      </c>
      <c r="B12" s="145">
        <v>3</v>
      </c>
      <c r="C12" s="145">
        <v>2.8</v>
      </c>
      <c r="D12" s="145">
        <v>0</v>
      </c>
      <c r="E12" s="19">
        <v>0.2</v>
      </c>
      <c r="F12" s="56">
        <f t="shared" si="0"/>
        <v>1</v>
      </c>
      <c r="G12" s="56">
        <f t="shared" si="1"/>
        <v>4.0333333333333332</v>
      </c>
      <c r="H12" s="57">
        <f t="shared" si="2"/>
        <v>0</v>
      </c>
      <c r="I12" s="58">
        <f t="shared" si="3"/>
        <v>0.75206611570247928</v>
      </c>
      <c r="J12" s="57">
        <f>((E12/C12)*(C12/B12))^(1/3)</f>
        <v>0.40548013303822666</v>
      </c>
      <c r="K12" s="57">
        <f t="shared" si="4"/>
        <v>1.4189834119703837</v>
      </c>
      <c r="L12" s="57">
        <f t="shared" si="5"/>
        <v>0</v>
      </c>
      <c r="M12" s="58">
        <f t="shared" si="6"/>
        <v>0.71424603725622005</v>
      </c>
      <c r="N12" s="50">
        <f t="shared" si="7"/>
        <v>0.72937406863472376</v>
      </c>
      <c r="O12">
        <f t="shared" si="8"/>
        <v>5</v>
      </c>
    </row>
    <row r="13" spans="1:15" x14ac:dyDescent="0.25">
      <c r="A13" s="12" t="s">
        <v>7</v>
      </c>
      <c r="B13" s="145">
        <v>4.2</v>
      </c>
      <c r="C13" s="145">
        <v>3</v>
      </c>
      <c r="D13" s="145">
        <v>0</v>
      </c>
      <c r="E13" s="19">
        <v>1</v>
      </c>
      <c r="F13" s="56">
        <f t="shared" si="0"/>
        <v>1.3333333333333333</v>
      </c>
      <c r="G13" s="56">
        <f t="shared" si="1"/>
        <v>4.0333333333333332</v>
      </c>
      <c r="H13" s="57">
        <f t="shared" si="2"/>
        <v>0</v>
      </c>
      <c r="I13" s="58">
        <f t="shared" si="3"/>
        <v>0.66942148760330589</v>
      </c>
      <c r="J13" s="57">
        <f t="shared" ref="J13:J21" si="10">((E13/C13)*(C13/B13))^(1/3)</f>
        <v>0.61979809424109344</v>
      </c>
      <c r="K13" s="57">
        <f t="shared" si="4"/>
        <v>1.4189834119703837</v>
      </c>
      <c r="L13" s="57">
        <f t="shared" si="5"/>
        <v>0</v>
      </c>
      <c r="M13" s="58">
        <f t="shared" si="6"/>
        <v>0.56320976763185049</v>
      </c>
      <c r="N13" s="50">
        <f t="shared" si="7"/>
        <v>0.60569445562043267</v>
      </c>
      <c r="O13">
        <f t="shared" si="8"/>
        <v>11</v>
      </c>
    </row>
    <row r="14" spans="1:15" x14ac:dyDescent="0.25">
      <c r="A14" s="12" t="s">
        <v>8</v>
      </c>
      <c r="B14" s="145">
        <v>1</v>
      </c>
      <c r="C14" s="145">
        <v>2</v>
      </c>
      <c r="D14" s="145">
        <v>0</v>
      </c>
      <c r="E14" s="19">
        <v>0</v>
      </c>
      <c r="F14" s="56">
        <f t="shared" si="0"/>
        <v>0.66666666666666663</v>
      </c>
      <c r="G14" s="56">
        <f t="shared" si="1"/>
        <v>4.0333333333333332</v>
      </c>
      <c r="H14" s="57">
        <f t="shared" si="2"/>
        <v>0</v>
      </c>
      <c r="I14" s="58">
        <f t="shared" si="3"/>
        <v>0.83471074380165289</v>
      </c>
      <c r="J14" s="57">
        <v>0</v>
      </c>
      <c r="K14" s="57">
        <f t="shared" si="4"/>
        <v>1.4189834119703837</v>
      </c>
      <c r="L14" s="57">
        <f t="shared" si="5"/>
        <v>0</v>
      </c>
      <c r="M14" s="58">
        <f t="shared" si="6"/>
        <v>1</v>
      </c>
      <c r="N14" s="50">
        <f t="shared" si="7"/>
        <v>0.93388429752066116</v>
      </c>
      <c r="O14">
        <f t="shared" si="8"/>
        <v>1</v>
      </c>
    </row>
    <row r="15" spans="1:15" x14ac:dyDescent="0.25">
      <c r="A15" s="12" t="s">
        <v>9</v>
      </c>
      <c r="B15" s="158">
        <v>1</v>
      </c>
      <c r="C15" s="158">
        <v>2.2000000000000002</v>
      </c>
      <c r="D15" s="158">
        <v>0</v>
      </c>
      <c r="E15" s="19">
        <v>0</v>
      </c>
      <c r="F15" s="56">
        <f t="shared" si="0"/>
        <v>0.73333333333333339</v>
      </c>
      <c r="G15" s="56">
        <f t="shared" si="1"/>
        <v>4.0333333333333332</v>
      </c>
      <c r="H15" s="57">
        <f t="shared" si="2"/>
        <v>0</v>
      </c>
      <c r="I15" s="58">
        <f t="shared" si="3"/>
        <v>0.81818181818181812</v>
      </c>
      <c r="J15" s="57">
        <v>0</v>
      </c>
      <c r="K15" s="57">
        <f t="shared" si="4"/>
        <v>1.4189834119703837</v>
      </c>
      <c r="L15" s="57">
        <f t="shared" si="5"/>
        <v>0</v>
      </c>
      <c r="M15" s="58">
        <f t="shared" si="6"/>
        <v>1</v>
      </c>
      <c r="N15" s="50">
        <f t="shared" si="7"/>
        <v>0.92727272727272725</v>
      </c>
      <c r="O15">
        <f t="shared" si="8"/>
        <v>1</v>
      </c>
    </row>
    <row r="16" spans="1:15" x14ac:dyDescent="0.25">
      <c r="A16" s="12" t="s">
        <v>43</v>
      </c>
      <c r="B16" s="145">
        <v>0.9</v>
      </c>
      <c r="C16" s="145">
        <v>0</v>
      </c>
      <c r="D16" s="145">
        <v>0</v>
      </c>
      <c r="E16" s="322">
        <v>0.8</v>
      </c>
      <c r="F16" s="56">
        <f t="shared" si="0"/>
        <v>0.26666666666666666</v>
      </c>
      <c r="G16" s="56">
        <f t="shared" si="1"/>
        <v>4.0333333333333332</v>
      </c>
      <c r="H16" s="57">
        <f t="shared" si="2"/>
        <v>0</v>
      </c>
      <c r="I16" s="58">
        <f t="shared" si="3"/>
        <v>0.93388429752066116</v>
      </c>
      <c r="J16" s="57">
        <f>((E16/B16))^(1/3)</f>
        <v>0.96149971353827224</v>
      </c>
      <c r="K16" s="57">
        <f t="shared" si="4"/>
        <v>1.4189834119703837</v>
      </c>
      <c r="L16" s="57">
        <f t="shared" si="5"/>
        <v>0</v>
      </c>
      <c r="M16" s="58">
        <f t="shared" si="6"/>
        <v>0.32240242879009767</v>
      </c>
      <c r="N16" s="50">
        <f t="shared" si="7"/>
        <v>0.5669951762823231</v>
      </c>
      <c r="O16">
        <f t="shared" si="8"/>
        <v>10</v>
      </c>
    </row>
    <row r="17" spans="1:15" x14ac:dyDescent="0.25">
      <c r="A17" s="12" t="s">
        <v>10</v>
      </c>
      <c r="B17" s="145">
        <v>4</v>
      </c>
      <c r="C17" s="145">
        <v>2</v>
      </c>
      <c r="D17" s="145">
        <v>0</v>
      </c>
      <c r="E17" s="19">
        <v>0.3</v>
      </c>
      <c r="F17" s="56">
        <f t="shared" si="0"/>
        <v>0.76666666666666661</v>
      </c>
      <c r="G17" s="56">
        <f t="shared" si="1"/>
        <v>4.0333333333333332</v>
      </c>
      <c r="H17" s="57">
        <f t="shared" si="2"/>
        <v>0</v>
      </c>
      <c r="I17" s="58">
        <f t="shared" si="3"/>
        <v>0.80991735537190079</v>
      </c>
      <c r="J17" s="57">
        <f t="shared" si="10"/>
        <v>0.4217163326508746</v>
      </c>
      <c r="K17" s="57">
        <f t="shared" si="4"/>
        <v>1.4189834119703837</v>
      </c>
      <c r="L17" s="57">
        <f t="shared" si="5"/>
        <v>0</v>
      </c>
      <c r="M17" s="58">
        <f t="shared" si="6"/>
        <v>0.70280390236184354</v>
      </c>
      <c r="N17" s="50">
        <f t="shared" si="7"/>
        <v>0.74564928356586635</v>
      </c>
      <c r="O17">
        <f t="shared" si="8"/>
        <v>6</v>
      </c>
    </row>
    <row r="18" spans="1:15" x14ac:dyDescent="0.25">
      <c r="A18" s="12" t="s">
        <v>11</v>
      </c>
      <c r="B18" s="145">
        <v>7</v>
      </c>
      <c r="C18" s="145">
        <v>2</v>
      </c>
      <c r="D18" s="145">
        <v>0</v>
      </c>
      <c r="E18" s="19">
        <v>0.37</v>
      </c>
      <c r="F18" s="56">
        <f t="shared" si="0"/>
        <v>0.79</v>
      </c>
      <c r="G18" s="56">
        <f t="shared" si="1"/>
        <v>4.0333333333333332</v>
      </c>
      <c r="H18" s="57">
        <f t="shared" si="2"/>
        <v>0</v>
      </c>
      <c r="I18" s="58">
        <f t="shared" si="3"/>
        <v>0.80413223140495871</v>
      </c>
      <c r="J18" s="57">
        <f t="shared" si="10"/>
        <v>0.37529077975841235</v>
      </c>
      <c r="K18" s="57">
        <f t="shared" si="4"/>
        <v>1.4189834119703837</v>
      </c>
      <c r="L18" s="57">
        <f t="shared" si="5"/>
        <v>0</v>
      </c>
      <c r="M18" s="58">
        <f t="shared" si="6"/>
        <v>0.73552137636528958</v>
      </c>
      <c r="N18" s="50">
        <f t="shared" si="7"/>
        <v>0.76296571838115723</v>
      </c>
      <c r="O18">
        <f t="shared" si="8"/>
        <v>7</v>
      </c>
    </row>
    <row r="19" spans="1:15" x14ac:dyDescent="0.25">
      <c r="A19" s="12" t="s">
        <v>12</v>
      </c>
      <c r="B19" s="145">
        <v>0</v>
      </c>
      <c r="C19" s="145">
        <v>0</v>
      </c>
      <c r="D19" s="145">
        <v>0</v>
      </c>
      <c r="E19" s="19">
        <v>0</v>
      </c>
      <c r="F19" s="56">
        <f t="shared" si="0"/>
        <v>0</v>
      </c>
      <c r="G19" s="56">
        <f t="shared" si="1"/>
        <v>4.0333333333333332</v>
      </c>
      <c r="H19" s="57">
        <f t="shared" si="2"/>
        <v>0</v>
      </c>
      <c r="I19" s="58">
        <f t="shared" si="3"/>
        <v>1</v>
      </c>
      <c r="J19" s="57">
        <v>0</v>
      </c>
      <c r="K19" s="57">
        <f t="shared" si="4"/>
        <v>1.4189834119703837</v>
      </c>
      <c r="L19" s="57">
        <f t="shared" si="5"/>
        <v>0</v>
      </c>
      <c r="M19" s="58">
        <f t="shared" si="6"/>
        <v>1</v>
      </c>
      <c r="N19" s="50">
        <f t="shared" si="7"/>
        <v>1</v>
      </c>
      <c r="O19">
        <f t="shared" si="8"/>
        <v>1</v>
      </c>
    </row>
    <row r="20" spans="1:15" ht="14.25" customHeight="1" x14ac:dyDescent="0.25">
      <c r="A20" s="12" t="s">
        <v>13</v>
      </c>
      <c r="B20" s="145">
        <v>1.4</v>
      </c>
      <c r="C20" s="145">
        <v>1</v>
      </c>
      <c r="D20" s="145">
        <v>0</v>
      </c>
      <c r="E20" s="19">
        <v>4</v>
      </c>
      <c r="F20" s="56">
        <f t="shared" si="0"/>
        <v>1.6666666666666667</v>
      </c>
      <c r="G20" s="56">
        <f t="shared" si="1"/>
        <v>4.0333333333333332</v>
      </c>
      <c r="H20" s="57">
        <f t="shared" si="2"/>
        <v>0</v>
      </c>
      <c r="I20" s="58">
        <f t="shared" si="3"/>
        <v>0.58677685950413216</v>
      </c>
      <c r="J20" s="57">
        <f t="shared" si="10"/>
        <v>1.4189834119703837</v>
      </c>
      <c r="K20" s="57">
        <f t="shared" si="4"/>
        <v>1.4189834119703837</v>
      </c>
      <c r="L20" s="57">
        <f t="shared" si="5"/>
        <v>0</v>
      </c>
      <c r="M20" s="58">
        <f t="shared" si="6"/>
        <v>0</v>
      </c>
      <c r="N20" s="50">
        <f t="shared" si="7"/>
        <v>0.23471074380165288</v>
      </c>
      <c r="O20">
        <f t="shared" si="8"/>
        <v>16</v>
      </c>
    </row>
    <row r="21" spans="1:15" ht="15.75" customHeight="1" x14ac:dyDescent="0.25">
      <c r="A21" s="12" t="s">
        <v>14</v>
      </c>
      <c r="B21" s="145">
        <v>3</v>
      </c>
      <c r="C21" s="145">
        <v>2</v>
      </c>
      <c r="D21" s="145">
        <v>0</v>
      </c>
      <c r="E21" s="19">
        <v>0.7</v>
      </c>
      <c r="F21" s="56">
        <f t="shared" si="0"/>
        <v>0.9</v>
      </c>
      <c r="G21" s="56">
        <f t="shared" si="1"/>
        <v>4.0333333333333332</v>
      </c>
      <c r="H21" s="57">
        <f t="shared" si="2"/>
        <v>0</v>
      </c>
      <c r="I21" s="58">
        <f t="shared" si="3"/>
        <v>0.77685950413223137</v>
      </c>
      <c r="J21" s="57">
        <f t="shared" si="10"/>
        <v>0.61563825014927775</v>
      </c>
      <c r="K21" s="57">
        <f t="shared" si="4"/>
        <v>1.4189834119703837</v>
      </c>
      <c r="L21" s="57">
        <f t="shared" si="5"/>
        <v>0</v>
      </c>
      <c r="M21" s="58">
        <f t="shared" si="6"/>
        <v>0.56614133403123457</v>
      </c>
      <c r="N21" s="50">
        <f t="shared" si="7"/>
        <v>0.65042860207163322</v>
      </c>
      <c r="O21">
        <f t="shared" si="8"/>
        <v>9</v>
      </c>
    </row>
  </sheetData>
  <autoFilter ref="A4:E20" xr:uid="{00000000-0009-0000-0000-000011000000}">
    <sortState xmlns:xlrd2="http://schemas.microsoft.com/office/spreadsheetml/2017/richdata2" ref="A5:J22">
      <sortCondition ref="E5:E21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</sheetPr>
  <dimension ref="A2:O21"/>
  <sheetViews>
    <sheetView zoomScale="90" zoomScaleNormal="90" workbookViewId="0">
      <selection activeCell="A17" sqref="A17:XFD17"/>
    </sheetView>
  </sheetViews>
  <sheetFormatPr defaultRowHeight="15" x14ac:dyDescent="0.25"/>
  <cols>
    <col min="1" max="1" width="25.28515625" customWidth="1"/>
    <col min="2" max="2" width="12.7109375" customWidth="1"/>
    <col min="3" max="4" width="9.5703125" bestFit="1" customWidth="1"/>
    <col min="5" max="5" width="10.5703125" bestFit="1" customWidth="1"/>
    <col min="6" max="6" width="13.28515625" customWidth="1"/>
  </cols>
  <sheetData>
    <row r="2" spans="1:15" ht="18.75" x14ac:dyDescent="0.3">
      <c r="A2" s="13" t="s">
        <v>19</v>
      </c>
      <c r="B2" s="13"/>
    </row>
    <row r="3" spans="1:15" ht="48" customHeight="1" x14ac:dyDescent="0.25">
      <c r="A3" s="359" t="s">
        <v>64</v>
      </c>
      <c r="B3" s="360"/>
      <c r="C3" s="360"/>
      <c r="D3" s="360"/>
      <c r="E3" s="360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5" ht="43.5" customHeight="1" x14ac:dyDescent="0.25">
      <c r="A4" s="4" t="s">
        <v>0</v>
      </c>
      <c r="B4" s="278">
        <v>2018</v>
      </c>
      <c r="C4" s="278">
        <v>2019</v>
      </c>
      <c r="D4" s="278">
        <v>2020</v>
      </c>
      <c r="E4" s="121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x14ac:dyDescent="0.25">
      <c r="A5" s="12" t="s">
        <v>15</v>
      </c>
      <c r="B5" s="96">
        <v>88</v>
      </c>
      <c r="C5" s="96">
        <v>88</v>
      </c>
      <c r="D5" s="138">
        <v>89</v>
      </c>
      <c r="E5" s="19">
        <v>88.5</v>
      </c>
      <c r="F5" s="56">
        <f t="shared" ref="F5:F21" si="0">SUM(C5:E5)/3</f>
        <v>88.5</v>
      </c>
      <c r="G5" s="56">
        <f t="shared" ref="G5:G21" si="1">MAX($F$5:$F$21)</f>
        <v>97.666666666666671</v>
      </c>
      <c r="H5" s="56">
        <f t="shared" ref="H5:H21" si="2">MIN($F$5:$F$21)</f>
        <v>22.3</v>
      </c>
      <c r="I5" s="58">
        <f t="shared" ref="I5:I21" si="3">(F5-H5)/(G5-H5)</f>
        <v>0.87837240159221575</v>
      </c>
      <c r="J5" s="57">
        <f t="shared" ref="J5:J21" si="4">((E5/D5)*(D5/C5)*(C5/B5))^(1/3)</f>
        <v>1.0018903636674221</v>
      </c>
      <c r="K5" s="57">
        <f t="shared" ref="K5:K21" si="5">MAX($J$5:$J$21)</f>
        <v>1.5593949001011944</v>
      </c>
      <c r="L5" s="57">
        <f t="shared" ref="L5:L21" si="6">MIN($J$5:$J$21)</f>
        <v>0.56312394022180301</v>
      </c>
      <c r="M5" s="58">
        <f t="shared" ref="M5:M21" si="7">(J5-L5)/(K5-L5)</f>
        <v>0.44040872525154823</v>
      </c>
      <c r="N5" s="50">
        <f t="shared" ref="N5:N21" si="8">0.6*M5+0.4*I5</f>
        <v>0.61559419578781527</v>
      </c>
      <c r="O5">
        <f>_xlfn.RANK.EQ(E5,$E$5:$E$21,0)</f>
        <v>7</v>
      </c>
    </row>
    <row r="6" spans="1:15" x14ac:dyDescent="0.25">
      <c r="A6" s="12" t="s">
        <v>1</v>
      </c>
      <c r="B6" s="96">
        <v>84</v>
      </c>
      <c r="C6" s="96">
        <v>86</v>
      </c>
      <c r="D6" s="138">
        <v>15</v>
      </c>
      <c r="E6" s="19">
        <v>15</v>
      </c>
      <c r="F6" s="56">
        <f t="shared" si="0"/>
        <v>38.666666666666664</v>
      </c>
      <c r="G6" s="56">
        <f t="shared" si="1"/>
        <v>97.666666666666671</v>
      </c>
      <c r="H6" s="56">
        <f t="shared" si="2"/>
        <v>22.3</v>
      </c>
      <c r="I6" s="58">
        <f t="shared" si="3"/>
        <v>0.21716054842989821</v>
      </c>
      <c r="J6" s="57">
        <f t="shared" si="4"/>
        <v>0.56312394022180301</v>
      </c>
      <c r="K6" s="57">
        <f t="shared" si="5"/>
        <v>1.5593949001011944</v>
      </c>
      <c r="L6" s="57">
        <f t="shared" si="6"/>
        <v>0.56312394022180301</v>
      </c>
      <c r="M6" s="58">
        <f t="shared" si="7"/>
        <v>0</v>
      </c>
      <c r="N6" s="50">
        <f t="shared" si="8"/>
        <v>8.6864219371959289E-2</v>
      </c>
      <c r="O6">
        <f t="shared" ref="O6:O21" si="9">_xlfn.RANK.EQ(E6,$E$5:$E$21,0)</f>
        <v>16</v>
      </c>
    </row>
    <row r="7" spans="1:15" x14ac:dyDescent="0.25">
      <c r="A7" s="12" t="s">
        <v>2</v>
      </c>
      <c r="B7" s="96">
        <v>69</v>
      </c>
      <c r="C7" s="96">
        <v>70</v>
      </c>
      <c r="D7" s="138">
        <v>85</v>
      </c>
      <c r="E7" s="19">
        <v>85</v>
      </c>
      <c r="F7" s="56">
        <f t="shared" si="0"/>
        <v>80</v>
      </c>
      <c r="G7" s="56">
        <f t="shared" si="1"/>
        <v>97.666666666666671</v>
      </c>
      <c r="H7" s="56">
        <f t="shared" si="2"/>
        <v>22.3</v>
      </c>
      <c r="I7" s="58">
        <f t="shared" si="3"/>
        <v>0.76559044670499776</v>
      </c>
      <c r="J7" s="57">
        <f t="shared" si="4"/>
        <v>1.07198805225039</v>
      </c>
      <c r="K7" s="57">
        <f t="shared" si="5"/>
        <v>1.5593949001011944</v>
      </c>
      <c r="L7" s="57">
        <f t="shared" si="6"/>
        <v>0.56312394022180301</v>
      </c>
      <c r="M7" s="58">
        <f t="shared" si="7"/>
        <v>0.51076878933637693</v>
      </c>
      <c r="N7" s="50">
        <f t="shared" si="8"/>
        <v>0.61269745228382533</v>
      </c>
      <c r="O7">
        <f t="shared" si="9"/>
        <v>8</v>
      </c>
    </row>
    <row r="8" spans="1:15" x14ac:dyDescent="0.25">
      <c r="A8" s="12" t="s">
        <v>3</v>
      </c>
      <c r="B8" s="96">
        <v>81</v>
      </c>
      <c r="C8" s="96">
        <v>83.3</v>
      </c>
      <c r="D8" s="138">
        <v>84</v>
      </c>
      <c r="E8" s="19">
        <v>90</v>
      </c>
      <c r="F8" s="56">
        <f t="shared" si="0"/>
        <v>85.766666666666666</v>
      </c>
      <c r="G8" s="56">
        <f t="shared" si="1"/>
        <v>97.666666666666671</v>
      </c>
      <c r="H8" s="56">
        <f t="shared" si="2"/>
        <v>22.3</v>
      </c>
      <c r="I8" s="58">
        <f t="shared" si="3"/>
        <v>0.84210526315789469</v>
      </c>
      <c r="J8" s="57">
        <f t="shared" si="4"/>
        <v>1.0357441686512863</v>
      </c>
      <c r="K8" s="57">
        <f t="shared" si="5"/>
        <v>1.5593949001011944</v>
      </c>
      <c r="L8" s="57">
        <f t="shared" si="6"/>
        <v>0.56312394022180301</v>
      </c>
      <c r="M8" s="58">
        <f t="shared" si="7"/>
        <v>0.47438924495671203</v>
      </c>
      <c r="N8" s="50">
        <f t="shared" si="8"/>
        <v>0.62147565223718515</v>
      </c>
      <c r="O8">
        <f t="shared" si="9"/>
        <v>5</v>
      </c>
    </row>
    <row r="9" spans="1:15" x14ac:dyDescent="0.25">
      <c r="A9" s="12" t="s">
        <v>16</v>
      </c>
      <c r="B9" s="96">
        <v>97</v>
      </c>
      <c r="C9" s="96">
        <v>83</v>
      </c>
      <c r="D9" s="138">
        <v>90</v>
      </c>
      <c r="E9" s="19">
        <v>91</v>
      </c>
      <c r="F9" s="56">
        <f t="shared" si="0"/>
        <v>88</v>
      </c>
      <c r="G9" s="56">
        <f t="shared" si="1"/>
        <v>97.666666666666671</v>
      </c>
      <c r="H9" s="56">
        <f t="shared" si="2"/>
        <v>22.3</v>
      </c>
      <c r="I9" s="58">
        <f t="shared" si="3"/>
        <v>0.87173816895179124</v>
      </c>
      <c r="J9" s="57">
        <f t="shared" si="4"/>
        <v>0.97894107816773523</v>
      </c>
      <c r="K9" s="57">
        <f t="shared" si="5"/>
        <v>1.5593949001011944</v>
      </c>
      <c r="L9" s="57">
        <f t="shared" si="6"/>
        <v>0.56312394022180301</v>
      </c>
      <c r="M9" s="58">
        <f t="shared" si="7"/>
        <v>0.41737354062420035</v>
      </c>
      <c r="N9" s="50">
        <f t="shared" si="8"/>
        <v>0.59911939195523667</v>
      </c>
      <c r="O9">
        <f t="shared" si="9"/>
        <v>4</v>
      </c>
    </row>
    <row r="10" spans="1:15" x14ac:dyDescent="0.25">
      <c r="A10" s="12" t="s">
        <v>4</v>
      </c>
      <c r="B10" s="96">
        <v>65.5</v>
      </c>
      <c r="C10" s="96">
        <v>71</v>
      </c>
      <c r="D10" s="138">
        <v>85</v>
      </c>
      <c r="E10" s="19">
        <v>85</v>
      </c>
      <c r="F10" s="56">
        <f t="shared" si="0"/>
        <v>80.333333333333329</v>
      </c>
      <c r="G10" s="56">
        <f t="shared" si="1"/>
        <v>97.666666666666671</v>
      </c>
      <c r="H10" s="56">
        <f t="shared" si="2"/>
        <v>22.3</v>
      </c>
      <c r="I10" s="58">
        <f t="shared" si="3"/>
        <v>0.77001326846528073</v>
      </c>
      <c r="J10" s="57">
        <f t="shared" si="4"/>
        <v>1.0907516415015837</v>
      </c>
      <c r="K10" s="57">
        <f t="shared" si="5"/>
        <v>1.5593949001011944</v>
      </c>
      <c r="L10" s="57">
        <f t="shared" si="6"/>
        <v>0.56312394022180301</v>
      </c>
      <c r="M10" s="58">
        <f t="shared" si="7"/>
        <v>0.52960261066292169</v>
      </c>
      <c r="N10" s="50">
        <f t="shared" si="8"/>
        <v>0.62576687378386531</v>
      </c>
      <c r="O10">
        <f t="shared" si="9"/>
        <v>8</v>
      </c>
    </row>
    <row r="11" spans="1:15" x14ac:dyDescent="0.25">
      <c r="A11" s="12" t="s">
        <v>5</v>
      </c>
      <c r="B11" s="96">
        <v>68</v>
      </c>
      <c r="C11" s="96">
        <v>86</v>
      </c>
      <c r="D11" s="138">
        <v>87.5</v>
      </c>
      <c r="E11" s="19">
        <v>12.5</v>
      </c>
      <c r="F11" s="56">
        <f t="shared" si="0"/>
        <v>62</v>
      </c>
      <c r="G11" s="56">
        <f t="shared" si="1"/>
        <v>97.666666666666671</v>
      </c>
      <c r="H11" s="56">
        <f t="shared" si="2"/>
        <v>22.3</v>
      </c>
      <c r="I11" s="58">
        <f t="shared" si="3"/>
        <v>0.52675807164971256</v>
      </c>
      <c r="J11" s="57">
        <f t="shared" si="4"/>
        <v>0.56859150488148835</v>
      </c>
      <c r="K11" s="57">
        <f t="shared" si="5"/>
        <v>1.5593949001011944</v>
      </c>
      <c r="L11" s="57">
        <f t="shared" si="6"/>
        <v>0.56312394022180301</v>
      </c>
      <c r="M11" s="58">
        <f t="shared" si="7"/>
        <v>5.4880297427792593E-3</v>
      </c>
      <c r="N11" s="50">
        <f t="shared" si="8"/>
        <v>0.2139960465055526</v>
      </c>
      <c r="O11">
        <f t="shared" si="9"/>
        <v>17</v>
      </c>
    </row>
    <row r="12" spans="1:15" x14ac:dyDescent="0.25">
      <c r="A12" s="12" t="s">
        <v>6</v>
      </c>
      <c r="B12" s="96">
        <v>6.25</v>
      </c>
      <c r="C12" s="96">
        <v>21.6</v>
      </c>
      <c r="D12" s="138">
        <v>21.6</v>
      </c>
      <c r="E12" s="19">
        <v>23.7</v>
      </c>
      <c r="F12" s="56">
        <f t="shared" si="0"/>
        <v>22.3</v>
      </c>
      <c r="G12" s="56">
        <f t="shared" si="1"/>
        <v>97.666666666666671</v>
      </c>
      <c r="H12" s="56">
        <f t="shared" si="2"/>
        <v>22.3</v>
      </c>
      <c r="I12" s="58">
        <f t="shared" si="3"/>
        <v>0</v>
      </c>
      <c r="J12" s="57">
        <f t="shared" si="4"/>
        <v>1.5593949001011944</v>
      </c>
      <c r="K12" s="57">
        <f t="shared" si="5"/>
        <v>1.5593949001011944</v>
      </c>
      <c r="L12" s="57">
        <f t="shared" si="6"/>
        <v>0.56312394022180301</v>
      </c>
      <c r="M12" s="58">
        <f t="shared" si="7"/>
        <v>1</v>
      </c>
      <c r="N12" s="50">
        <f t="shared" si="8"/>
        <v>0.6</v>
      </c>
      <c r="O12">
        <f t="shared" si="9"/>
        <v>15</v>
      </c>
    </row>
    <row r="13" spans="1:15" x14ac:dyDescent="0.25">
      <c r="A13" s="12" t="s">
        <v>7</v>
      </c>
      <c r="B13" s="96">
        <v>80.3</v>
      </c>
      <c r="C13" s="96">
        <v>81.33</v>
      </c>
      <c r="D13" s="138">
        <v>81.33</v>
      </c>
      <c r="E13" s="19">
        <v>78.989999999999995</v>
      </c>
      <c r="F13" s="56">
        <f t="shared" si="0"/>
        <v>80.55</v>
      </c>
      <c r="G13" s="56">
        <f t="shared" si="1"/>
        <v>97.666666666666671</v>
      </c>
      <c r="H13" s="56">
        <f t="shared" si="2"/>
        <v>22.3</v>
      </c>
      <c r="I13" s="58">
        <f t="shared" si="3"/>
        <v>0.77288810260946472</v>
      </c>
      <c r="J13" s="57">
        <f t="shared" si="4"/>
        <v>0.99453221678177217</v>
      </c>
      <c r="K13" s="57">
        <f t="shared" si="5"/>
        <v>1.5593949001011944</v>
      </c>
      <c r="L13" s="57">
        <f t="shared" si="6"/>
        <v>0.56312394022180301</v>
      </c>
      <c r="M13" s="58">
        <f t="shared" si="7"/>
        <v>0.43302303683748389</v>
      </c>
      <c r="N13" s="50">
        <f t="shared" si="8"/>
        <v>0.56896906314627627</v>
      </c>
      <c r="O13">
        <f t="shared" si="9"/>
        <v>12</v>
      </c>
    </row>
    <row r="14" spans="1:15" x14ac:dyDescent="0.25">
      <c r="A14" s="12" t="s">
        <v>8</v>
      </c>
      <c r="B14" s="96">
        <v>78</v>
      </c>
      <c r="C14" s="96">
        <v>84</v>
      </c>
      <c r="D14" s="138">
        <v>84</v>
      </c>
      <c r="E14" s="19">
        <v>91.3</v>
      </c>
      <c r="F14" s="56">
        <f t="shared" si="0"/>
        <v>86.433333333333337</v>
      </c>
      <c r="G14" s="56">
        <f t="shared" si="1"/>
        <v>97.666666666666671</v>
      </c>
      <c r="H14" s="56">
        <f t="shared" si="2"/>
        <v>22.3</v>
      </c>
      <c r="I14" s="58">
        <f t="shared" si="3"/>
        <v>0.85095090667846085</v>
      </c>
      <c r="J14" s="57">
        <f t="shared" si="4"/>
        <v>1.053882173094348</v>
      </c>
      <c r="K14" s="57">
        <f t="shared" si="5"/>
        <v>1.5593949001011944</v>
      </c>
      <c r="L14" s="57">
        <f t="shared" si="6"/>
        <v>0.56312394022180301</v>
      </c>
      <c r="M14" s="58">
        <f t="shared" si="7"/>
        <v>0.49259513991249543</v>
      </c>
      <c r="N14" s="50">
        <f t="shared" si="8"/>
        <v>0.63593744661888163</v>
      </c>
      <c r="O14">
        <f t="shared" si="9"/>
        <v>3</v>
      </c>
    </row>
    <row r="15" spans="1:15" x14ac:dyDescent="0.25">
      <c r="A15" s="12" t="s">
        <v>9</v>
      </c>
      <c r="B15" s="159">
        <v>46.1</v>
      </c>
      <c r="C15" s="159">
        <v>48.4</v>
      </c>
      <c r="D15" s="142">
        <v>55</v>
      </c>
      <c r="E15" s="19">
        <v>82.6</v>
      </c>
      <c r="F15" s="56">
        <f t="shared" si="0"/>
        <v>62</v>
      </c>
      <c r="G15" s="56">
        <f t="shared" si="1"/>
        <v>97.666666666666671</v>
      </c>
      <c r="H15" s="56">
        <f t="shared" si="2"/>
        <v>22.3</v>
      </c>
      <c r="I15" s="58">
        <f t="shared" si="3"/>
        <v>0.52675807164971256</v>
      </c>
      <c r="J15" s="57">
        <f t="shared" si="4"/>
        <v>1.2145806949286713</v>
      </c>
      <c r="K15" s="57">
        <f t="shared" si="5"/>
        <v>1.5593949001011944</v>
      </c>
      <c r="L15" s="57">
        <f t="shared" si="6"/>
        <v>0.56312394022180301</v>
      </c>
      <c r="M15" s="58">
        <f t="shared" si="7"/>
        <v>0.65389515597818249</v>
      </c>
      <c r="N15" s="50">
        <f t="shared" si="8"/>
        <v>0.60304032224679449</v>
      </c>
      <c r="O15">
        <f t="shared" si="9"/>
        <v>11</v>
      </c>
    </row>
    <row r="16" spans="1:15" x14ac:dyDescent="0.25">
      <c r="A16" s="12" t="s">
        <v>43</v>
      </c>
      <c r="B16" s="96">
        <v>77.5</v>
      </c>
      <c r="C16" s="96">
        <v>77.5</v>
      </c>
      <c r="D16" s="138">
        <v>77.8</v>
      </c>
      <c r="E16" s="19">
        <v>33.299999999999997</v>
      </c>
      <c r="F16" s="56">
        <f t="shared" si="0"/>
        <v>62.866666666666674</v>
      </c>
      <c r="G16" s="56">
        <f t="shared" si="1"/>
        <v>97.666666666666671</v>
      </c>
      <c r="H16" s="56">
        <f t="shared" si="2"/>
        <v>22.3</v>
      </c>
      <c r="I16" s="58">
        <f t="shared" si="3"/>
        <v>0.53825740822644852</v>
      </c>
      <c r="J16" s="57">
        <f t="shared" si="4"/>
        <v>0.75459544096779863</v>
      </c>
      <c r="K16" s="57">
        <f t="shared" si="5"/>
        <v>1.5593949001011944</v>
      </c>
      <c r="L16" s="57">
        <f t="shared" si="6"/>
        <v>0.56312394022180301</v>
      </c>
      <c r="M16" s="58">
        <f t="shared" si="7"/>
        <v>0.19218817817310982</v>
      </c>
      <c r="N16" s="50">
        <f t="shared" si="8"/>
        <v>0.33061587019444527</v>
      </c>
      <c r="O16">
        <f t="shared" si="9"/>
        <v>14</v>
      </c>
    </row>
    <row r="17" spans="1:15" x14ac:dyDescent="0.25">
      <c r="A17" s="12" t="s">
        <v>10</v>
      </c>
      <c r="B17" s="96">
        <v>95</v>
      </c>
      <c r="C17" s="96">
        <v>97</v>
      </c>
      <c r="D17" s="138">
        <v>98</v>
      </c>
      <c r="E17" s="19">
        <v>98</v>
      </c>
      <c r="F17" s="56">
        <f t="shared" si="0"/>
        <v>97.666666666666671</v>
      </c>
      <c r="G17" s="56">
        <f t="shared" si="1"/>
        <v>97.666666666666671</v>
      </c>
      <c r="H17" s="56">
        <f t="shared" si="2"/>
        <v>22.3</v>
      </c>
      <c r="I17" s="58">
        <f t="shared" si="3"/>
        <v>1</v>
      </c>
      <c r="J17" s="57">
        <f t="shared" si="4"/>
        <v>1.0104174163837816</v>
      </c>
      <c r="K17" s="57">
        <f t="shared" si="5"/>
        <v>1.5593949001011944</v>
      </c>
      <c r="L17" s="57">
        <f t="shared" si="6"/>
        <v>0.56312394022180301</v>
      </c>
      <c r="M17" s="58">
        <f t="shared" si="7"/>
        <v>0.44896769470840336</v>
      </c>
      <c r="N17" s="50">
        <f t="shared" si="8"/>
        <v>0.66938061682504202</v>
      </c>
      <c r="O17">
        <f t="shared" si="9"/>
        <v>2</v>
      </c>
    </row>
    <row r="18" spans="1:15" x14ac:dyDescent="0.25">
      <c r="A18" s="12" t="s">
        <v>11</v>
      </c>
      <c r="B18" s="96">
        <v>83.8</v>
      </c>
      <c r="C18" s="96">
        <v>84</v>
      </c>
      <c r="D18" s="138">
        <v>84</v>
      </c>
      <c r="E18" s="19">
        <v>84</v>
      </c>
      <c r="F18" s="56">
        <f t="shared" si="0"/>
        <v>84</v>
      </c>
      <c r="G18" s="56">
        <f t="shared" si="1"/>
        <v>97.666666666666671</v>
      </c>
      <c r="H18" s="56">
        <f t="shared" si="2"/>
        <v>22.3</v>
      </c>
      <c r="I18" s="58">
        <f t="shared" si="3"/>
        <v>0.8186643078283945</v>
      </c>
      <c r="J18" s="57">
        <f t="shared" si="4"/>
        <v>1.0007949128943483</v>
      </c>
      <c r="K18" s="57">
        <f t="shared" si="5"/>
        <v>1.5593949001011944</v>
      </c>
      <c r="L18" s="57">
        <f t="shared" si="6"/>
        <v>0.56312394022180301</v>
      </c>
      <c r="M18" s="58">
        <f t="shared" si="7"/>
        <v>0.43930917420852028</v>
      </c>
      <c r="N18" s="50">
        <f t="shared" si="8"/>
        <v>0.59105122765646989</v>
      </c>
      <c r="O18">
        <f t="shared" si="9"/>
        <v>10</v>
      </c>
    </row>
    <row r="19" spans="1:15" x14ac:dyDescent="0.25">
      <c r="A19" s="12" t="s">
        <v>12</v>
      </c>
      <c r="B19" s="96">
        <v>80</v>
      </c>
      <c r="C19" s="96">
        <v>80</v>
      </c>
      <c r="D19" s="138">
        <v>85</v>
      </c>
      <c r="E19" s="19">
        <v>90</v>
      </c>
      <c r="F19" s="56">
        <f t="shared" si="0"/>
        <v>85</v>
      </c>
      <c r="G19" s="56">
        <f t="shared" si="1"/>
        <v>97.666666666666671</v>
      </c>
      <c r="H19" s="56">
        <f t="shared" si="2"/>
        <v>22.3</v>
      </c>
      <c r="I19" s="58">
        <f t="shared" si="3"/>
        <v>0.83193277310924363</v>
      </c>
      <c r="J19" s="57">
        <f t="shared" si="4"/>
        <v>1.040041911525952</v>
      </c>
      <c r="K19" s="57">
        <f t="shared" si="5"/>
        <v>1.5593949001011944</v>
      </c>
      <c r="L19" s="57">
        <f t="shared" si="6"/>
        <v>0.56312394022180301</v>
      </c>
      <c r="M19" s="58">
        <f t="shared" si="7"/>
        <v>0.47870307427397535</v>
      </c>
      <c r="N19" s="50">
        <f t="shared" si="8"/>
        <v>0.61999495380808267</v>
      </c>
      <c r="O19">
        <f t="shared" si="9"/>
        <v>5</v>
      </c>
    </row>
    <row r="20" spans="1:15" x14ac:dyDescent="0.25">
      <c r="A20" s="12" t="s">
        <v>13</v>
      </c>
      <c r="B20" s="96">
        <v>71.400000000000006</v>
      </c>
      <c r="C20" s="96">
        <v>72</v>
      </c>
      <c r="D20" s="138">
        <v>56.2</v>
      </c>
      <c r="E20" s="19">
        <v>60</v>
      </c>
      <c r="F20" s="56">
        <f t="shared" si="0"/>
        <v>62.733333333333327</v>
      </c>
      <c r="G20" s="56">
        <f t="shared" si="1"/>
        <v>97.666666666666671</v>
      </c>
      <c r="H20" s="56">
        <f t="shared" si="2"/>
        <v>22.3</v>
      </c>
      <c r="I20" s="58">
        <f t="shared" si="3"/>
        <v>0.53648827952233502</v>
      </c>
      <c r="J20" s="57">
        <f t="shared" si="4"/>
        <v>0.94366463479460183</v>
      </c>
      <c r="K20" s="57">
        <f t="shared" si="5"/>
        <v>1.5593949001011944</v>
      </c>
      <c r="L20" s="57">
        <f t="shared" si="6"/>
        <v>0.56312394022180301</v>
      </c>
      <c r="M20" s="58">
        <f t="shared" si="7"/>
        <v>0.38196505759724952</v>
      </c>
      <c r="N20" s="50">
        <f t="shared" si="8"/>
        <v>0.44377434636728375</v>
      </c>
      <c r="O20">
        <f t="shared" si="9"/>
        <v>13</v>
      </c>
    </row>
    <row r="21" spans="1:15" ht="18.75" customHeight="1" x14ac:dyDescent="0.25">
      <c r="A21" s="12" t="s">
        <v>14</v>
      </c>
      <c r="B21" s="96">
        <v>93</v>
      </c>
      <c r="C21" s="96">
        <v>95</v>
      </c>
      <c r="D21" s="138">
        <v>95</v>
      </c>
      <c r="E21" s="19">
        <v>100</v>
      </c>
      <c r="F21" s="56">
        <f t="shared" si="0"/>
        <v>96.666666666666671</v>
      </c>
      <c r="G21" s="56">
        <f t="shared" si="1"/>
        <v>97.666666666666671</v>
      </c>
      <c r="H21" s="56">
        <f t="shared" si="2"/>
        <v>22.3</v>
      </c>
      <c r="I21" s="58">
        <f t="shared" si="3"/>
        <v>0.98673153471915087</v>
      </c>
      <c r="J21" s="57">
        <f t="shared" si="4"/>
        <v>1.0244851881402801</v>
      </c>
      <c r="K21" s="57">
        <f t="shared" si="5"/>
        <v>1.5593949001011944</v>
      </c>
      <c r="L21" s="57">
        <f t="shared" si="6"/>
        <v>0.56312394022180301</v>
      </c>
      <c r="M21" s="58">
        <f t="shared" si="7"/>
        <v>0.46308812210518463</v>
      </c>
      <c r="N21" s="50">
        <f t="shared" si="8"/>
        <v>0.67254548715077112</v>
      </c>
      <c r="O21">
        <f t="shared" si="9"/>
        <v>1</v>
      </c>
    </row>
  </sheetData>
  <autoFilter ref="A4:E20" xr:uid="{00000000-0009-0000-0000-000012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2:O21"/>
  <sheetViews>
    <sheetView zoomScaleNormal="100" zoomScaleSheetLayoutView="90" zoomScalePageLayoutView="110" workbookViewId="0">
      <selection activeCell="A17" sqref="A17:XFD17"/>
    </sheetView>
  </sheetViews>
  <sheetFormatPr defaultRowHeight="15" x14ac:dyDescent="0.25"/>
  <cols>
    <col min="1" max="1" width="20.7109375" customWidth="1"/>
    <col min="2" max="2" width="10.7109375" customWidth="1"/>
    <col min="3" max="3" width="9.5703125" customWidth="1"/>
    <col min="4" max="4" width="9.7109375" customWidth="1"/>
    <col min="5" max="5" width="9.140625" customWidth="1"/>
    <col min="6" max="6" width="8.7109375" customWidth="1"/>
    <col min="7" max="7" width="8.42578125" customWidth="1"/>
    <col min="8" max="8" width="8.140625" customWidth="1"/>
    <col min="9" max="9" width="8.5703125" customWidth="1"/>
    <col min="10" max="10" width="8.42578125" customWidth="1"/>
    <col min="11" max="11" width="8.140625" customWidth="1"/>
    <col min="12" max="12" width="7.28515625" customWidth="1"/>
    <col min="13" max="13" width="8.5703125" customWidth="1"/>
  </cols>
  <sheetData>
    <row r="2" spans="1:15" ht="18.75" x14ac:dyDescent="0.3">
      <c r="A2" s="13" t="s">
        <v>19</v>
      </c>
    </row>
    <row r="3" spans="1:15" ht="60" customHeight="1" x14ac:dyDescent="0.25">
      <c r="A3" s="334" t="s">
        <v>45</v>
      </c>
      <c r="B3" s="334"/>
      <c r="C3" s="334"/>
      <c r="D3" s="334"/>
      <c r="E3" s="334"/>
      <c r="F3" s="335" t="s">
        <v>29</v>
      </c>
      <c r="G3" s="335"/>
      <c r="H3" s="335"/>
      <c r="I3" s="111" t="s">
        <v>30</v>
      </c>
      <c r="J3" s="336" t="s">
        <v>31</v>
      </c>
      <c r="K3" s="337"/>
      <c r="L3" s="338"/>
      <c r="M3" s="111" t="s">
        <v>32</v>
      </c>
      <c r="N3" s="51" t="s">
        <v>33</v>
      </c>
    </row>
    <row r="4" spans="1:15" s="120" customFormat="1" ht="57" customHeight="1" x14ac:dyDescent="0.25">
      <c r="A4" s="4" t="s">
        <v>0</v>
      </c>
      <c r="B4" s="4">
        <v>2018</v>
      </c>
      <c r="C4" s="4">
        <v>2019</v>
      </c>
      <c r="D4" s="4">
        <v>2020</v>
      </c>
      <c r="E4" s="4">
        <v>2021</v>
      </c>
      <c r="F4" s="69" t="s">
        <v>28</v>
      </c>
      <c r="G4" s="70" t="s">
        <v>25</v>
      </c>
      <c r="H4" s="70" t="s">
        <v>24</v>
      </c>
      <c r="I4" s="70" t="s">
        <v>27</v>
      </c>
      <c r="J4" s="70" t="s">
        <v>26</v>
      </c>
      <c r="K4" s="70" t="s">
        <v>25</v>
      </c>
      <c r="L4" s="70" t="s">
        <v>24</v>
      </c>
      <c r="M4" s="70" t="s">
        <v>34</v>
      </c>
      <c r="N4" s="52" t="s">
        <v>35</v>
      </c>
    </row>
    <row r="5" spans="1:15" ht="14.1" customHeight="1" x14ac:dyDescent="0.25">
      <c r="A5" s="116" t="s">
        <v>15</v>
      </c>
      <c r="B5" s="115">
        <v>3.2</v>
      </c>
      <c r="C5" s="115">
        <v>3.2</v>
      </c>
      <c r="D5" s="114">
        <v>3.2</v>
      </c>
      <c r="E5" s="114">
        <v>3.2</v>
      </c>
      <c r="F5" s="71">
        <f t="shared" ref="F5:F21" si="0">SUM(C5:E5)/3</f>
        <v>3.2000000000000006</v>
      </c>
      <c r="G5" s="72">
        <f t="shared" ref="G5:G21" si="1">MAX($F$5:$F$21)</f>
        <v>17.3</v>
      </c>
      <c r="H5" s="72">
        <f t="shared" ref="H5:H21" si="2">MIN($F$5:$F$21)</f>
        <v>0.20000000000000004</v>
      </c>
      <c r="I5" s="73">
        <f t="shared" ref="I5:I21" si="3">(F5-H5)/(G5-H5)</f>
        <v>0.17543859649122809</v>
      </c>
      <c r="J5" s="73">
        <f t="shared" ref="J5:J21" si="4">((E5/D5)*(D5/C5)*(C5/B5))^(1/3)</f>
        <v>1</v>
      </c>
      <c r="K5" s="72">
        <f t="shared" ref="K5:K21" si="5">MAX($J$5:$J$21)</f>
        <v>1</v>
      </c>
      <c r="L5" s="72">
        <f t="shared" ref="L5:L21" si="6">MIN($J$5:$J$21)</f>
        <v>0.99406514212753661</v>
      </c>
      <c r="M5" s="73">
        <f t="shared" ref="M5:M21" si="7">(J5-L5)/(K5-L5)</f>
        <v>1</v>
      </c>
      <c r="N5" s="50">
        <f t="shared" ref="N5:N21" si="8">0.6*M5+0.4*I5</f>
        <v>0.6701754385964912</v>
      </c>
      <c r="O5">
        <f xml:space="preserve"> _xlfn.RANK.EQ(E5,$E$5:$E$21,0)</f>
        <v>11</v>
      </c>
    </row>
    <row r="6" spans="1:15" ht="14.1" customHeight="1" x14ac:dyDescent="0.25">
      <c r="A6" s="116" t="s">
        <v>1</v>
      </c>
      <c r="B6" s="115">
        <v>14.1</v>
      </c>
      <c r="C6" s="115">
        <v>14.1</v>
      </c>
      <c r="D6" s="114">
        <v>14.1</v>
      </c>
      <c r="E6" s="114">
        <v>14.1</v>
      </c>
      <c r="F6" s="71">
        <f t="shared" si="0"/>
        <v>14.1</v>
      </c>
      <c r="G6" s="72">
        <f t="shared" si="1"/>
        <v>17.3</v>
      </c>
      <c r="H6" s="72">
        <f t="shared" si="2"/>
        <v>0.20000000000000004</v>
      </c>
      <c r="I6" s="73">
        <f t="shared" si="3"/>
        <v>0.81286549707602329</v>
      </c>
      <c r="J6" s="73">
        <f t="shared" si="4"/>
        <v>1</v>
      </c>
      <c r="K6" s="72">
        <f t="shared" si="5"/>
        <v>1</v>
      </c>
      <c r="L6" s="72">
        <f t="shared" si="6"/>
        <v>0.99406514212753661</v>
      </c>
      <c r="M6" s="73">
        <f t="shared" si="7"/>
        <v>1</v>
      </c>
      <c r="N6" s="50">
        <f t="shared" si="8"/>
        <v>0.92514619883040927</v>
      </c>
      <c r="O6">
        <f t="shared" ref="O6:O21" si="9" xml:space="preserve"> _xlfn.RANK.EQ(E6,$E$5:$E$21,0)</f>
        <v>4</v>
      </c>
    </row>
    <row r="7" spans="1:15" ht="14.1" customHeight="1" x14ac:dyDescent="0.25">
      <c r="A7" s="116" t="s">
        <v>2</v>
      </c>
      <c r="B7" s="115">
        <v>0.5</v>
      </c>
      <c r="C7" s="115">
        <v>0.5</v>
      </c>
      <c r="D7" s="114">
        <v>0.5</v>
      </c>
      <c r="E7" s="114">
        <v>0.5</v>
      </c>
      <c r="F7" s="71">
        <f t="shared" si="0"/>
        <v>0.5</v>
      </c>
      <c r="G7" s="72">
        <f t="shared" si="1"/>
        <v>17.3</v>
      </c>
      <c r="H7" s="72">
        <f t="shared" si="2"/>
        <v>0.20000000000000004</v>
      </c>
      <c r="I7" s="73">
        <f t="shared" si="3"/>
        <v>1.7543859649122803E-2</v>
      </c>
      <c r="J7" s="73">
        <f t="shared" si="4"/>
        <v>1</v>
      </c>
      <c r="K7" s="72">
        <f t="shared" si="5"/>
        <v>1</v>
      </c>
      <c r="L7" s="72">
        <f t="shared" si="6"/>
        <v>0.99406514212753661</v>
      </c>
      <c r="M7" s="73">
        <f t="shared" si="7"/>
        <v>1</v>
      </c>
      <c r="N7" s="50">
        <f t="shared" si="8"/>
        <v>0.60701754385964912</v>
      </c>
      <c r="O7">
        <f t="shared" si="9"/>
        <v>16</v>
      </c>
    </row>
    <row r="8" spans="1:15" ht="14.1" customHeight="1" x14ac:dyDescent="0.25">
      <c r="A8" s="116" t="s">
        <v>3</v>
      </c>
      <c r="B8" s="115">
        <v>9.6999999999999993</v>
      </c>
      <c r="C8" s="115">
        <v>9.6999999999999993</v>
      </c>
      <c r="D8" s="114">
        <v>9.6999999999999993</v>
      </c>
      <c r="E8" s="114">
        <v>9.6999999999999993</v>
      </c>
      <c r="F8" s="71">
        <f t="shared" si="0"/>
        <v>9.6999999999999993</v>
      </c>
      <c r="G8" s="72">
        <f t="shared" si="1"/>
        <v>17.3</v>
      </c>
      <c r="H8" s="72">
        <f t="shared" si="2"/>
        <v>0.20000000000000004</v>
      </c>
      <c r="I8" s="73">
        <f t="shared" si="3"/>
        <v>0.55555555555555547</v>
      </c>
      <c r="J8" s="73">
        <f t="shared" si="4"/>
        <v>1</v>
      </c>
      <c r="K8" s="72">
        <f t="shared" si="5"/>
        <v>1</v>
      </c>
      <c r="L8" s="72">
        <f t="shared" si="6"/>
        <v>0.99406514212753661</v>
      </c>
      <c r="M8" s="73">
        <f t="shared" si="7"/>
        <v>1</v>
      </c>
      <c r="N8" s="50">
        <f t="shared" si="8"/>
        <v>0.82222222222222219</v>
      </c>
      <c r="O8">
        <f t="shared" si="9"/>
        <v>6</v>
      </c>
    </row>
    <row r="9" spans="1:15" ht="14.1" customHeight="1" x14ac:dyDescent="0.25">
      <c r="A9" s="116" t="s">
        <v>16</v>
      </c>
      <c r="B9" s="115">
        <v>17.3</v>
      </c>
      <c r="C9" s="115">
        <v>17.3</v>
      </c>
      <c r="D9" s="114">
        <v>17.3</v>
      </c>
      <c r="E9" s="326">
        <v>17.3</v>
      </c>
      <c r="F9" s="71">
        <f t="shared" si="0"/>
        <v>17.3</v>
      </c>
      <c r="G9" s="72">
        <f t="shared" si="1"/>
        <v>17.3</v>
      </c>
      <c r="H9" s="72">
        <f t="shared" si="2"/>
        <v>0.20000000000000004</v>
      </c>
      <c r="I9" s="73">
        <f t="shared" si="3"/>
        <v>1</v>
      </c>
      <c r="J9" s="73">
        <f t="shared" si="4"/>
        <v>1</v>
      </c>
      <c r="K9" s="72">
        <f t="shared" si="5"/>
        <v>1</v>
      </c>
      <c r="L9" s="72">
        <f t="shared" si="6"/>
        <v>0.99406514212753661</v>
      </c>
      <c r="M9" s="73">
        <f t="shared" si="7"/>
        <v>1</v>
      </c>
      <c r="N9" s="50">
        <f t="shared" si="8"/>
        <v>1</v>
      </c>
      <c r="O9">
        <f t="shared" si="9"/>
        <v>1</v>
      </c>
    </row>
    <row r="10" spans="1:15" ht="14.1" customHeight="1" x14ac:dyDescent="0.25">
      <c r="A10" s="116" t="s">
        <v>4</v>
      </c>
      <c r="B10" s="115">
        <v>15.1</v>
      </c>
      <c r="C10" s="115">
        <v>15.1</v>
      </c>
      <c r="D10" s="114">
        <v>15.1</v>
      </c>
      <c r="E10" s="114">
        <v>15.1</v>
      </c>
      <c r="F10" s="71">
        <f t="shared" si="0"/>
        <v>15.1</v>
      </c>
      <c r="G10" s="72">
        <f t="shared" si="1"/>
        <v>17.3</v>
      </c>
      <c r="H10" s="72">
        <f t="shared" si="2"/>
        <v>0.20000000000000004</v>
      </c>
      <c r="I10" s="73">
        <f t="shared" si="3"/>
        <v>0.87134502923976598</v>
      </c>
      <c r="J10" s="73">
        <f t="shared" si="4"/>
        <v>1</v>
      </c>
      <c r="K10" s="72">
        <f t="shared" si="5"/>
        <v>1</v>
      </c>
      <c r="L10" s="72">
        <f t="shared" si="6"/>
        <v>0.99406514212753661</v>
      </c>
      <c r="M10" s="73">
        <f t="shared" si="7"/>
        <v>1</v>
      </c>
      <c r="N10" s="50">
        <f t="shared" si="8"/>
        <v>0.94853801169590635</v>
      </c>
      <c r="O10">
        <f t="shared" si="9"/>
        <v>2</v>
      </c>
    </row>
    <row r="11" spans="1:15" ht="14.1" customHeight="1" x14ac:dyDescent="0.25">
      <c r="A11" s="116" t="s">
        <v>5</v>
      </c>
      <c r="B11" s="115">
        <v>0.6</v>
      </c>
      <c r="C11" s="115">
        <v>0.6</v>
      </c>
      <c r="D11" s="114">
        <v>0.6</v>
      </c>
      <c r="E11" s="114">
        <v>0.6</v>
      </c>
      <c r="F11" s="71">
        <f t="shared" si="0"/>
        <v>0.6</v>
      </c>
      <c r="G11" s="72">
        <f t="shared" si="1"/>
        <v>17.3</v>
      </c>
      <c r="H11" s="72">
        <f t="shared" si="2"/>
        <v>0.20000000000000004</v>
      </c>
      <c r="I11" s="73">
        <f t="shared" si="3"/>
        <v>2.3391812865497068E-2</v>
      </c>
      <c r="J11" s="73">
        <f t="shared" si="4"/>
        <v>1</v>
      </c>
      <c r="K11" s="72">
        <f t="shared" si="5"/>
        <v>1</v>
      </c>
      <c r="L11" s="72">
        <f t="shared" si="6"/>
        <v>0.99406514212753661</v>
      </c>
      <c r="M11" s="73">
        <f t="shared" si="7"/>
        <v>1</v>
      </c>
      <c r="N11" s="50">
        <f t="shared" si="8"/>
        <v>0.60935672514619876</v>
      </c>
      <c r="O11">
        <f t="shared" si="9"/>
        <v>15</v>
      </c>
    </row>
    <row r="12" spans="1:15" ht="14.1" customHeight="1" x14ac:dyDescent="0.25">
      <c r="A12" s="116" t="s">
        <v>6</v>
      </c>
      <c r="B12" s="115">
        <v>11.3</v>
      </c>
      <c r="C12" s="115">
        <v>11.1</v>
      </c>
      <c r="D12" s="114">
        <v>11.1</v>
      </c>
      <c r="E12" s="114">
        <v>11.1</v>
      </c>
      <c r="F12" s="71">
        <f t="shared" si="0"/>
        <v>11.1</v>
      </c>
      <c r="G12" s="72">
        <f t="shared" si="1"/>
        <v>17.3</v>
      </c>
      <c r="H12" s="72">
        <f t="shared" si="2"/>
        <v>0.20000000000000004</v>
      </c>
      <c r="I12" s="73">
        <f t="shared" si="3"/>
        <v>0.63742690058479534</v>
      </c>
      <c r="J12" s="73">
        <f t="shared" si="4"/>
        <v>0.99406514212753661</v>
      </c>
      <c r="K12" s="72">
        <f t="shared" si="5"/>
        <v>1</v>
      </c>
      <c r="L12" s="72">
        <f t="shared" si="6"/>
        <v>0.99406514212753661</v>
      </c>
      <c r="M12" s="73">
        <f t="shared" si="7"/>
        <v>0</v>
      </c>
      <c r="N12" s="50">
        <f t="shared" si="8"/>
        <v>0.25497076023391813</v>
      </c>
      <c r="O12">
        <f t="shared" si="9"/>
        <v>5</v>
      </c>
    </row>
    <row r="13" spans="1:15" ht="14.1" customHeight="1" x14ac:dyDescent="0.25">
      <c r="A13" s="116" t="s">
        <v>7</v>
      </c>
      <c r="B13" s="114">
        <v>8.8000000000000007</v>
      </c>
      <c r="C13" s="114">
        <v>8.8000000000000007</v>
      </c>
      <c r="D13" s="114">
        <v>8.8000000000000007</v>
      </c>
      <c r="E13" s="114">
        <v>8.8000000000000007</v>
      </c>
      <c r="F13" s="71">
        <f t="shared" si="0"/>
        <v>8.8000000000000007</v>
      </c>
      <c r="G13" s="72">
        <f t="shared" si="1"/>
        <v>17.3</v>
      </c>
      <c r="H13" s="72">
        <f t="shared" si="2"/>
        <v>0.20000000000000004</v>
      </c>
      <c r="I13" s="73">
        <f t="shared" si="3"/>
        <v>0.50292397660818722</v>
      </c>
      <c r="J13" s="73">
        <f t="shared" si="4"/>
        <v>1</v>
      </c>
      <c r="K13" s="72">
        <f t="shared" si="5"/>
        <v>1</v>
      </c>
      <c r="L13" s="72">
        <f t="shared" si="6"/>
        <v>0.99406514212753661</v>
      </c>
      <c r="M13" s="73">
        <f t="shared" si="7"/>
        <v>1</v>
      </c>
      <c r="N13" s="50">
        <f t="shared" si="8"/>
        <v>0.80116959064327486</v>
      </c>
      <c r="O13">
        <f t="shared" si="9"/>
        <v>7</v>
      </c>
    </row>
    <row r="14" spans="1:15" ht="14.1" customHeight="1" x14ac:dyDescent="0.25">
      <c r="A14" s="116" t="s">
        <v>8</v>
      </c>
      <c r="B14" s="11">
        <v>5</v>
      </c>
      <c r="C14" s="11">
        <v>5</v>
      </c>
      <c r="D14" s="117">
        <v>5</v>
      </c>
      <c r="E14" s="117">
        <v>5</v>
      </c>
      <c r="F14" s="71">
        <f t="shared" si="0"/>
        <v>5</v>
      </c>
      <c r="G14" s="72">
        <f t="shared" si="1"/>
        <v>17.3</v>
      </c>
      <c r="H14" s="72">
        <f t="shared" si="2"/>
        <v>0.20000000000000004</v>
      </c>
      <c r="I14" s="73">
        <f t="shared" si="3"/>
        <v>0.2807017543859649</v>
      </c>
      <c r="J14" s="73">
        <f t="shared" si="4"/>
        <v>1</v>
      </c>
      <c r="K14" s="72">
        <f t="shared" si="5"/>
        <v>1</v>
      </c>
      <c r="L14" s="72">
        <f t="shared" si="6"/>
        <v>0.99406514212753661</v>
      </c>
      <c r="M14" s="73">
        <f t="shared" si="7"/>
        <v>1</v>
      </c>
      <c r="N14" s="50">
        <f t="shared" si="8"/>
        <v>0.71228070175438596</v>
      </c>
      <c r="O14">
        <f t="shared" si="9"/>
        <v>9</v>
      </c>
    </row>
    <row r="15" spans="1:15" ht="14.1" customHeight="1" x14ac:dyDescent="0.25">
      <c r="A15" s="116" t="s">
        <v>9</v>
      </c>
      <c r="B15" s="119">
        <v>1.3</v>
      </c>
      <c r="C15" s="119">
        <v>1.3</v>
      </c>
      <c r="D15" s="118">
        <v>1.3</v>
      </c>
      <c r="E15" s="118">
        <v>1.3</v>
      </c>
      <c r="F15" s="71">
        <f t="shared" si="0"/>
        <v>1.3</v>
      </c>
      <c r="G15" s="72">
        <f t="shared" si="1"/>
        <v>17.3</v>
      </c>
      <c r="H15" s="72">
        <f t="shared" si="2"/>
        <v>0.20000000000000004</v>
      </c>
      <c r="I15" s="73">
        <f t="shared" si="3"/>
        <v>6.4327485380116955E-2</v>
      </c>
      <c r="J15" s="73">
        <f t="shared" si="4"/>
        <v>1</v>
      </c>
      <c r="K15" s="72">
        <f t="shared" si="5"/>
        <v>1</v>
      </c>
      <c r="L15" s="72">
        <f t="shared" si="6"/>
        <v>0.99406514212753661</v>
      </c>
      <c r="M15" s="73">
        <f t="shared" si="7"/>
        <v>1</v>
      </c>
      <c r="N15" s="50">
        <f t="shared" si="8"/>
        <v>0.6257309941520468</v>
      </c>
      <c r="O15">
        <f t="shared" si="9"/>
        <v>13</v>
      </c>
    </row>
    <row r="16" spans="1:15" ht="14.1" customHeight="1" x14ac:dyDescent="0.25">
      <c r="A16" s="116" t="s">
        <v>43</v>
      </c>
      <c r="B16" s="115">
        <v>2.9</v>
      </c>
      <c r="C16" s="115">
        <v>2.9</v>
      </c>
      <c r="D16" s="114">
        <v>2.9</v>
      </c>
      <c r="E16" s="114">
        <v>2.9</v>
      </c>
      <c r="F16" s="71">
        <f t="shared" si="0"/>
        <v>2.9</v>
      </c>
      <c r="G16" s="72">
        <f t="shared" si="1"/>
        <v>17.3</v>
      </c>
      <c r="H16" s="72">
        <f t="shared" si="2"/>
        <v>0.20000000000000004</v>
      </c>
      <c r="I16" s="73">
        <f t="shared" si="3"/>
        <v>0.15789473684210523</v>
      </c>
      <c r="J16" s="73">
        <f t="shared" si="4"/>
        <v>1</v>
      </c>
      <c r="K16" s="72">
        <f t="shared" si="5"/>
        <v>1</v>
      </c>
      <c r="L16" s="72">
        <f t="shared" si="6"/>
        <v>0.99406514212753661</v>
      </c>
      <c r="M16" s="73">
        <f t="shared" si="7"/>
        <v>1</v>
      </c>
      <c r="N16" s="50">
        <f t="shared" si="8"/>
        <v>0.66315789473684206</v>
      </c>
      <c r="O16">
        <f t="shared" si="9"/>
        <v>12</v>
      </c>
    </row>
    <row r="17" spans="1:15" ht="14.1" customHeight="1" x14ac:dyDescent="0.25">
      <c r="A17" s="116" t="s">
        <v>10</v>
      </c>
      <c r="B17" s="11">
        <v>15</v>
      </c>
      <c r="C17" s="11">
        <v>15</v>
      </c>
      <c r="D17" s="117">
        <v>15</v>
      </c>
      <c r="E17" s="117">
        <v>15</v>
      </c>
      <c r="F17" s="71">
        <f t="shared" si="0"/>
        <v>15</v>
      </c>
      <c r="G17" s="72">
        <f t="shared" si="1"/>
        <v>17.3</v>
      </c>
      <c r="H17" s="72">
        <f t="shared" si="2"/>
        <v>0.20000000000000004</v>
      </c>
      <c r="I17" s="73">
        <f t="shared" si="3"/>
        <v>0.86549707602339176</v>
      </c>
      <c r="J17" s="73">
        <f t="shared" si="4"/>
        <v>1</v>
      </c>
      <c r="K17" s="72">
        <f t="shared" si="5"/>
        <v>1</v>
      </c>
      <c r="L17" s="72">
        <f t="shared" si="6"/>
        <v>0.99406514212753661</v>
      </c>
      <c r="M17" s="73">
        <f t="shared" si="7"/>
        <v>1</v>
      </c>
      <c r="N17" s="50">
        <f t="shared" si="8"/>
        <v>0.94619883040935671</v>
      </c>
      <c r="O17">
        <f t="shared" si="9"/>
        <v>3</v>
      </c>
    </row>
    <row r="18" spans="1:15" ht="14.1" customHeight="1" x14ac:dyDescent="0.25">
      <c r="A18" s="116" t="s">
        <v>11</v>
      </c>
      <c r="B18" s="11">
        <v>8</v>
      </c>
      <c r="C18" s="11">
        <v>8</v>
      </c>
      <c r="D18" s="117">
        <v>8</v>
      </c>
      <c r="E18" s="117">
        <v>8</v>
      </c>
      <c r="F18" s="71">
        <f t="shared" si="0"/>
        <v>8</v>
      </c>
      <c r="G18" s="72">
        <f t="shared" si="1"/>
        <v>17.3</v>
      </c>
      <c r="H18" s="72">
        <f t="shared" si="2"/>
        <v>0.20000000000000004</v>
      </c>
      <c r="I18" s="73">
        <f t="shared" si="3"/>
        <v>0.45614035087719296</v>
      </c>
      <c r="J18" s="73">
        <f t="shared" si="4"/>
        <v>1</v>
      </c>
      <c r="K18" s="72">
        <f t="shared" si="5"/>
        <v>1</v>
      </c>
      <c r="L18" s="72">
        <f t="shared" si="6"/>
        <v>0.99406514212753661</v>
      </c>
      <c r="M18" s="73">
        <f t="shared" si="7"/>
        <v>1</v>
      </c>
      <c r="N18" s="50">
        <f t="shared" si="8"/>
        <v>0.78245614035087718</v>
      </c>
      <c r="O18">
        <f t="shared" si="9"/>
        <v>8</v>
      </c>
    </row>
    <row r="19" spans="1:15" ht="14.1" customHeight="1" x14ac:dyDescent="0.25">
      <c r="A19" s="116" t="s">
        <v>12</v>
      </c>
      <c r="B19" s="115">
        <v>0.2</v>
      </c>
      <c r="C19" s="115">
        <v>0.2</v>
      </c>
      <c r="D19" s="114">
        <v>0.2</v>
      </c>
      <c r="E19" s="114">
        <v>0.2</v>
      </c>
      <c r="F19" s="71">
        <f t="shared" si="0"/>
        <v>0.20000000000000004</v>
      </c>
      <c r="G19" s="72">
        <f t="shared" si="1"/>
        <v>17.3</v>
      </c>
      <c r="H19" s="72">
        <f t="shared" si="2"/>
        <v>0.20000000000000004</v>
      </c>
      <c r="I19" s="73">
        <f t="shared" si="3"/>
        <v>0</v>
      </c>
      <c r="J19" s="73">
        <f t="shared" si="4"/>
        <v>1</v>
      </c>
      <c r="K19" s="72">
        <f t="shared" si="5"/>
        <v>1</v>
      </c>
      <c r="L19" s="72">
        <f t="shared" si="6"/>
        <v>0.99406514212753661</v>
      </c>
      <c r="M19" s="73">
        <f t="shared" si="7"/>
        <v>1</v>
      </c>
      <c r="N19" s="50">
        <f t="shared" si="8"/>
        <v>0.6</v>
      </c>
      <c r="O19">
        <f t="shared" si="9"/>
        <v>17</v>
      </c>
    </row>
    <row r="20" spans="1:15" ht="14.1" customHeight="1" x14ac:dyDescent="0.25">
      <c r="A20" s="116" t="s">
        <v>13</v>
      </c>
      <c r="B20" s="115">
        <v>1.2</v>
      </c>
      <c r="C20" s="115">
        <v>1.2</v>
      </c>
      <c r="D20" s="114">
        <v>1.2</v>
      </c>
      <c r="E20" s="114">
        <v>1.2</v>
      </c>
      <c r="F20" s="71">
        <f t="shared" si="0"/>
        <v>1.2</v>
      </c>
      <c r="G20" s="72">
        <f t="shared" si="1"/>
        <v>17.3</v>
      </c>
      <c r="H20" s="72">
        <f t="shared" si="2"/>
        <v>0.20000000000000004</v>
      </c>
      <c r="I20" s="73">
        <f t="shared" si="3"/>
        <v>5.847953216374268E-2</v>
      </c>
      <c r="J20" s="73">
        <f t="shared" si="4"/>
        <v>1</v>
      </c>
      <c r="K20" s="72">
        <f t="shared" si="5"/>
        <v>1</v>
      </c>
      <c r="L20" s="72">
        <f t="shared" si="6"/>
        <v>0.99406514212753661</v>
      </c>
      <c r="M20" s="73">
        <f t="shared" si="7"/>
        <v>1</v>
      </c>
      <c r="N20" s="50">
        <f t="shared" si="8"/>
        <v>0.62339181286549705</v>
      </c>
      <c r="O20">
        <f t="shared" si="9"/>
        <v>14</v>
      </c>
    </row>
    <row r="21" spans="1:15" ht="14.1" customHeight="1" x14ac:dyDescent="0.25">
      <c r="A21" s="116" t="s">
        <v>14</v>
      </c>
      <c r="B21" s="115">
        <v>3.3</v>
      </c>
      <c r="C21" s="115">
        <v>3.3</v>
      </c>
      <c r="D21" s="114">
        <v>3.3</v>
      </c>
      <c r="E21" s="114">
        <v>3.3</v>
      </c>
      <c r="F21" s="71">
        <f t="shared" si="0"/>
        <v>3.2999999999999994</v>
      </c>
      <c r="G21" s="72">
        <f t="shared" si="1"/>
        <v>17.3</v>
      </c>
      <c r="H21" s="72">
        <f t="shared" si="2"/>
        <v>0.20000000000000004</v>
      </c>
      <c r="I21" s="73">
        <f t="shared" si="3"/>
        <v>0.18128654970760227</v>
      </c>
      <c r="J21" s="73">
        <f t="shared" si="4"/>
        <v>1</v>
      </c>
      <c r="K21" s="72">
        <f t="shared" si="5"/>
        <v>1</v>
      </c>
      <c r="L21" s="72">
        <f t="shared" si="6"/>
        <v>0.99406514212753661</v>
      </c>
      <c r="M21" s="73">
        <f t="shared" si="7"/>
        <v>1</v>
      </c>
      <c r="N21" s="50">
        <f t="shared" si="8"/>
        <v>0.67251461988304084</v>
      </c>
      <c r="O21">
        <f t="shared" si="9"/>
        <v>10</v>
      </c>
    </row>
  </sheetData>
  <autoFilter ref="A4:E4" xr:uid="{00000000-0009-0000-0000-000001000000}">
    <sortState xmlns:xlrd2="http://schemas.microsoft.com/office/spreadsheetml/2017/richdata2" ref="A5:F22">
      <sortCondition descending="1" ref="E4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scale="95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FF0000"/>
  </sheetPr>
  <dimension ref="A2:O21"/>
  <sheetViews>
    <sheetView zoomScaleNormal="100" workbookViewId="0">
      <selection activeCell="J13" sqref="J13"/>
    </sheetView>
  </sheetViews>
  <sheetFormatPr defaultRowHeight="15" x14ac:dyDescent="0.25"/>
  <cols>
    <col min="1" max="1" width="28.140625" customWidth="1"/>
    <col min="2" max="2" width="13.85546875" customWidth="1"/>
    <col min="3" max="3" width="10.7109375" bestFit="1" customWidth="1"/>
    <col min="4" max="5" width="10.140625" bestFit="1" customWidth="1"/>
    <col min="6" max="6" width="10.85546875" customWidth="1"/>
  </cols>
  <sheetData>
    <row r="2" spans="1:15" x14ac:dyDescent="0.25">
      <c r="A2" t="s">
        <v>18</v>
      </c>
    </row>
    <row r="3" spans="1:15" ht="60" customHeight="1" x14ac:dyDescent="0.25">
      <c r="A3" s="339" t="s">
        <v>65</v>
      </c>
      <c r="B3" s="340"/>
      <c r="C3" s="340"/>
      <c r="D3" s="340"/>
      <c r="E3" s="340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5" ht="48" customHeight="1" x14ac:dyDescent="0.25">
      <c r="A4" s="4" t="s">
        <v>0</v>
      </c>
      <c r="B4" s="278">
        <v>2018</v>
      </c>
      <c r="C4" s="278">
        <v>2019</v>
      </c>
      <c r="D4" s="278">
        <v>2020</v>
      </c>
      <c r="E4" s="121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x14ac:dyDescent="0.25">
      <c r="A5" s="12" t="s">
        <v>15</v>
      </c>
      <c r="B5" s="145">
        <v>0</v>
      </c>
      <c r="C5" s="145">
        <v>0</v>
      </c>
      <c r="D5" s="145">
        <v>0</v>
      </c>
      <c r="E5" s="19">
        <v>19</v>
      </c>
      <c r="F5" s="56">
        <f t="shared" ref="F5:F21" si="0">SUM(C5:E5)/3</f>
        <v>6.333333333333333</v>
      </c>
      <c r="G5" s="56">
        <f t="shared" ref="G5:G21" si="1">MAX($F$5:$F$21)</f>
        <v>48.300000000000004</v>
      </c>
      <c r="H5" s="57">
        <f t="shared" ref="H5:H21" si="2">MIN($F$5:$F$21)</f>
        <v>2.7666666666666671</v>
      </c>
      <c r="I5" s="58">
        <f t="shared" ref="I5:I21" si="3">(G5-F5)/(G5-H5)</f>
        <v>0.92166910688140546</v>
      </c>
      <c r="J5" s="57">
        <f>(E5)^(1/3)</f>
        <v>2.6684016487219444</v>
      </c>
      <c r="K5" s="57">
        <f t="shared" ref="K5:K21" si="4">MAX($J$5:$J$21)</f>
        <v>2.6684016487219444</v>
      </c>
      <c r="L5" s="57">
        <f t="shared" ref="L5:L21" si="5">MIN($J$5:$J$21)</f>
        <v>0</v>
      </c>
      <c r="M5" s="58">
        <f t="shared" ref="M5:M21" si="6">(K5-J5)/(K5-L5)</f>
        <v>0</v>
      </c>
      <c r="N5" s="50">
        <f t="shared" ref="N5:N21" si="7">0.6*M5+0.4*I5</f>
        <v>0.3686676427525622</v>
      </c>
      <c r="O5">
        <f>_xlfn.RANK.EQ(E5,$E$5:$E$21,1)</f>
        <v>5</v>
      </c>
    </row>
    <row r="6" spans="1:15" x14ac:dyDescent="0.25">
      <c r="A6" s="12" t="s">
        <v>1</v>
      </c>
      <c r="B6" s="145">
        <v>21</v>
      </c>
      <c r="C6" s="145">
        <v>12</v>
      </c>
      <c r="D6" s="145">
        <v>38</v>
      </c>
      <c r="E6" s="19">
        <v>44</v>
      </c>
      <c r="F6" s="56">
        <f t="shared" si="0"/>
        <v>31.333333333333332</v>
      </c>
      <c r="G6" s="56">
        <f t="shared" si="1"/>
        <v>48.300000000000004</v>
      </c>
      <c r="H6" s="57">
        <f t="shared" si="2"/>
        <v>2.7666666666666671</v>
      </c>
      <c r="I6" s="58">
        <f t="shared" si="3"/>
        <v>0.37262079062957548</v>
      </c>
      <c r="J6" s="57">
        <f t="shared" ref="J6:J21" si="8">((E6/D6)*(D6/C6)*(C6/B6))^(1/3)</f>
        <v>1.2796104965656645</v>
      </c>
      <c r="K6" s="57">
        <f t="shared" si="4"/>
        <v>2.6684016487219444</v>
      </c>
      <c r="L6" s="57">
        <f t="shared" si="5"/>
        <v>0</v>
      </c>
      <c r="M6" s="58">
        <f t="shared" si="6"/>
        <v>0.52045806253397209</v>
      </c>
      <c r="N6" s="50">
        <f t="shared" si="7"/>
        <v>0.46132315377221345</v>
      </c>
      <c r="O6">
        <f t="shared" ref="O6:O21" si="9">_xlfn.RANK.EQ(E6,$E$5:$E$21,1)</f>
        <v>11</v>
      </c>
    </row>
    <row r="7" spans="1:15" x14ac:dyDescent="0.25">
      <c r="A7" s="12" t="s">
        <v>2</v>
      </c>
      <c r="B7" s="145">
        <v>10.7</v>
      </c>
      <c r="C7" s="145">
        <v>0</v>
      </c>
      <c r="D7" s="145">
        <v>14.3</v>
      </c>
      <c r="E7" s="19">
        <v>64.2</v>
      </c>
      <c r="F7" s="56">
        <f t="shared" si="0"/>
        <v>26.166666666666668</v>
      </c>
      <c r="G7" s="56">
        <f t="shared" si="1"/>
        <v>48.300000000000004</v>
      </c>
      <c r="H7" s="57">
        <f t="shared" si="2"/>
        <v>2.7666666666666671</v>
      </c>
      <c r="I7" s="58">
        <f t="shared" si="3"/>
        <v>0.48609077598828698</v>
      </c>
      <c r="J7" s="57">
        <f>((E7/D7)*(D7/B7))^(1/3)</f>
        <v>1.8171205928321397</v>
      </c>
      <c r="K7" s="57">
        <f t="shared" si="4"/>
        <v>2.6684016487219444</v>
      </c>
      <c r="L7" s="57">
        <f t="shared" si="5"/>
        <v>0</v>
      </c>
      <c r="M7" s="58">
        <f t="shared" si="6"/>
        <v>0.31902283387417846</v>
      </c>
      <c r="N7" s="50">
        <f t="shared" si="7"/>
        <v>0.38585001071982189</v>
      </c>
      <c r="O7">
        <f t="shared" si="9"/>
        <v>14</v>
      </c>
    </row>
    <row r="8" spans="1:15" x14ac:dyDescent="0.25">
      <c r="A8" s="12" t="s">
        <v>3</v>
      </c>
      <c r="B8" s="145">
        <v>30</v>
      </c>
      <c r="C8" s="145">
        <v>29</v>
      </c>
      <c r="D8" s="145">
        <v>17</v>
      </c>
      <c r="E8" s="19">
        <v>24.14</v>
      </c>
      <c r="F8" s="56">
        <f t="shared" si="0"/>
        <v>23.38</v>
      </c>
      <c r="G8" s="56">
        <f t="shared" si="1"/>
        <v>48.300000000000004</v>
      </c>
      <c r="H8" s="57">
        <f t="shared" si="2"/>
        <v>2.7666666666666671</v>
      </c>
      <c r="I8" s="58">
        <f t="shared" si="3"/>
        <v>0.54729136163982439</v>
      </c>
      <c r="J8" s="57">
        <f t="shared" si="8"/>
        <v>0.93011933053377716</v>
      </c>
      <c r="K8" s="57">
        <f t="shared" si="4"/>
        <v>2.6684016487219444</v>
      </c>
      <c r="L8" s="57">
        <f t="shared" si="5"/>
        <v>0</v>
      </c>
      <c r="M8" s="58">
        <f t="shared" si="6"/>
        <v>0.65143203573597463</v>
      </c>
      <c r="N8" s="50">
        <f t="shared" si="7"/>
        <v>0.60977576609751449</v>
      </c>
      <c r="O8">
        <f t="shared" si="9"/>
        <v>6</v>
      </c>
    </row>
    <row r="9" spans="1:15" x14ac:dyDescent="0.25">
      <c r="A9" s="12" t="s">
        <v>16</v>
      </c>
      <c r="B9" s="145">
        <v>3</v>
      </c>
      <c r="C9" s="145">
        <v>1.8</v>
      </c>
      <c r="D9" s="145">
        <v>1.6</v>
      </c>
      <c r="E9" s="19">
        <v>54.7</v>
      </c>
      <c r="F9" s="56">
        <f t="shared" si="0"/>
        <v>19.366666666666667</v>
      </c>
      <c r="G9" s="56">
        <f t="shared" si="1"/>
        <v>48.300000000000004</v>
      </c>
      <c r="H9" s="57">
        <f t="shared" si="2"/>
        <v>2.7666666666666671</v>
      </c>
      <c r="I9" s="58">
        <f t="shared" si="3"/>
        <v>0.63543191800878474</v>
      </c>
      <c r="J9" s="57">
        <f t="shared" si="8"/>
        <v>2.6320170031000725</v>
      </c>
      <c r="K9" s="57">
        <f t="shared" si="4"/>
        <v>2.6684016487219444</v>
      </c>
      <c r="L9" s="57">
        <f t="shared" si="5"/>
        <v>0</v>
      </c>
      <c r="M9" s="58">
        <f t="shared" si="6"/>
        <v>1.3635370686904911E-2</v>
      </c>
      <c r="N9" s="50">
        <f t="shared" si="7"/>
        <v>0.26235398961565681</v>
      </c>
      <c r="O9">
        <f t="shared" si="9"/>
        <v>12</v>
      </c>
    </row>
    <row r="10" spans="1:15" x14ac:dyDescent="0.25">
      <c r="A10" s="12" t="s">
        <v>4</v>
      </c>
      <c r="B10" s="145">
        <v>23.8</v>
      </c>
      <c r="C10" s="145">
        <v>40</v>
      </c>
      <c r="D10" s="145">
        <v>31.7</v>
      </c>
      <c r="E10" s="19">
        <v>32.299999999999997</v>
      </c>
      <c r="F10" s="56">
        <f t="shared" si="0"/>
        <v>34.666666666666664</v>
      </c>
      <c r="G10" s="56">
        <f t="shared" si="1"/>
        <v>48.300000000000004</v>
      </c>
      <c r="H10" s="57">
        <f t="shared" si="2"/>
        <v>2.7666666666666671</v>
      </c>
      <c r="I10" s="58">
        <f t="shared" si="3"/>
        <v>0.29941434846266485</v>
      </c>
      <c r="J10" s="211">
        <f t="shared" si="8"/>
        <v>1.10715524489385</v>
      </c>
      <c r="K10" s="57">
        <f t="shared" si="4"/>
        <v>2.6684016487219444</v>
      </c>
      <c r="L10" s="57">
        <f t="shared" si="5"/>
        <v>0</v>
      </c>
      <c r="M10" s="58">
        <f t="shared" si="6"/>
        <v>0.58508673331687822</v>
      </c>
      <c r="N10" s="50">
        <f t="shared" si="7"/>
        <v>0.47081777937519287</v>
      </c>
      <c r="O10">
        <f t="shared" si="9"/>
        <v>10</v>
      </c>
    </row>
    <row r="11" spans="1:15" x14ac:dyDescent="0.25">
      <c r="A11" s="12" t="s">
        <v>5</v>
      </c>
      <c r="B11" s="145">
        <v>14.3</v>
      </c>
      <c r="C11" s="145">
        <v>12.5</v>
      </c>
      <c r="D11" s="145">
        <v>0</v>
      </c>
      <c r="E11" s="19">
        <v>12.5</v>
      </c>
      <c r="F11" s="56">
        <f t="shared" si="0"/>
        <v>8.3333333333333339</v>
      </c>
      <c r="G11" s="56">
        <f t="shared" si="1"/>
        <v>48.300000000000004</v>
      </c>
      <c r="H11" s="57">
        <f t="shared" si="2"/>
        <v>2.7666666666666671</v>
      </c>
      <c r="I11" s="58">
        <f t="shared" si="3"/>
        <v>0.87774524158125911</v>
      </c>
      <c r="J11" s="211">
        <f>((E11/C11)*(C11/B11))^(1/3)</f>
        <v>0.95614698190513092</v>
      </c>
      <c r="K11" s="57">
        <f t="shared" si="4"/>
        <v>2.6684016487219444</v>
      </c>
      <c r="L11" s="57">
        <f t="shared" si="5"/>
        <v>0</v>
      </c>
      <c r="M11" s="58">
        <f t="shared" si="6"/>
        <v>0.64167801261737101</v>
      </c>
      <c r="N11" s="50">
        <f t="shared" si="7"/>
        <v>0.73610490420292629</v>
      </c>
      <c r="O11">
        <f t="shared" si="9"/>
        <v>4</v>
      </c>
    </row>
    <row r="12" spans="1:15" x14ac:dyDescent="0.25">
      <c r="A12" s="12" t="s">
        <v>6</v>
      </c>
      <c r="B12" s="145">
        <v>25</v>
      </c>
      <c r="C12" s="145">
        <v>10.8</v>
      </c>
      <c r="D12" s="145">
        <v>19</v>
      </c>
      <c r="E12" s="19">
        <v>2.6</v>
      </c>
      <c r="F12" s="56">
        <f t="shared" si="0"/>
        <v>10.799999999999999</v>
      </c>
      <c r="G12" s="56">
        <f t="shared" si="1"/>
        <v>48.300000000000004</v>
      </c>
      <c r="H12" s="57">
        <f t="shared" si="2"/>
        <v>2.7666666666666671</v>
      </c>
      <c r="I12" s="58">
        <f t="shared" si="3"/>
        <v>0.82357247437774528</v>
      </c>
      <c r="J12" s="57">
        <f t="shared" si="8"/>
        <v>0.4702669375441515</v>
      </c>
      <c r="K12" s="57">
        <f t="shared" si="4"/>
        <v>2.6684016487219444</v>
      </c>
      <c r="L12" s="57">
        <f t="shared" si="5"/>
        <v>0</v>
      </c>
      <c r="M12" s="58">
        <f t="shared" si="6"/>
        <v>0.82376456041788526</v>
      </c>
      <c r="N12" s="50">
        <f t="shared" si="7"/>
        <v>0.82368772600182927</v>
      </c>
      <c r="O12">
        <f t="shared" si="9"/>
        <v>2</v>
      </c>
    </row>
    <row r="13" spans="1:15" x14ac:dyDescent="0.25">
      <c r="A13" s="12" t="s">
        <v>7</v>
      </c>
      <c r="B13" s="145">
        <v>30</v>
      </c>
      <c r="C13" s="145">
        <v>25</v>
      </c>
      <c r="D13" s="145">
        <v>0</v>
      </c>
      <c r="E13" s="19">
        <v>26</v>
      </c>
      <c r="F13" s="56">
        <f t="shared" si="0"/>
        <v>17</v>
      </c>
      <c r="G13" s="56">
        <f t="shared" si="1"/>
        <v>48.300000000000004</v>
      </c>
      <c r="H13" s="57">
        <f t="shared" si="2"/>
        <v>2.7666666666666671</v>
      </c>
      <c r="I13" s="58">
        <f t="shared" si="3"/>
        <v>0.68740849194729137</v>
      </c>
      <c r="J13" s="211">
        <f>((E13/C13)*(C13/B13))^(1/3)</f>
        <v>0.95341950199440995</v>
      </c>
      <c r="K13" s="57">
        <f t="shared" si="4"/>
        <v>2.6684016487219444</v>
      </c>
      <c r="L13" s="57">
        <f t="shared" si="5"/>
        <v>0</v>
      </c>
      <c r="M13" s="58">
        <f t="shared" si="6"/>
        <v>0.64270015256096891</v>
      </c>
      <c r="N13" s="50">
        <f t="shared" si="7"/>
        <v>0.66058348831549796</v>
      </c>
      <c r="O13">
        <f t="shared" si="9"/>
        <v>9</v>
      </c>
    </row>
    <row r="14" spans="1:15" x14ac:dyDescent="0.25">
      <c r="A14" s="12" t="s">
        <v>8</v>
      </c>
      <c r="B14" s="145">
        <v>22</v>
      </c>
      <c r="C14" s="145">
        <v>22</v>
      </c>
      <c r="D14" s="145">
        <v>22</v>
      </c>
      <c r="E14" s="19">
        <v>87</v>
      </c>
      <c r="F14" s="56">
        <f t="shared" si="0"/>
        <v>43.666666666666664</v>
      </c>
      <c r="G14" s="56">
        <f t="shared" si="1"/>
        <v>48.300000000000004</v>
      </c>
      <c r="H14" s="57">
        <f t="shared" si="2"/>
        <v>2.7666666666666671</v>
      </c>
      <c r="I14" s="58">
        <f t="shared" si="3"/>
        <v>0.10175695461200598</v>
      </c>
      <c r="J14" s="57">
        <f t="shared" si="8"/>
        <v>1.5813652482376925</v>
      </c>
      <c r="K14" s="57">
        <f t="shared" si="4"/>
        <v>2.6684016487219444</v>
      </c>
      <c r="L14" s="57">
        <f t="shared" si="5"/>
        <v>0</v>
      </c>
      <c r="M14" s="58">
        <f t="shared" si="6"/>
        <v>0.40737360547086232</v>
      </c>
      <c r="N14" s="50">
        <f t="shared" si="7"/>
        <v>0.28512694512731979</v>
      </c>
      <c r="O14">
        <f t="shared" si="9"/>
        <v>17</v>
      </c>
    </row>
    <row r="15" spans="1:15" x14ac:dyDescent="0.25">
      <c r="A15" s="12" t="s">
        <v>9</v>
      </c>
      <c r="B15" s="158">
        <v>53.8</v>
      </c>
      <c r="C15" s="158">
        <v>38.4</v>
      </c>
      <c r="D15" s="158">
        <v>45</v>
      </c>
      <c r="E15" s="19">
        <v>61.5</v>
      </c>
      <c r="F15" s="56">
        <f t="shared" si="0"/>
        <v>48.300000000000004</v>
      </c>
      <c r="G15" s="56">
        <f t="shared" si="1"/>
        <v>48.300000000000004</v>
      </c>
      <c r="H15" s="57">
        <f t="shared" si="2"/>
        <v>2.7666666666666671</v>
      </c>
      <c r="I15" s="58">
        <f t="shared" si="3"/>
        <v>0</v>
      </c>
      <c r="J15" s="57">
        <f t="shared" si="8"/>
        <v>1.0455968833014633</v>
      </c>
      <c r="K15" s="57">
        <f t="shared" si="4"/>
        <v>2.6684016487219444</v>
      </c>
      <c r="L15" s="57">
        <f t="shared" si="5"/>
        <v>0</v>
      </c>
      <c r="M15" s="58">
        <f t="shared" si="6"/>
        <v>0.60815610955634747</v>
      </c>
      <c r="N15" s="50">
        <f t="shared" si="7"/>
        <v>0.36489366573380849</v>
      </c>
      <c r="O15">
        <f t="shared" si="9"/>
        <v>13</v>
      </c>
    </row>
    <row r="16" spans="1:15" x14ac:dyDescent="0.25">
      <c r="A16" s="12" t="s">
        <v>43</v>
      </c>
      <c r="B16" s="145">
        <v>12.5</v>
      </c>
      <c r="C16" s="145">
        <v>12.5</v>
      </c>
      <c r="D16" s="145">
        <v>22.2</v>
      </c>
      <c r="E16" s="19">
        <v>66.7</v>
      </c>
      <c r="F16" s="56">
        <f t="shared" si="0"/>
        <v>33.800000000000004</v>
      </c>
      <c r="G16" s="56">
        <f t="shared" si="1"/>
        <v>48.300000000000004</v>
      </c>
      <c r="H16" s="57">
        <f t="shared" si="2"/>
        <v>2.7666666666666671</v>
      </c>
      <c r="I16" s="58">
        <f t="shared" si="3"/>
        <v>0.31844802342606143</v>
      </c>
      <c r="J16" s="57">
        <f t="shared" si="8"/>
        <v>1.7474520744420718</v>
      </c>
      <c r="K16" s="57">
        <f t="shared" si="4"/>
        <v>2.6684016487219444</v>
      </c>
      <c r="L16" s="57">
        <f t="shared" si="5"/>
        <v>0</v>
      </c>
      <c r="M16" s="58">
        <f t="shared" si="6"/>
        <v>0.34513154146826802</v>
      </c>
      <c r="N16" s="50">
        <f t="shared" si="7"/>
        <v>0.33445813425138538</v>
      </c>
      <c r="O16">
        <f t="shared" si="9"/>
        <v>15</v>
      </c>
    </row>
    <row r="17" spans="1:15" x14ac:dyDescent="0.25">
      <c r="A17" s="12" t="s">
        <v>10</v>
      </c>
      <c r="B17" s="145">
        <v>0</v>
      </c>
      <c r="C17" s="145">
        <v>0</v>
      </c>
      <c r="D17" s="145">
        <v>28.2</v>
      </c>
      <c r="E17" s="19">
        <v>24.3</v>
      </c>
      <c r="F17" s="56">
        <f t="shared" si="0"/>
        <v>17.5</v>
      </c>
      <c r="G17" s="56">
        <f t="shared" si="1"/>
        <v>48.300000000000004</v>
      </c>
      <c r="H17" s="57">
        <f t="shared" si="2"/>
        <v>2.7666666666666671</v>
      </c>
      <c r="I17" s="58">
        <f t="shared" si="3"/>
        <v>0.67642752562225472</v>
      </c>
      <c r="J17" s="57">
        <f>((E17/D17))^(1/3)</f>
        <v>0.95159551926315455</v>
      </c>
      <c r="K17" s="57">
        <f t="shared" si="4"/>
        <v>2.6684016487219444</v>
      </c>
      <c r="L17" s="57">
        <f t="shared" si="5"/>
        <v>0</v>
      </c>
      <c r="M17" s="58">
        <f t="shared" si="6"/>
        <v>0.64338370135585476</v>
      </c>
      <c r="N17" s="50">
        <f t="shared" si="7"/>
        <v>0.65660123106241475</v>
      </c>
      <c r="O17">
        <f t="shared" si="9"/>
        <v>7</v>
      </c>
    </row>
    <row r="18" spans="1:15" x14ac:dyDescent="0.25">
      <c r="A18" s="12" t="s">
        <v>11</v>
      </c>
      <c r="B18" s="145">
        <v>19.399999999999999</v>
      </c>
      <c r="C18" s="145">
        <v>21.2</v>
      </c>
      <c r="D18" s="145">
        <v>21.2</v>
      </c>
      <c r="E18" s="19">
        <v>72.7</v>
      </c>
      <c r="F18" s="56">
        <f t="shared" si="0"/>
        <v>38.366666666666667</v>
      </c>
      <c r="G18" s="56">
        <f t="shared" si="1"/>
        <v>48.300000000000004</v>
      </c>
      <c r="H18" s="57">
        <f t="shared" si="2"/>
        <v>2.7666666666666671</v>
      </c>
      <c r="I18" s="58">
        <f t="shared" si="3"/>
        <v>0.21815519765739391</v>
      </c>
      <c r="J18" s="57">
        <f t="shared" si="8"/>
        <v>1.5532602455737745</v>
      </c>
      <c r="K18" s="57">
        <f t="shared" si="4"/>
        <v>2.6684016487219444</v>
      </c>
      <c r="L18" s="57">
        <f t="shared" si="5"/>
        <v>0</v>
      </c>
      <c r="M18" s="58">
        <f t="shared" si="6"/>
        <v>0.41790612881770522</v>
      </c>
      <c r="N18" s="50">
        <f t="shared" si="7"/>
        <v>0.33800575635358071</v>
      </c>
      <c r="O18">
        <f t="shared" si="9"/>
        <v>16</v>
      </c>
    </row>
    <row r="19" spans="1:15" x14ac:dyDescent="0.25">
      <c r="A19" s="12" t="s">
        <v>12</v>
      </c>
      <c r="B19" s="145">
        <v>25</v>
      </c>
      <c r="C19" s="145">
        <v>25</v>
      </c>
      <c r="D19" s="145">
        <v>25</v>
      </c>
      <c r="E19" s="19">
        <v>25</v>
      </c>
      <c r="F19" s="56">
        <f t="shared" si="0"/>
        <v>25</v>
      </c>
      <c r="G19" s="56">
        <f t="shared" si="1"/>
        <v>48.300000000000004</v>
      </c>
      <c r="H19" s="57">
        <f t="shared" si="2"/>
        <v>2.7666666666666671</v>
      </c>
      <c r="I19" s="58">
        <f t="shared" si="3"/>
        <v>0.51171303074670571</v>
      </c>
      <c r="J19" s="57">
        <f t="shared" si="8"/>
        <v>1</v>
      </c>
      <c r="K19" s="57">
        <f t="shared" si="4"/>
        <v>2.6684016487219444</v>
      </c>
      <c r="L19" s="57">
        <f t="shared" si="5"/>
        <v>0</v>
      </c>
      <c r="M19" s="58">
        <f t="shared" si="6"/>
        <v>0.6252438232156845</v>
      </c>
      <c r="N19" s="50">
        <f t="shared" si="7"/>
        <v>0.57983150622809299</v>
      </c>
      <c r="O19">
        <f t="shared" si="9"/>
        <v>8</v>
      </c>
    </row>
    <row r="20" spans="1:15" x14ac:dyDescent="0.25">
      <c r="A20" s="12" t="s">
        <v>13</v>
      </c>
      <c r="B20" s="145">
        <v>28.5</v>
      </c>
      <c r="C20" s="145">
        <v>28.5</v>
      </c>
      <c r="D20" s="145">
        <v>10.5</v>
      </c>
      <c r="E20" s="19">
        <v>10.5</v>
      </c>
      <c r="F20" s="56">
        <f t="shared" si="0"/>
        <v>16.5</v>
      </c>
      <c r="G20" s="56">
        <f t="shared" si="1"/>
        <v>48.300000000000004</v>
      </c>
      <c r="H20" s="57">
        <f t="shared" si="2"/>
        <v>2.7666666666666671</v>
      </c>
      <c r="I20" s="58">
        <f t="shared" si="3"/>
        <v>0.69838945827232801</v>
      </c>
      <c r="J20" s="57">
        <f t="shared" si="8"/>
        <v>0.71688277650727905</v>
      </c>
      <c r="K20" s="57">
        <f t="shared" si="4"/>
        <v>2.6684016487219444</v>
      </c>
      <c r="L20" s="57">
        <f t="shared" si="5"/>
        <v>0</v>
      </c>
      <c r="M20" s="58">
        <f t="shared" si="6"/>
        <v>0.7313437514736072</v>
      </c>
      <c r="N20" s="50">
        <f t="shared" si="7"/>
        <v>0.71816203419309554</v>
      </c>
      <c r="O20">
        <f t="shared" si="9"/>
        <v>3</v>
      </c>
    </row>
    <row r="21" spans="1:15" ht="15.75" customHeight="1" x14ac:dyDescent="0.25">
      <c r="A21" s="161" t="s">
        <v>14</v>
      </c>
      <c r="B21" s="160">
        <v>4.3</v>
      </c>
      <c r="C21" s="160">
        <v>4.3</v>
      </c>
      <c r="D21" s="160">
        <v>4</v>
      </c>
      <c r="E21" s="19">
        <v>0</v>
      </c>
      <c r="F21" s="56">
        <f t="shared" si="0"/>
        <v>2.7666666666666671</v>
      </c>
      <c r="G21" s="56">
        <f t="shared" si="1"/>
        <v>48.300000000000004</v>
      </c>
      <c r="H21" s="57">
        <f t="shared" si="2"/>
        <v>2.7666666666666671</v>
      </c>
      <c r="I21" s="58">
        <f t="shared" si="3"/>
        <v>1</v>
      </c>
      <c r="J21" s="211">
        <f t="shared" si="8"/>
        <v>0</v>
      </c>
      <c r="K21" s="57">
        <f t="shared" si="4"/>
        <v>2.6684016487219444</v>
      </c>
      <c r="L21" s="57">
        <f t="shared" si="5"/>
        <v>0</v>
      </c>
      <c r="M21" s="58">
        <f t="shared" si="6"/>
        <v>1</v>
      </c>
      <c r="N21" s="50">
        <f t="shared" si="7"/>
        <v>1</v>
      </c>
      <c r="O21">
        <f t="shared" si="9"/>
        <v>1</v>
      </c>
    </row>
  </sheetData>
  <autoFilter ref="A4:E20" xr:uid="{00000000-0009-0000-0000-000013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horizontalDpi="200" verticalDpi="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92D050"/>
  </sheetPr>
  <dimension ref="A2:O21"/>
  <sheetViews>
    <sheetView zoomScale="80" zoomScaleNormal="80" workbookViewId="0">
      <selection activeCell="A17" sqref="A17:XFD17"/>
    </sheetView>
  </sheetViews>
  <sheetFormatPr defaultRowHeight="15" x14ac:dyDescent="0.25"/>
  <cols>
    <col min="1" max="1" width="28.140625" customWidth="1"/>
    <col min="2" max="2" width="15.28515625" customWidth="1"/>
    <col min="3" max="5" width="10.140625" bestFit="1" customWidth="1"/>
    <col min="6" max="6" width="13.28515625" customWidth="1"/>
  </cols>
  <sheetData>
    <row r="2" spans="1:15" ht="18.75" x14ac:dyDescent="0.3">
      <c r="A2" s="13" t="s">
        <v>19</v>
      </c>
      <c r="B2" s="13"/>
    </row>
    <row r="3" spans="1:15" ht="53.25" customHeight="1" x14ac:dyDescent="0.25">
      <c r="A3" s="339" t="s">
        <v>66</v>
      </c>
      <c r="B3" s="340"/>
      <c r="C3" s="340"/>
      <c r="D3" s="340"/>
      <c r="E3" s="340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5" ht="50.25" customHeight="1" x14ac:dyDescent="0.25">
      <c r="A4" s="4" t="s">
        <v>0</v>
      </c>
      <c r="B4" s="278">
        <v>2018</v>
      </c>
      <c r="C4" s="278">
        <v>2019</v>
      </c>
      <c r="D4" s="278">
        <v>2020</v>
      </c>
      <c r="E4" s="121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x14ac:dyDescent="0.25">
      <c r="A5" s="12" t="s">
        <v>15</v>
      </c>
      <c r="B5" s="138">
        <v>100</v>
      </c>
      <c r="C5" s="138">
        <v>100</v>
      </c>
      <c r="D5" s="138">
        <v>100</v>
      </c>
      <c r="E5" s="19">
        <v>97.2</v>
      </c>
      <c r="F5" s="56">
        <f t="shared" ref="F5:F21" si="0">SUM(C5:E5)/3</f>
        <v>99.066666666666663</v>
      </c>
      <c r="G5" s="56">
        <f t="shared" ref="G5:G21" si="1">MAX($F$5:$F$21)</f>
        <v>99.8</v>
      </c>
      <c r="H5" s="56">
        <f t="shared" ref="H5:H21" si="2">MIN($F$5:$F$21)</f>
        <v>9.3666666666666671</v>
      </c>
      <c r="I5" s="58">
        <f t="shared" ref="I5:I21" si="3">(F5-H5)/(G5-H5)</f>
        <v>0.99189089568743072</v>
      </c>
      <c r="J5" s="57">
        <f t="shared" ref="J5:J21" si="4">((E5/D5)*(D5/C5)*(C5/B5))^(1/3)</f>
        <v>0.99057817466838805</v>
      </c>
      <c r="K5" s="57">
        <f t="shared" ref="K5:K21" si="5">MAX($J$5:$J$21)</f>
        <v>4.8984063479856541</v>
      </c>
      <c r="L5" s="57">
        <f t="shared" ref="L5:L21" si="6">MIN($J$5:$J$21)</f>
        <v>0.94293328407536958</v>
      </c>
      <c r="M5" s="58">
        <f t="shared" ref="M5:M21" si="7">(J5-L5)/(K5-L5)</f>
        <v>1.2045307811025233E-2</v>
      </c>
      <c r="N5" s="50">
        <f t="shared" ref="N5:N21" si="8">0.6*M5+0.4*I5</f>
        <v>0.40398354296158745</v>
      </c>
      <c r="O5">
        <f>_xlfn.RANK.EQ(E5,$E$5:$E$21,0)</f>
        <v>10</v>
      </c>
    </row>
    <row r="6" spans="1:15" x14ac:dyDescent="0.25">
      <c r="A6" s="12" t="s">
        <v>1</v>
      </c>
      <c r="B6" s="138">
        <v>95</v>
      </c>
      <c r="C6" s="138">
        <v>96</v>
      </c>
      <c r="D6" s="138">
        <v>97</v>
      </c>
      <c r="E6" s="19">
        <v>98</v>
      </c>
      <c r="F6" s="56">
        <f t="shared" si="0"/>
        <v>97</v>
      </c>
      <c r="G6" s="56">
        <f t="shared" si="1"/>
        <v>99.8</v>
      </c>
      <c r="H6" s="56">
        <f t="shared" si="2"/>
        <v>9.3666666666666671</v>
      </c>
      <c r="I6" s="58">
        <f t="shared" si="3"/>
        <v>0.9690379653520087</v>
      </c>
      <c r="J6" s="57">
        <f t="shared" si="4"/>
        <v>1.0104174163837816</v>
      </c>
      <c r="K6" s="57">
        <f t="shared" si="5"/>
        <v>4.8984063479856541</v>
      </c>
      <c r="L6" s="57">
        <f t="shared" si="6"/>
        <v>0.94293328407536958</v>
      </c>
      <c r="M6" s="58">
        <f t="shared" si="7"/>
        <v>1.7060951046320313E-2</v>
      </c>
      <c r="N6" s="50">
        <f t="shared" si="8"/>
        <v>0.39785175676859569</v>
      </c>
      <c r="O6">
        <f t="shared" ref="O6:O21" si="9">_xlfn.RANK.EQ(E6,$E$5:$E$21,0)</f>
        <v>6</v>
      </c>
    </row>
    <row r="7" spans="1:15" x14ac:dyDescent="0.25">
      <c r="A7" s="12" t="s">
        <v>2</v>
      </c>
      <c r="B7" s="138">
        <v>99.8</v>
      </c>
      <c r="C7" s="138">
        <v>99.8</v>
      </c>
      <c r="D7" s="138">
        <v>99.8</v>
      </c>
      <c r="E7" s="19">
        <v>99.8</v>
      </c>
      <c r="F7" s="56">
        <f t="shared" si="0"/>
        <v>99.8</v>
      </c>
      <c r="G7" s="56">
        <f t="shared" si="1"/>
        <v>99.8</v>
      </c>
      <c r="H7" s="56">
        <f t="shared" si="2"/>
        <v>9.3666666666666671</v>
      </c>
      <c r="I7" s="58">
        <f t="shared" si="3"/>
        <v>1</v>
      </c>
      <c r="J7" s="57">
        <f t="shared" si="4"/>
        <v>1</v>
      </c>
      <c r="K7" s="57">
        <f t="shared" si="5"/>
        <v>4.8984063479856541</v>
      </c>
      <c r="L7" s="57">
        <f t="shared" si="6"/>
        <v>0.94293328407536958</v>
      </c>
      <c r="M7" s="58">
        <f t="shared" si="7"/>
        <v>1.4427279620560897E-2</v>
      </c>
      <c r="N7" s="50">
        <f t="shared" si="8"/>
        <v>0.40865636777233655</v>
      </c>
      <c r="O7">
        <f t="shared" si="9"/>
        <v>2</v>
      </c>
    </row>
    <row r="8" spans="1:15" x14ac:dyDescent="0.25">
      <c r="A8" s="12" t="s">
        <v>3</v>
      </c>
      <c r="B8" s="138">
        <v>3.4</v>
      </c>
      <c r="C8" s="138">
        <v>3.1</v>
      </c>
      <c r="D8" s="138">
        <v>10</v>
      </c>
      <c r="E8" s="19">
        <v>15</v>
      </c>
      <c r="F8" s="56">
        <f t="shared" si="0"/>
        <v>9.3666666666666671</v>
      </c>
      <c r="G8" s="56">
        <f t="shared" si="1"/>
        <v>99.8</v>
      </c>
      <c r="H8" s="56">
        <f t="shared" si="2"/>
        <v>9.3666666666666671</v>
      </c>
      <c r="I8" s="58">
        <f t="shared" si="3"/>
        <v>0</v>
      </c>
      <c r="J8" s="57">
        <f t="shared" si="4"/>
        <v>1.6401017071915382</v>
      </c>
      <c r="K8" s="57">
        <f t="shared" si="5"/>
        <v>4.8984063479856541</v>
      </c>
      <c r="L8" s="57">
        <f t="shared" si="6"/>
        <v>0.94293328407536958</v>
      </c>
      <c r="M8" s="58">
        <f t="shared" si="7"/>
        <v>0.1762541197605742</v>
      </c>
      <c r="N8" s="50">
        <f t="shared" si="8"/>
        <v>0.10575247185634452</v>
      </c>
      <c r="O8">
        <f t="shared" si="9"/>
        <v>17</v>
      </c>
    </row>
    <row r="9" spans="1:15" x14ac:dyDescent="0.25">
      <c r="A9" s="12" t="s">
        <v>16</v>
      </c>
      <c r="B9" s="138">
        <v>87.2</v>
      </c>
      <c r="C9" s="138">
        <v>88</v>
      </c>
      <c r="D9" s="138">
        <v>97</v>
      </c>
      <c r="E9" s="19">
        <v>97</v>
      </c>
      <c r="F9" s="56">
        <f t="shared" si="0"/>
        <v>94</v>
      </c>
      <c r="G9" s="56">
        <f t="shared" si="1"/>
        <v>99.8</v>
      </c>
      <c r="H9" s="56">
        <f t="shared" si="2"/>
        <v>9.3666666666666671</v>
      </c>
      <c r="I9" s="58">
        <f t="shared" si="3"/>
        <v>0.93586435680058966</v>
      </c>
      <c r="J9" s="57">
        <f t="shared" si="4"/>
        <v>1.0361399440694956</v>
      </c>
      <c r="K9" s="57">
        <f t="shared" si="5"/>
        <v>4.8984063479856541</v>
      </c>
      <c r="L9" s="57">
        <f t="shared" si="6"/>
        <v>0.94293328407536958</v>
      </c>
      <c r="M9" s="58">
        <f t="shared" si="7"/>
        <v>2.3563972877111237E-2</v>
      </c>
      <c r="N9" s="50">
        <f t="shared" si="8"/>
        <v>0.38848412644650265</v>
      </c>
      <c r="O9">
        <f t="shared" si="9"/>
        <v>11</v>
      </c>
    </row>
    <row r="10" spans="1:15" x14ac:dyDescent="0.25">
      <c r="A10" s="12" t="s">
        <v>4</v>
      </c>
      <c r="B10" s="138">
        <v>99</v>
      </c>
      <c r="C10" s="138">
        <v>99</v>
      </c>
      <c r="D10" s="138">
        <v>99</v>
      </c>
      <c r="E10" s="19">
        <v>83</v>
      </c>
      <c r="F10" s="56">
        <f t="shared" si="0"/>
        <v>93.666666666666671</v>
      </c>
      <c r="G10" s="56">
        <f t="shared" si="1"/>
        <v>99.8</v>
      </c>
      <c r="H10" s="56">
        <f t="shared" si="2"/>
        <v>9.3666666666666671</v>
      </c>
      <c r="I10" s="58">
        <f t="shared" si="3"/>
        <v>0.93217840029487664</v>
      </c>
      <c r="J10" s="57">
        <f t="shared" si="4"/>
        <v>0.94293328407536958</v>
      </c>
      <c r="K10" s="57">
        <f t="shared" si="5"/>
        <v>4.8984063479856541</v>
      </c>
      <c r="L10" s="57">
        <f t="shared" si="6"/>
        <v>0.94293328407536958</v>
      </c>
      <c r="M10" s="58">
        <f t="shared" si="7"/>
        <v>0</v>
      </c>
      <c r="N10" s="50">
        <f t="shared" si="8"/>
        <v>0.37287136011795069</v>
      </c>
      <c r="O10">
        <f t="shared" si="9"/>
        <v>15</v>
      </c>
    </row>
    <row r="11" spans="1:15" x14ac:dyDescent="0.25">
      <c r="A11" s="12" t="s">
        <v>5</v>
      </c>
      <c r="B11" s="138">
        <v>98</v>
      </c>
      <c r="C11" s="138">
        <v>98</v>
      </c>
      <c r="D11" s="138">
        <v>98</v>
      </c>
      <c r="E11" s="19">
        <v>98</v>
      </c>
      <c r="F11" s="56">
        <f t="shared" si="0"/>
        <v>98</v>
      </c>
      <c r="G11" s="56">
        <f t="shared" si="1"/>
        <v>99.8</v>
      </c>
      <c r="H11" s="56">
        <f t="shared" si="2"/>
        <v>9.3666666666666671</v>
      </c>
      <c r="I11" s="58">
        <f t="shared" si="3"/>
        <v>0.98009583486914842</v>
      </c>
      <c r="J11" s="57">
        <f t="shared" si="4"/>
        <v>1</v>
      </c>
      <c r="K11" s="57">
        <f t="shared" si="5"/>
        <v>4.8984063479856541</v>
      </c>
      <c r="L11" s="57">
        <f t="shared" si="6"/>
        <v>0.94293328407536958</v>
      </c>
      <c r="M11" s="58">
        <f t="shared" si="7"/>
        <v>1.4427279620560897E-2</v>
      </c>
      <c r="N11" s="50">
        <f t="shared" si="8"/>
        <v>0.40069470171999594</v>
      </c>
      <c r="O11">
        <f t="shared" si="9"/>
        <v>6</v>
      </c>
    </row>
    <row r="12" spans="1:15" x14ac:dyDescent="0.25">
      <c r="A12" s="12" t="s">
        <v>6</v>
      </c>
      <c r="B12" s="138">
        <v>86</v>
      </c>
      <c r="C12" s="138">
        <v>97</v>
      </c>
      <c r="D12" s="138">
        <v>85.4</v>
      </c>
      <c r="E12" s="19">
        <v>90</v>
      </c>
      <c r="F12" s="56">
        <f t="shared" si="0"/>
        <v>90.8</v>
      </c>
      <c r="G12" s="56">
        <f t="shared" si="1"/>
        <v>99.8</v>
      </c>
      <c r="H12" s="56">
        <f t="shared" si="2"/>
        <v>9.3666666666666671</v>
      </c>
      <c r="I12" s="58">
        <f t="shared" si="3"/>
        <v>0.90047917434574276</v>
      </c>
      <c r="J12" s="57">
        <f t="shared" si="4"/>
        <v>1.0152695306617352</v>
      </c>
      <c r="K12" s="57">
        <f t="shared" si="5"/>
        <v>4.8984063479856541</v>
      </c>
      <c r="L12" s="57">
        <f t="shared" si="6"/>
        <v>0.94293328407536958</v>
      </c>
      <c r="M12" s="58">
        <f t="shared" si="7"/>
        <v>1.8287634732331044E-2</v>
      </c>
      <c r="N12" s="50">
        <f t="shared" si="8"/>
        <v>0.37116425057769575</v>
      </c>
      <c r="O12">
        <f t="shared" si="9"/>
        <v>13</v>
      </c>
    </row>
    <row r="13" spans="1:15" x14ac:dyDescent="0.25">
      <c r="A13" s="12" t="s">
        <v>7</v>
      </c>
      <c r="B13" s="138">
        <v>97</v>
      </c>
      <c r="C13" s="138">
        <v>97</v>
      </c>
      <c r="D13" s="138">
        <v>97.7</v>
      </c>
      <c r="E13" s="19">
        <v>98.8</v>
      </c>
      <c r="F13" s="56">
        <f t="shared" si="0"/>
        <v>97.833333333333329</v>
      </c>
      <c r="G13" s="56">
        <f t="shared" si="1"/>
        <v>99.8</v>
      </c>
      <c r="H13" s="56">
        <f t="shared" si="2"/>
        <v>9.3666666666666671</v>
      </c>
      <c r="I13" s="58">
        <f t="shared" si="3"/>
        <v>0.97825285661629191</v>
      </c>
      <c r="J13" s="57">
        <f t="shared" si="4"/>
        <v>1.0061476954025546</v>
      </c>
      <c r="K13" s="57">
        <f t="shared" si="5"/>
        <v>4.8984063479856541</v>
      </c>
      <c r="L13" s="57">
        <f t="shared" si="6"/>
        <v>0.94293328407536958</v>
      </c>
      <c r="M13" s="58">
        <f t="shared" si="7"/>
        <v>1.5981504691297971E-2</v>
      </c>
      <c r="N13" s="50">
        <f t="shared" si="8"/>
        <v>0.40089004546129559</v>
      </c>
      <c r="O13">
        <f t="shared" si="9"/>
        <v>5</v>
      </c>
    </row>
    <row r="14" spans="1:15" x14ac:dyDescent="0.25">
      <c r="A14" s="12" t="s">
        <v>8</v>
      </c>
      <c r="B14" s="138">
        <v>66</v>
      </c>
      <c r="C14" s="138">
        <v>69</v>
      </c>
      <c r="D14" s="138">
        <v>69</v>
      </c>
      <c r="E14" s="19">
        <v>69</v>
      </c>
      <c r="F14" s="56">
        <f t="shared" si="0"/>
        <v>69</v>
      </c>
      <c r="G14" s="56">
        <f t="shared" si="1"/>
        <v>99.8</v>
      </c>
      <c r="H14" s="56">
        <f t="shared" si="2"/>
        <v>9.3666666666666671</v>
      </c>
      <c r="I14" s="58">
        <f t="shared" si="3"/>
        <v>0.65941761887209727</v>
      </c>
      <c r="J14" s="57">
        <f t="shared" si="4"/>
        <v>1.0149275739061074</v>
      </c>
      <c r="K14" s="57">
        <f t="shared" si="5"/>
        <v>4.8984063479856541</v>
      </c>
      <c r="L14" s="57">
        <f t="shared" si="6"/>
        <v>0.94293328407536958</v>
      </c>
      <c r="M14" s="58">
        <f t="shared" si="7"/>
        <v>1.8201183187824835E-2</v>
      </c>
      <c r="N14" s="50">
        <f t="shared" si="8"/>
        <v>0.27468775746153379</v>
      </c>
      <c r="O14">
        <f t="shared" si="9"/>
        <v>16</v>
      </c>
    </row>
    <row r="15" spans="1:15" x14ac:dyDescent="0.25">
      <c r="A15" s="12" t="s">
        <v>9</v>
      </c>
      <c r="B15" s="142">
        <v>0.73</v>
      </c>
      <c r="C15" s="142">
        <v>0.5</v>
      </c>
      <c r="D15" s="142">
        <v>0.5</v>
      </c>
      <c r="E15" s="19">
        <v>85.8</v>
      </c>
      <c r="F15" s="56">
        <f t="shared" si="0"/>
        <v>28.933333333333334</v>
      </c>
      <c r="G15" s="56">
        <f t="shared" si="1"/>
        <v>99.8</v>
      </c>
      <c r="H15" s="56">
        <f t="shared" si="2"/>
        <v>9.3666666666666671</v>
      </c>
      <c r="I15" s="58">
        <f t="shared" si="3"/>
        <v>0.21636564688536675</v>
      </c>
      <c r="J15" s="57">
        <f t="shared" si="4"/>
        <v>4.8984063479856541</v>
      </c>
      <c r="K15" s="57">
        <f t="shared" si="5"/>
        <v>4.8984063479856541</v>
      </c>
      <c r="L15" s="57">
        <f t="shared" si="6"/>
        <v>0.94293328407536958</v>
      </c>
      <c r="M15" s="58">
        <f t="shared" si="7"/>
        <v>1</v>
      </c>
      <c r="N15" s="50">
        <f t="shared" si="8"/>
        <v>0.68654625875414665</v>
      </c>
      <c r="O15">
        <f t="shared" si="9"/>
        <v>14</v>
      </c>
    </row>
    <row r="16" spans="1:15" x14ac:dyDescent="0.25">
      <c r="A16" s="12" t="s">
        <v>43</v>
      </c>
      <c r="B16" s="138">
        <v>91.3</v>
      </c>
      <c r="C16" s="138">
        <v>93.3</v>
      </c>
      <c r="D16" s="138">
        <v>96.7</v>
      </c>
      <c r="E16" s="19">
        <v>95.6</v>
      </c>
      <c r="F16" s="56">
        <f t="shared" si="0"/>
        <v>95.2</v>
      </c>
      <c r="G16" s="56">
        <f t="shared" si="1"/>
        <v>99.8</v>
      </c>
      <c r="H16" s="56">
        <f t="shared" si="2"/>
        <v>9.3666666666666671</v>
      </c>
      <c r="I16" s="58">
        <f t="shared" si="3"/>
        <v>0.94913380022115745</v>
      </c>
      <c r="J16" s="57">
        <f t="shared" si="4"/>
        <v>1.0154589496963322</v>
      </c>
      <c r="K16" s="57">
        <f t="shared" si="5"/>
        <v>4.8984063479856541</v>
      </c>
      <c r="L16" s="57">
        <f t="shared" si="6"/>
        <v>0.94293328407536958</v>
      </c>
      <c r="M16" s="58">
        <f t="shared" si="7"/>
        <v>1.8335522565603196E-2</v>
      </c>
      <c r="N16" s="50">
        <f t="shared" si="8"/>
        <v>0.39065483362782488</v>
      </c>
      <c r="O16">
        <f t="shared" si="9"/>
        <v>12</v>
      </c>
    </row>
    <row r="17" spans="1:15" x14ac:dyDescent="0.25">
      <c r="A17" s="12" t="s">
        <v>10</v>
      </c>
      <c r="B17" s="138">
        <v>27</v>
      </c>
      <c r="C17" s="138">
        <v>26</v>
      </c>
      <c r="D17" s="138">
        <v>26</v>
      </c>
      <c r="E17" s="19">
        <v>98</v>
      </c>
      <c r="F17" s="56">
        <f t="shared" si="0"/>
        <v>50</v>
      </c>
      <c r="G17" s="56">
        <f t="shared" si="1"/>
        <v>99.8</v>
      </c>
      <c r="H17" s="56">
        <f t="shared" si="2"/>
        <v>9.3666666666666671</v>
      </c>
      <c r="I17" s="58">
        <f t="shared" si="3"/>
        <v>0.44931809804644302</v>
      </c>
      <c r="J17" s="57">
        <f t="shared" si="4"/>
        <v>1.5368120973528154</v>
      </c>
      <c r="K17" s="57">
        <f t="shared" si="5"/>
        <v>4.8984063479856541</v>
      </c>
      <c r="L17" s="57">
        <f t="shared" si="6"/>
        <v>0.94293328407536958</v>
      </c>
      <c r="M17" s="58">
        <f t="shared" si="7"/>
        <v>0.15014103336867415</v>
      </c>
      <c r="N17" s="50">
        <f t="shared" si="8"/>
        <v>0.26981185923978168</v>
      </c>
      <c r="O17">
        <f t="shared" si="9"/>
        <v>6</v>
      </c>
    </row>
    <row r="18" spans="1:15" x14ac:dyDescent="0.25">
      <c r="A18" s="12" t="s">
        <v>11</v>
      </c>
      <c r="B18" s="138">
        <v>95</v>
      </c>
      <c r="C18" s="138">
        <v>95.4</v>
      </c>
      <c r="D18" s="138">
        <v>99.4</v>
      </c>
      <c r="E18" s="8">
        <v>100</v>
      </c>
      <c r="F18" s="56">
        <f t="shared" si="0"/>
        <v>98.266666666666666</v>
      </c>
      <c r="G18" s="56">
        <f t="shared" si="1"/>
        <v>99.8</v>
      </c>
      <c r="H18" s="56">
        <f t="shared" si="2"/>
        <v>9.3666666666666671</v>
      </c>
      <c r="I18" s="58">
        <f t="shared" si="3"/>
        <v>0.98304460007371919</v>
      </c>
      <c r="J18" s="57">
        <f t="shared" si="4"/>
        <v>1.017244768191101</v>
      </c>
      <c r="K18" s="57">
        <f t="shared" si="5"/>
        <v>4.8984063479856541</v>
      </c>
      <c r="L18" s="57">
        <f t="shared" si="6"/>
        <v>0.94293328407536958</v>
      </c>
      <c r="M18" s="58">
        <f t="shared" si="7"/>
        <v>1.8787002948837901E-2</v>
      </c>
      <c r="N18" s="50">
        <f t="shared" si="8"/>
        <v>0.40449004179879039</v>
      </c>
      <c r="O18">
        <f t="shared" si="9"/>
        <v>1</v>
      </c>
    </row>
    <row r="19" spans="1:15" x14ac:dyDescent="0.25">
      <c r="A19" s="12" t="s">
        <v>12</v>
      </c>
      <c r="B19" s="138">
        <v>1.98</v>
      </c>
      <c r="C19" s="138">
        <v>1.98</v>
      </c>
      <c r="D19" s="138">
        <v>1.98</v>
      </c>
      <c r="E19" s="19">
        <v>98</v>
      </c>
      <c r="F19" s="56">
        <f t="shared" si="0"/>
        <v>33.986666666666665</v>
      </c>
      <c r="G19" s="56">
        <f t="shared" si="1"/>
        <v>99.8</v>
      </c>
      <c r="H19" s="56">
        <f t="shared" si="2"/>
        <v>9.3666666666666671</v>
      </c>
      <c r="I19" s="58">
        <f t="shared" si="3"/>
        <v>0.2722447475119793</v>
      </c>
      <c r="J19" s="57">
        <f t="shared" si="4"/>
        <v>3.6715853514169998</v>
      </c>
      <c r="K19" s="57">
        <f t="shared" si="5"/>
        <v>4.8984063479856541</v>
      </c>
      <c r="L19" s="57">
        <f t="shared" si="6"/>
        <v>0.94293328407536958</v>
      </c>
      <c r="M19" s="58">
        <f t="shared" si="7"/>
        <v>0.68984215623608647</v>
      </c>
      <c r="N19" s="50">
        <f t="shared" si="8"/>
        <v>0.5228031927464436</v>
      </c>
      <c r="O19">
        <f t="shared" si="9"/>
        <v>6</v>
      </c>
    </row>
    <row r="20" spans="1:15" x14ac:dyDescent="0.25">
      <c r="A20" s="12" t="s">
        <v>13</v>
      </c>
      <c r="B20" s="138">
        <v>98</v>
      </c>
      <c r="C20" s="138">
        <v>98</v>
      </c>
      <c r="D20" s="138">
        <v>96.9</v>
      </c>
      <c r="E20" s="19">
        <v>98.9</v>
      </c>
      <c r="F20" s="56">
        <f t="shared" si="0"/>
        <v>97.933333333333337</v>
      </c>
      <c r="G20" s="56">
        <f t="shared" si="1"/>
        <v>99.8</v>
      </c>
      <c r="H20" s="56">
        <f t="shared" si="2"/>
        <v>9.3666666666666671</v>
      </c>
      <c r="I20" s="58">
        <f t="shared" si="3"/>
        <v>0.97935864356800584</v>
      </c>
      <c r="J20" s="57">
        <f t="shared" si="4"/>
        <v>1.0030519009153629</v>
      </c>
      <c r="K20" s="57">
        <f t="shared" si="5"/>
        <v>4.8984063479856541</v>
      </c>
      <c r="L20" s="57">
        <f t="shared" si="6"/>
        <v>0.94293328407536958</v>
      </c>
      <c r="M20" s="58">
        <f t="shared" si="7"/>
        <v>1.519884369546471E-2</v>
      </c>
      <c r="N20" s="50">
        <f t="shared" si="8"/>
        <v>0.40086276364448115</v>
      </c>
      <c r="O20">
        <f t="shared" si="9"/>
        <v>4</v>
      </c>
    </row>
    <row r="21" spans="1:15" x14ac:dyDescent="0.25">
      <c r="A21" s="12" t="s">
        <v>14</v>
      </c>
      <c r="B21" s="138">
        <v>97</v>
      </c>
      <c r="C21" s="138">
        <v>97</v>
      </c>
      <c r="D21" s="138">
        <v>99</v>
      </c>
      <c r="E21" s="19">
        <v>99</v>
      </c>
      <c r="F21" s="56">
        <f t="shared" si="0"/>
        <v>98.333333333333329</v>
      </c>
      <c r="G21" s="56">
        <f t="shared" si="1"/>
        <v>99.8</v>
      </c>
      <c r="H21" s="56">
        <f t="shared" si="2"/>
        <v>9.3666666666666671</v>
      </c>
      <c r="I21" s="58">
        <f t="shared" si="3"/>
        <v>0.98378179137486177</v>
      </c>
      <c r="J21" s="57">
        <f t="shared" si="4"/>
        <v>1.0068261498869051</v>
      </c>
      <c r="K21" s="57">
        <f t="shared" si="5"/>
        <v>4.8984063479856541</v>
      </c>
      <c r="L21" s="57">
        <f t="shared" si="6"/>
        <v>0.94293328407536958</v>
      </c>
      <c r="M21" s="58">
        <f t="shared" si="7"/>
        <v>1.6153027660457026E-2</v>
      </c>
      <c r="N21" s="50">
        <f t="shared" si="8"/>
        <v>0.40320453314621896</v>
      </c>
      <c r="O21">
        <f t="shared" si="9"/>
        <v>3</v>
      </c>
    </row>
  </sheetData>
  <autoFilter ref="A4:E21" xr:uid="{00000000-0009-0000-0000-000014000000}">
    <sortState xmlns:xlrd2="http://schemas.microsoft.com/office/spreadsheetml/2017/richdata2" ref="A5:K22">
      <sortCondition descending="1" ref="E5:E21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FF0000"/>
  </sheetPr>
  <dimension ref="A2:O21"/>
  <sheetViews>
    <sheetView topLeftCell="A4" zoomScale="90" zoomScaleNormal="90" workbookViewId="0">
      <selection activeCell="A17" sqref="A17:XFD17"/>
    </sheetView>
  </sheetViews>
  <sheetFormatPr defaultRowHeight="15" x14ac:dyDescent="0.25"/>
  <cols>
    <col min="1" max="1" width="28.140625" customWidth="1"/>
    <col min="2" max="2" width="13" customWidth="1"/>
    <col min="3" max="5" width="8.85546875" customWidth="1"/>
    <col min="6" max="6" width="11" customWidth="1"/>
  </cols>
  <sheetData>
    <row r="2" spans="1:15" x14ac:dyDescent="0.25">
      <c r="A2" t="s">
        <v>18</v>
      </c>
    </row>
    <row r="3" spans="1:15" ht="48" customHeight="1" x14ac:dyDescent="0.25">
      <c r="A3" s="359" t="s">
        <v>67</v>
      </c>
      <c r="B3" s="360"/>
      <c r="C3" s="360"/>
      <c r="D3" s="360"/>
      <c r="E3" s="360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5" ht="46.5" customHeight="1" x14ac:dyDescent="0.25">
      <c r="A4" s="4" t="s">
        <v>0</v>
      </c>
      <c r="B4" s="278">
        <v>2018</v>
      </c>
      <c r="C4" s="278">
        <v>2019</v>
      </c>
      <c r="D4" s="278">
        <v>2020</v>
      </c>
      <c r="E4" s="121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x14ac:dyDescent="0.25">
      <c r="A5" s="17" t="s">
        <v>15</v>
      </c>
      <c r="B5" s="138">
        <v>50</v>
      </c>
      <c r="C5" s="138">
        <v>50</v>
      </c>
      <c r="D5" s="138">
        <v>50</v>
      </c>
      <c r="E5" s="19">
        <v>36</v>
      </c>
      <c r="F5" s="56">
        <f t="shared" ref="F5:F21" si="0">SUM(C5:E5)/3</f>
        <v>45.333333333333336</v>
      </c>
      <c r="G5" s="56">
        <f t="shared" ref="G5:G21" si="1">MAX($F$5:$F$21)</f>
        <v>45.333333333333336</v>
      </c>
      <c r="H5" s="57">
        <f t="shared" ref="H5:H21" si="2">MIN($F$5:$F$21)</f>
        <v>21.2</v>
      </c>
      <c r="I5" s="58">
        <f t="shared" ref="I5:I21" si="3">(G5-F5)/(G5-H5)</f>
        <v>0</v>
      </c>
      <c r="J5" s="57">
        <f>((E5/D5)*(D5/C5)*(C5/B5))^(1/3)</f>
        <v>0.89628094931143287</v>
      </c>
      <c r="K5" s="57">
        <f t="shared" ref="K5:K21" si="4">MAX($J$5:$J$21)</f>
        <v>1.0944824054669764</v>
      </c>
      <c r="L5" s="57">
        <f t="shared" ref="L5:L21" si="5">MIN($J$5:$J$21)</f>
        <v>0.86720373765836023</v>
      </c>
      <c r="M5" s="58">
        <f t="shared" ref="M5:M21" si="6">(K5-J5)/(K5-L5)</f>
        <v>0.87206361277355959</v>
      </c>
      <c r="N5" s="50">
        <f t="shared" ref="N5:N21" si="7">0.6*M5+0.4*I5</f>
        <v>0.52323816766413578</v>
      </c>
      <c r="O5">
        <f>_xlfn.RANK.EQ(E5,$E$5:$E$21,1)</f>
        <v>9</v>
      </c>
    </row>
    <row r="6" spans="1:15" x14ac:dyDescent="0.25">
      <c r="A6" s="17" t="s">
        <v>1</v>
      </c>
      <c r="B6" s="138">
        <v>28</v>
      </c>
      <c r="C6" s="138">
        <v>22</v>
      </c>
      <c r="D6" s="138">
        <v>36.71</v>
      </c>
      <c r="E6" s="19">
        <v>36.71</v>
      </c>
      <c r="F6" s="56">
        <f t="shared" si="0"/>
        <v>31.806666666666668</v>
      </c>
      <c r="G6" s="56">
        <f t="shared" si="1"/>
        <v>45.333333333333336</v>
      </c>
      <c r="H6" s="57">
        <f t="shared" si="2"/>
        <v>21.2</v>
      </c>
      <c r="I6" s="58">
        <f t="shared" si="3"/>
        <v>0.56049723756906078</v>
      </c>
      <c r="J6" s="57">
        <f t="shared" ref="J6:J21" si="8">((E6/D6)*(D6/C6)*(C6/B6))^(1/3)</f>
        <v>1.0944824054669764</v>
      </c>
      <c r="K6" s="57">
        <f t="shared" si="4"/>
        <v>1.0944824054669764</v>
      </c>
      <c r="L6" s="57">
        <f t="shared" si="5"/>
        <v>0.86720373765836023</v>
      </c>
      <c r="M6" s="58">
        <f t="shared" si="6"/>
        <v>0</v>
      </c>
      <c r="N6" s="50">
        <f t="shared" si="7"/>
        <v>0.22419889502762433</v>
      </c>
      <c r="O6">
        <f t="shared" ref="O6:O21" si="9">_xlfn.RANK.EQ(E6,$E$5:$E$21,1)</f>
        <v>10</v>
      </c>
    </row>
    <row r="7" spans="1:15" x14ac:dyDescent="0.25">
      <c r="A7" s="17" t="s">
        <v>2</v>
      </c>
      <c r="B7" s="138">
        <v>28.9</v>
      </c>
      <c r="C7" s="138">
        <v>16.3</v>
      </c>
      <c r="D7" s="138">
        <v>27.3</v>
      </c>
      <c r="E7" s="19">
        <v>20</v>
      </c>
      <c r="F7" s="56">
        <f t="shared" si="0"/>
        <v>21.2</v>
      </c>
      <c r="G7" s="56">
        <f t="shared" si="1"/>
        <v>45.333333333333336</v>
      </c>
      <c r="H7" s="57">
        <f t="shared" si="2"/>
        <v>21.2</v>
      </c>
      <c r="I7" s="58">
        <f t="shared" si="3"/>
        <v>1</v>
      </c>
      <c r="J7" s="57">
        <f t="shared" si="8"/>
        <v>0.88452623306174993</v>
      </c>
      <c r="K7" s="57">
        <f t="shared" si="4"/>
        <v>1.0944824054669764</v>
      </c>
      <c r="L7" s="57">
        <f t="shared" si="5"/>
        <v>0.86720373765836023</v>
      </c>
      <c r="M7" s="58">
        <f t="shared" si="6"/>
        <v>0.92378301241198579</v>
      </c>
      <c r="N7" s="50">
        <f t="shared" si="7"/>
        <v>0.95426980744719148</v>
      </c>
      <c r="O7">
        <f t="shared" si="9"/>
        <v>2</v>
      </c>
    </row>
    <row r="8" spans="1:15" x14ac:dyDescent="0.25">
      <c r="A8" s="17" t="s">
        <v>3</v>
      </c>
      <c r="B8" s="138">
        <v>37.9</v>
      </c>
      <c r="C8" s="138">
        <v>38.6</v>
      </c>
      <c r="D8" s="138">
        <v>40</v>
      </c>
      <c r="E8" s="19">
        <v>39.4</v>
      </c>
      <c r="F8" s="56">
        <f t="shared" si="0"/>
        <v>39.333333333333336</v>
      </c>
      <c r="G8" s="56">
        <f t="shared" si="1"/>
        <v>45.333333333333336</v>
      </c>
      <c r="H8" s="57">
        <f t="shared" si="2"/>
        <v>21.2</v>
      </c>
      <c r="I8" s="58">
        <f t="shared" si="3"/>
        <v>0.24861878453038672</v>
      </c>
      <c r="J8" s="57">
        <f t="shared" si="8"/>
        <v>1.0130222958404504</v>
      </c>
      <c r="K8" s="57">
        <f t="shared" si="4"/>
        <v>1.0944824054669764</v>
      </c>
      <c r="L8" s="57">
        <f t="shared" si="5"/>
        <v>0.86720373765836023</v>
      </c>
      <c r="M8" s="58">
        <f t="shared" si="6"/>
        <v>0.35841511397418435</v>
      </c>
      <c r="N8" s="50">
        <f t="shared" si="7"/>
        <v>0.31449658219666532</v>
      </c>
      <c r="O8">
        <f t="shared" si="9"/>
        <v>11</v>
      </c>
    </row>
    <row r="9" spans="1:15" x14ac:dyDescent="0.25">
      <c r="A9" s="17" t="s">
        <v>16</v>
      </c>
      <c r="B9" s="138">
        <v>41.4</v>
      </c>
      <c r="C9" s="138">
        <v>42</v>
      </c>
      <c r="D9" s="138">
        <v>34</v>
      </c>
      <c r="E9" s="19">
        <v>27</v>
      </c>
      <c r="F9" s="56">
        <f t="shared" si="0"/>
        <v>34.333333333333336</v>
      </c>
      <c r="G9" s="56">
        <f t="shared" si="1"/>
        <v>45.333333333333336</v>
      </c>
      <c r="H9" s="57">
        <f t="shared" si="2"/>
        <v>21.2</v>
      </c>
      <c r="I9" s="58">
        <f t="shared" si="3"/>
        <v>0.45580110497237564</v>
      </c>
      <c r="J9" s="57">
        <f t="shared" si="8"/>
        <v>0.86720373765836023</v>
      </c>
      <c r="K9" s="57">
        <f t="shared" si="4"/>
        <v>1.0944824054669764</v>
      </c>
      <c r="L9" s="57">
        <f t="shared" si="5"/>
        <v>0.86720373765836023</v>
      </c>
      <c r="M9" s="58">
        <f t="shared" si="6"/>
        <v>1</v>
      </c>
      <c r="N9" s="50">
        <f t="shared" si="7"/>
        <v>0.78232044198895023</v>
      </c>
      <c r="O9">
        <f t="shared" si="9"/>
        <v>4</v>
      </c>
    </row>
    <row r="10" spans="1:15" x14ac:dyDescent="0.25">
      <c r="A10" s="17" t="s">
        <v>4</v>
      </c>
      <c r="B10" s="138">
        <v>47</v>
      </c>
      <c r="C10" s="138">
        <v>45.5</v>
      </c>
      <c r="D10" s="138">
        <v>43.1</v>
      </c>
      <c r="E10" s="19">
        <v>41.8</v>
      </c>
      <c r="F10" s="56">
        <f t="shared" si="0"/>
        <v>43.466666666666661</v>
      </c>
      <c r="G10" s="56">
        <f t="shared" si="1"/>
        <v>45.333333333333336</v>
      </c>
      <c r="H10" s="57">
        <f t="shared" si="2"/>
        <v>21.2</v>
      </c>
      <c r="I10" s="58">
        <f t="shared" si="3"/>
        <v>7.7348066298342844E-2</v>
      </c>
      <c r="J10" s="57">
        <f t="shared" si="8"/>
        <v>0.96167016199309951</v>
      </c>
      <c r="K10" s="57">
        <f t="shared" si="4"/>
        <v>1.0944824054669764</v>
      </c>
      <c r="L10" s="57">
        <f t="shared" si="5"/>
        <v>0.86720373765836023</v>
      </c>
      <c r="M10" s="58">
        <f t="shared" si="6"/>
        <v>0.58435859711089855</v>
      </c>
      <c r="N10" s="50">
        <f t="shared" si="7"/>
        <v>0.38155438478587622</v>
      </c>
      <c r="O10">
        <f t="shared" si="9"/>
        <v>14</v>
      </c>
    </row>
    <row r="11" spans="1:15" x14ac:dyDescent="0.25">
      <c r="A11" s="17" t="s">
        <v>5</v>
      </c>
      <c r="B11" s="138">
        <v>31</v>
      </c>
      <c r="C11" s="138">
        <v>30.6</v>
      </c>
      <c r="D11" s="138">
        <v>30.6</v>
      </c>
      <c r="E11" s="19">
        <v>27.2</v>
      </c>
      <c r="F11" s="56">
        <f t="shared" si="0"/>
        <v>29.466666666666669</v>
      </c>
      <c r="G11" s="56">
        <f t="shared" si="1"/>
        <v>45.333333333333336</v>
      </c>
      <c r="H11" s="57">
        <f t="shared" si="2"/>
        <v>21.2</v>
      </c>
      <c r="I11" s="58">
        <f t="shared" si="3"/>
        <v>0.65745856353591159</v>
      </c>
      <c r="J11" s="57">
        <f t="shared" si="8"/>
        <v>0.95734631526445491</v>
      </c>
      <c r="K11" s="57">
        <f t="shared" si="4"/>
        <v>1.0944824054669764</v>
      </c>
      <c r="L11" s="57">
        <f t="shared" si="5"/>
        <v>0.86720373765836023</v>
      </c>
      <c r="M11" s="58">
        <f t="shared" si="6"/>
        <v>0.60338302544961786</v>
      </c>
      <c r="N11" s="50">
        <f t="shared" si="7"/>
        <v>0.62501324068413533</v>
      </c>
      <c r="O11">
        <f t="shared" si="9"/>
        <v>6</v>
      </c>
    </row>
    <row r="12" spans="1:15" x14ac:dyDescent="0.25">
      <c r="A12" s="17" t="s">
        <v>6</v>
      </c>
      <c r="B12" s="138">
        <v>44.6</v>
      </c>
      <c r="C12" s="138">
        <v>44.6</v>
      </c>
      <c r="D12" s="138">
        <v>41.5</v>
      </c>
      <c r="E12" s="19">
        <v>42.7</v>
      </c>
      <c r="F12" s="56">
        <f t="shared" si="0"/>
        <v>42.933333333333337</v>
      </c>
      <c r="G12" s="56">
        <f t="shared" si="1"/>
        <v>45.333333333333336</v>
      </c>
      <c r="H12" s="57">
        <f t="shared" si="2"/>
        <v>21.2</v>
      </c>
      <c r="I12" s="58">
        <f t="shared" si="3"/>
        <v>9.9447513812154623E-2</v>
      </c>
      <c r="J12" s="57">
        <f t="shared" si="8"/>
        <v>0.9855931401878183</v>
      </c>
      <c r="K12" s="57">
        <f t="shared" si="4"/>
        <v>1.0944824054669764</v>
      </c>
      <c r="L12" s="57">
        <f t="shared" si="5"/>
        <v>0.86720373765836023</v>
      </c>
      <c r="M12" s="58">
        <f t="shared" si="6"/>
        <v>0.47910024433463388</v>
      </c>
      <c r="N12" s="50">
        <f t="shared" si="7"/>
        <v>0.3272391521256422</v>
      </c>
      <c r="O12">
        <f t="shared" si="9"/>
        <v>16</v>
      </c>
    </row>
    <row r="13" spans="1:15" x14ac:dyDescent="0.25">
      <c r="A13" s="17" t="s">
        <v>7</v>
      </c>
      <c r="B13" s="138">
        <v>40</v>
      </c>
      <c r="C13" s="138">
        <v>40</v>
      </c>
      <c r="D13" s="138">
        <v>41</v>
      </c>
      <c r="E13" s="19">
        <v>39.5</v>
      </c>
      <c r="F13" s="56">
        <f t="shared" si="0"/>
        <v>40.166666666666664</v>
      </c>
      <c r="G13" s="56">
        <f t="shared" si="1"/>
        <v>45.333333333333336</v>
      </c>
      <c r="H13" s="57">
        <f t="shared" si="2"/>
        <v>21.2</v>
      </c>
      <c r="I13" s="58">
        <f t="shared" si="3"/>
        <v>0.21408839779005542</v>
      </c>
      <c r="J13" s="57">
        <f t="shared" si="8"/>
        <v>0.99581585064495648</v>
      </c>
      <c r="K13" s="57">
        <f t="shared" si="4"/>
        <v>1.0944824054669764</v>
      </c>
      <c r="L13" s="57">
        <f t="shared" si="5"/>
        <v>0.86720373765836023</v>
      </c>
      <c r="M13" s="58">
        <f t="shared" si="6"/>
        <v>0.43412149399390071</v>
      </c>
      <c r="N13" s="50">
        <f t="shared" si="7"/>
        <v>0.34610825551236257</v>
      </c>
      <c r="O13">
        <f t="shared" si="9"/>
        <v>12</v>
      </c>
    </row>
    <row r="14" spans="1:15" x14ac:dyDescent="0.25">
      <c r="A14" s="17" t="s">
        <v>8</v>
      </c>
      <c r="B14" s="138">
        <v>25.7</v>
      </c>
      <c r="C14" s="138">
        <v>22</v>
      </c>
      <c r="D14" s="138">
        <v>29.4</v>
      </c>
      <c r="E14" s="19">
        <v>23</v>
      </c>
      <c r="F14" s="56">
        <f t="shared" si="0"/>
        <v>24.8</v>
      </c>
      <c r="G14" s="56">
        <f t="shared" si="1"/>
        <v>45.333333333333336</v>
      </c>
      <c r="H14" s="57">
        <f t="shared" si="2"/>
        <v>21.2</v>
      </c>
      <c r="I14" s="58">
        <f t="shared" si="3"/>
        <v>0.85082872928176789</v>
      </c>
      <c r="J14" s="57">
        <f t="shared" si="8"/>
        <v>0.96367717098921657</v>
      </c>
      <c r="K14" s="57">
        <f t="shared" si="4"/>
        <v>1.0944824054669764</v>
      </c>
      <c r="L14" s="57">
        <f t="shared" si="5"/>
        <v>0.86720373765836023</v>
      </c>
      <c r="M14" s="58">
        <f t="shared" si="6"/>
        <v>0.57552798834559593</v>
      </c>
      <c r="N14" s="50">
        <f t="shared" si="7"/>
        <v>0.68564828472006467</v>
      </c>
      <c r="O14">
        <f t="shared" si="9"/>
        <v>3</v>
      </c>
    </row>
    <row r="15" spans="1:15" x14ac:dyDescent="0.25">
      <c r="A15" s="17" t="s">
        <v>9</v>
      </c>
      <c r="B15" s="142">
        <v>25.6</v>
      </c>
      <c r="C15" s="142">
        <v>25.2</v>
      </c>
      <c r="D15" s="142">
        <v>29</v>
      </c>
      <c r="E15" s="19">
        <v>29.8</v>
      </c>
      <c r="F15" s="56">
        <f t="shared" si="0"/>
        <v>28</v>
      </c>
      <c r="G15" s="56">
        <f t="shared" si="1"/>
        <v>45.333333333333336</v>
      </c>
      <c r="H15" s="57">
        <f t="shared" si="2"/>
        <v>21.2</v>
      </c>
      <c r="I15" s="58">
        <f t="shared" si="3"/>
        <v>0.71823204419889508</v>
      </c>
      <c r="J15" s="57">
        <f t="shared" si="8"/>
        <v>1.0519427373689911</v>
      </c>
      <c r="K15" s="57">
        <f t="shared" si="4"/>
        <v>1.0944824054669764</v>
      </c>
      <c r="L15" s="57">
        <f t="shared" si="5"/>
        <v>0.86720373765836023</v>
      </c>
      <c r="M15" s="58">
        <f t="shared" si="6"/>
        <v>0.18716964732390329</v>
      </c>
      <c r="N15" s="50">
        <f t="shared" si="7"/>
        <v>0.39959460607390002</v>
      </c>
      <c r="O15">
        <f t="shared" si="9"/>
        <v>7</v>
      </c>
    </row>
    <row r="16" spans="1:15" x14ac:dyDescent="0.25">
      <c r="A16" s="17" t="s">
        <v>43</v>
      </c>
      <c r="B16" s="138">
        <v>34</v>
      </c>
      <c r="C16" s="138">
        <v>37</v>
      </c>
      <c r="D16" s="138">
        <v>27.7</v>
      </c>
      <c r="E16" s="19">
        <v>27</v>
      </c>
      <c r="F16" s="56">
        <f t="shared" si="0"/>
        <v>30.566666666666666</v>
      </c>
      <c r="G16" s="56">
        <f t="shared" si="1"/>
        <v>45.333333333333336</v>
      </c>
      <c r="H16" s="57">
        <f t="shared" si="2"/>
        <v>21.2</v>
      </c>
      <c r="I16" s="58">
        <f t="shared" si="3"/>
        <v>0.61187845303867405</v>
      </c>
      <c r="J16" s="57">
        <f t="shared" si="8"/>
        <v>0.92603687849791239</v>
      </c>
      <c r="K16" s="57">
        <f t="shared" si="4"/>
        <v>1.0944824054669764</v>
      </c>
      <c r="L16" s="57">
        <f t="shared" si="5"/>
        <v>0.86720373765836023</v>
      </c>
      <c r="M16" s="58">
        <f t="shared" si="6"/>
        <v>0.74114094645656059</v>
      </c>
      <c r="N16" s="50">
        <f t="shared" si="7"/>
        <v>0.68943594908940597</v>
      </c>
      <c r="O16">
        <f t="shared" si="9"/>
        <v>4</v>
      </c>
    </row>
    <row r="17" spans="1:15" x14ac:dyDescent="0.25">
      <c r="A17" s="17" t="s">
        <v>10</v>
      </c>
      <c r="B17" s="138">
        <v>38.299999999999997</v>
      </c>
      <c r="C17" s="138">
        <v>41</v>
      </c>
      <c r="D17" s="138">
        <v>43.9</v>
      </c>
      <c r="E17" s="19">
        <v>41</v>
      </c>
      <c r="F17" s="56">
        <f t="shared" si="0"/>
        <v>41.966666666666669</v>
      </c>
      <c r="G17" s="56">
        <f t="shared" si="1"/>
        <v>45.333333333333336</v>
      </c>
      <c r="H17" s="57">
        <f t="shared" si="2"/>
        <v>21.2</v>
      </c>
      <c r="I17" s="58">
        <f t="shared" si="3"/>
        <v>0.13950276243093923</v>
      </c>
      <c r="J17" s="57">
        <f t="shared" si="8"/>
        <v>1.0229671655036945</v>
      </c>
      <c r="K17" s="57">
        <f t="shared" si="4"/>
        <v>1.0944824054669764</v>
      </c>
      <c r="L17" s="57">
        <f t="shared" si="5"/>
        <v>0.86720373765836023</v>
      </c>
      <c r="M17" s="58">
        <f t="shared" si="6"/>
        <v>0.3146588311732913</v>
      </c>
      <c r="N17" s="50">
        <f t="shared" si="7"/>
        <v>0.24459640367635047</v>
      </c>
      <c r="O17">
        <f t="shared" si="9"/>
        <v>13</v>
      </c>
    </row>
    <row r="18" spans="1:15" x14ac:dyDescent="0.25">
      <c r="A18" s="17" t="s">
        <v>11</v>
      </c>
      <c r="B18" s="138">
        <v>42.7</v>
      </c>
      <c r="C18" s="138">
        <v>41.4</v>
      </c>
      <c r="D18" s="138">
        <v>45.4</v>
      </c>
      <c r="E18" s="19">
        <v>42.3</v>
      </c>
      <c r="F18" s="56">
        <f t="shared" si="0"/>
        <v>43.033333333333331</v>
      </c>
      <c r="G18" s="56">
        <f t="shared" si="1"/>
        <v>45.333333333333336</v>
      </c>
      <c r="H18" s="57">
        <f t="shared" si="2"/>
        <v>21.2</v>
      </c>
      <c r="I18" s="58">
        <f t="shared" si="3"/>
        <v>9.5303867403315076E-2</v>
      </c>
      <c r="J18" s="57">
        <f t="shared" si="8"/>
        <v>0.99686763805361667</v>
      </c>
      <c r="K18" s="57">
        <f t="shared" si="4"/>
        <v>1.0944824054669764</v>
      </c>
      <c r="L18" s="57">
        <f t="shared" si="5"/>
        <v>0.86720373765836023</v>
      </c>
      <c r="M18" s="58">
        <f t="shared" si="6"/>
        <v>0.42949375035741538</v>
      </c>
      <c r="N18" s="50">
        <f t="shared" si="7"/>
        <v>0.29581779717577522</v>
      </c>
      <c r="O18">
        <f t="shared" si="9"/>
        <v>15</v>
      </c>
    </row>
    <row r="19" spans="1:15" x14ac:dyDescent="0.25">
      <c r="A19" s="17" t="s">
        <v>12</v>
      </c>
      <c r="B19" s="138">
        <v>30</v>
      </c>
      <c r="C19" s="138">
        <v>30</v>
      </c>
      <c r="D19" s="138">
        <v>30</v>
      </c>
      <c r="E19" s="19">
        <v>30</v>
      </c>
      <c r="F19" s="56">
        <f t="shared" si="0"/>
        <v>30</v>
      </c>
      <c r="G19" s="56">
        <f t="shared" si="1"/>
        <v>45.333333333333336</v>
      </c>
      <c r="H19" s="57">
        <f t="shared" si="2"/>
        <v>21.2</v>
      </c>
      <c r="I19" s="58">
        <f t="shared" si="3"/>
        <v>0.63535911602209949</v>
      </c>
      <c r="J19" s="57">
        <f t="shared" si="8"/>
        <v>1</v>
      </c>
      <c r="K19" s="57">
        <f t="shared" si="4"/>
        <v>1.0944824054669764</v>
      </c>
      <c r="L19" s="57">
        <f t="shared" si="5"/>
        <v>0.86720373765836023</v>
      </c>
      <c r="M19" s="58">
        <f t="shared" si="6"/>
        <v>0.41571171803302231</v>
      </c>
      <c r="N19" s="50">
        <f t="shared" si="7"/>
        <v>0.50357067722865323</v>
      </c>
      <c r="O19">
        <f t="shared" si="9"/>
        <v>8</v>
      </c>
    </row>
    <row r="20" spans="1:15" x14ac:dyDescent="0.25">
      <c r="A20" s="17" t="s">
        <v>13</v>
      </c>
      <c r="B20" s="138">
        <v>24</v>
      </c>
      <c r="C20" s="138">
        <v>24</v>
      </c>
      <c r="D20" s="138">
        <v>26.6</v>
      </c>
      <c r="E20" s="19">
        <v>19.899999999999999</v>
      </c>
      <c r="F20" s="56">
        <f t="shared" si="0"/>
        <v>23.5</v>
      </c>
      <c r="G20" s="56">
        <f t="shared" si="1"/>
        <v>45.333333333333336</v>
      </c>
      <c r="H20" s="57">
        <f t="shared" si="2"/>
        <v>21.2</v>
      </c>
      <c r="I20" s="58">
        <f t="shared" si="3"/>
        <v>0.90469613259668502</v>
      </c>
      <c r="J20" s="57">
        <f t="shared" si="8"/>
        <v>0.93946501422521778</v>
      </c>
      <c r="K20" s="57">
        <f t="shared" si="4"/>
        <v>1.0944824054669764</v>
      </c>
      <c r="L20" s="57">
        <f t="shared" si="5"/>
        <v>0.86720373765836023</v>
      </c>
      <c r="M20" s="58">
        <f t="shared" si="6"/>
        <v>0.68205869356948901</v>
      </c>
      <c r="N20" s="50">
        <f t="shared" si="7"/>
        <v>0.7711136691803675</v>
      </c>
      <c r="O20">
        <f t="shared" si="9"/>
        <v>1</v>
      </c>
    </row>
    <row r="21" spans="1:15" x14ac:dyDescent="0.25">
      <c r="A21" s="17" t="s">
        <v>14</v>
      </c>
      <c r="B21" s="138">
        <v>37.5</v>
      </c>
      <c r="C21" s="138">
        <v>38.4</v>
      </c>
      <c r="D21" s="138">
        <v>41.1</v>
      </c>
      <c r="E21" s="19">
        <v>43</v>
      </c>
      <c r="F21" s="56">
        <f t="shared" si="0"/>
        <v>40.833333333333336</v>
      </c>
      <c r="G21" s="56">
        <f t="shared" si="1"/>
        <v>45.333333333333336</v>
      </c>
      <c r="H21" s="57">
        <f t="shared" si="2"/>
        <v>21.2</v>
      </c>
      <c r="I21" s="58">
        <f t="shared" si="3"/>
        <v>0.18646408839779002</v>
      </c>
      <c r="J21" s="57">
        <f t="shared" si="8"/>
        <v>1.0466763131264154</v>
      </c>
      <c r="K21" s="57">
        <f t="shared" si="4"/>
        <v>1.0944824054669764</v>
      </c>
      <c r="L21" s="57">
        <f t="shared" si="5"/>
        <v>0.86720373765836023</v>
      </c>
      <c r="M21" s="58">
        <f t="shared" si="6"/>
        <v>0.21034130832206793</v>
      </c>
      <c r="N21" s="50">
        <f t="shared" si="7"/>
        <v>0.20079042035235678</v>
      </c>
      <c r="O21">
        <f t="shared" si="9"/>
        <v>17</v>
      </c>
    </row>
  </sheetData>
  <autoFilter ref="A4:E21" xr:uid="{00000000-0009-0000-0000-000015000000}">
    <sortState xmlns:xlrd2="http://schemas.microsoft.com/office/spreadsheetml/2017/richdata2" ref="A5:I22">
      <sortCondition ref="A4:A21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92D050"/>
  </sheetPr>
  <dimension ref="A2:O22"/>
  <sheetViews>
    <sheetView zoomScale="80" zoomScaleNormal="80" workbookViewId="0">
      <selection activeCell="A17" sqref="A17:XFD17"/>
    </sheetView>
  </sheetViews>
  <sheetFormatPr defaultRowHeight="15" x14ac:dyDescent="0.25"/>
  <cols>
    <col min="1" max="1" width="28.140625" customWidth="1"/>
    <col min="2" max="2" width="15.5703125" customWidth="1"/>
    <col min="3" max="5" width="10.5703125" bestFit="1" customWidth="1"/>
    <col min="6" max="6" width="12.7109375" customWidth="1"/>
  </cols>
  <sheetData>
    <row r="2" spans="1:15" ht="18.75" x14ac:dyDescent="0.3">
      <c r="A2" s="13" t="s">
        <v>19</v>
      </c>
      <c r="B2" s="13"/>
    </row>
    <row r="3" spans="1:15" ht="66.75" customHeight="1" x14ac:dyDescent="0.25">
      <c r="A3" s="351" t="s">
        <v>95</v>
      </c>
      <c r="B3" s="352"/>
      <c r="C3" s="352"/>
      <c r="D3" s="352"/>
      <c r="E3" s="352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5" ht="53.25" customHeight="1" x14ac:dyDescent="0.25">
      <c r="A4" s="5" t="s">
        <v>0</v>
      </c>
      <c r="B4" s="10">
        <v>2018</v>
      </c>
      <c r="C4" s="10">
        <v>2019</v>
      </c>
      <c r="D4" s="10">
        <v>2020</v>
      </c>
      <c r="E4" s="10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ht="16.5" customHeight="1" x14ac:dyDescent="0.25">
      <c r="A5" s="12" t="s">
        <v>15</v>
      </c>
      <c r="B5" s="19">
        <v>41</v>
      </c>
      <c r="C5" s="19">
        <v>44</v>
      </c>
      <c r="D5" s="19">
        <v>44</v>
      </c>
      <c r="E5" s="19">
        <v>46</v>
      </c>
      <c r="F5" s="56">
        <f t="shared" ref="F5:F21" si="0">SUM(C5:E5)/3</f>
        <v>44.666666666666664</v>
      </c>
      <c r="G5" s="56">
        <f t="shared" ref="G5:G21" si="1">MAX($F$5:$F$21)</f>
        <v>132.80000000000001</v>
      </c>
      <c r="H5" s="56">
        <f t="shared" ref="H5:H21" si="2">MIN($F$5:$F$21)</f>
        <v>1.7813333333333332</v>
      </c>
      <c r="I5" s="58">
        <f t="shared" ref="I5:I21" si="3">(F5-H5)/(G5-H5)</f>
        <v>0.32732231539526163</v>
      </c>
      <c r="J5" s="57">
        <f t="shared" ref="J5:J21" si="4">((E5/D5)*(D5/C5)*(C5/B5))^(1/3)</f>
        <v>1.0391015476212428</v>
      </c>
      <c r="K5" s="57">
        <f t="shared" ref="K5:K21" si="5">MAX($J$5:$J$21)</f>
        <v>1.4412168626105797</v>
      </c>
      <c r="L5" s="57">
        <f t="shared" ref="L5:L21" si="6">MIN($J$5:$J$21)</f>
        <v>0.32103318320754604</v>
      </c>
      <c r="M5" s="58">
        <f t="shared" ref="M5:M21" si="7">(J5-L5)/(K5-L5)</f>
        <v>0.64102734008441231</v>
      </c>
      <c r="N5" s="50">
        <f t="shared" ref="N5:N21" si="8">0.6*M5+0.4*I5</f>
        <v>0.51554533020875204</v>
      </c>
      <c r="O5">
        <f>_xlfn.RANK.EQ(E5,$E$5:$E$21,0)</f>
        <v>9</v>
      </c>
    </row>
    <row r="6" spans="1:15" ht="17.25" customHeight="1" x14ac:dyDescent="0.25">
      <c r="A6" s="12" t="s">
        <v>1</v>
      </c>
      <c r="B6" s="19">
        <v>50.7</v>
      </c>
      <c r="C6" s="19">
        <v>50.7</v>
      </c>
      <c r="D6" s="19">
        <v>56.1</v>
      </c>
      <c r="E6" s="19">
        <v>3.79</v>
      </c>
      <c r="F6" s="56">
        <f t="shared" si="0"/>
        <v>36.863333333333337</v>
      </c>
      <c r="G6" s="56">
        <f t="shared" si="1"/>
        <v>132.80000000000001</v>
      </c>
      <c r="H6" s="56">
        <f t="shared" si="2"/>
        <v>1.7813333333333332</v>
      </c>
      <c r="I6" s="58">
        <f t="shared" si="3"/>
        <v>0.26776337214035656</v>
      </c>
      <c r="J6" s="57">
        <f t="shared" si="4"/>
        <v>0.42125372112043197</v>
      </c>
      <c r="K6" s="57">
        <f t="shared" si="5"/>
        <v>1.4412168626105797</v>
      </c>
      <c r="L6" s="57">
        <f t="shared" si="6"/>
        <v>0.32103318320754604</v>
      </c>
      <c r="M6" s="58">
        <f t="shared" si="7"/>
        <v>8.9467950440319993E-2</v>
      </c>
      <c r="N6" s="50">
        <f t="shared" si="8"/>
        <v>0.16078611912033464</v>
      </c>
      <c r="O6">
        <f t="shared" ref="O6:O21" si="9">_xlfn.RANK.EQ(E6,$E$5:$E$21,0)</f>
        <v>14</v>
      </c>
    </row>
    <row r="7" spans="1:15" ht="16.5" customHeight="1" x14ac:dyDescent="0.25">
      <c r="A7" s="12" t="s">
        <v>2</v>
      </c>
      <c r="B7" s="19">
        <v>63</v>
      </c>
      <c r="C7" s="19">
        <v>74.599999999999994</v>
      </c>
      <c r="D7" s="19">
        <v>63</v>
      </c>
      <c r="E7" s="19">
        <v>93.7</v>
      </c>
      <c r="F7" s="56">
        <f t="shared" si="0"/>
        <v>77.100000000000009</v>
      </c>
      <c r="G7" s="56">
        <f t="shared" si="1"/>
        <v>132.80000000000001</v>
      </c>
      <c r="H7" s="56">
        <f t="shared" si="2"/>
        <v>1.7813333333333332</v>
      </c>
      <c r="I7" s="58">
        <f t="shared" si="3"/>
        <v>0.57486973866319302</v>
      </c>
      <c r="J7" s="57">
        <f t="shared" si="4"/>
        <v>1.1414748499460954</v>
      </c>
      <c r="K7" s="57">
        <f t="shared" si="5"/>
        <v>1.4412168626105797</v>
      </c>
      <c r="L7" s="57">
        <f t="shared" si="6"/>
        <v>0.32103318320754604</v>
      </c>
      <c r="M7" s="58">
        <f t="shared" si="7"/>
        <v>0.73241708643334069</v>
      </c>
      <c r="N7" s="50">
        <f t="shared" si="8"/>
        <v>0.66939814732528169</v>
      </c>
      <c r="O7">
        <f t="shared" si="9"/>
        <v>3</v>
      </c>
    </row>
    <row r="8" spans="1:15" x14ac:dyDescent="0.25">
      <c r="A8" s="12" t="s">
        <v>3</v>
      </c>
      <c r="B8" s="19">
        <v>54.6</v>
      </c>
      <c r="C8" s="19">
        <v>60.9</v>
      </c>
      <c r="D8" s="19">
        <v>70.2</v>
      </c>
      <c r="E8" s="19">
        <v>3.1</v>
      </c>
      <c r="F8" s="56">
        <f t="shared" si="0"/>
        <v>44.733333333333327</v>
      </c>
      <c r="G8" s="56">
        <f t="shared" si="1"/>
        <v>132.80000000000001</v>
      </c>
      <c r="H8" s="56">
        <f t="shared" si="2"/>
        <v>1.7813333333333332</v>
      </c>
      <c r="I8" s="58">
        <f t="shared" si="3"/>
        <v>0.32783114874216385</v>
      </c>
      <c r="J8" s="57">
        <f t="shared" si="4"/>
        <v>0.38434657652027271</v>
      </c>
      <c r="K8" s="57">
        <f t="shared" si="5"/>
        <v>1.4412168626105797</v>
      </c>
      <c r="L8" s="57">
        <f t="shared" si="6"/>
        <v>0.32103318320754604</v>
      </c>
      <c r="M8" s="58">
        <f t="shared" si="7"/>
        <v>5.6520546118354026E-2</v>
      </c>
      <c r="N8" s="50">
        <f t="shared" si="8"/>
        <v>0.16504478716787796</v>
      </c>
      <c r="O8">
        <f t="shared" si="9"/>
        <v>16</v>
      </c>
    </row>
    <row r="9" spans="1:15" ht="16.5" customHeight="1" x14ac:dyDescent="0.25">
      <c r="A9" s="12" t="s">
        <v>16</v>
      </c>
      <c r="B9" s="19">
        <v>43.9</v>
      </c>
      <c r="C9" s="19">
        <v>45.7</v>
      </c>
      <c r="D9" s="19">
        <v>56.05</v>
      </c>
      <c r="E9" s="19">
        <v>61.4</v>
      </c>
      <c r="F9" s="56">
        <f t="shared" si="0"/>
        <v>54.383333333333333</v>
      </c>
      <c r="G9" s="56">
        <f t="shared" si="1"/>
        <v>132.80000000000001</v>
      </c>
      <c r="H9" s="56">
        <f t="shared" si="2"/>
        <v>1.7813333333333332</v>
      </c>
      <c r="I9" s="58">
        <f t="shared" si="3"/>
        <v>0.40148477570626057</v>
      </c>
      <c r="J9" s="57">
        <f t="shared" si="4"/>
        <v>1.1183247854990006</v>
      </c>
      <c r="K9" s="57">
        <f t="shared" si="5"/>
        <v>1.4412168626105797</v>
      </c>
      <c r="L9" s="57">
        <f t="shared" si="6"/>
        <v>0.32103318320754604</v>
      </c>
      <c r="M9" s="58">
        <f t="shared" si="7"/>
        <v>0.71175077529815978</v>
      </c>
      <c r="N9" s="50">
        <f t="shared" si="8"/>
        <v>0.58764437546140003</v>
      </c>
      <c r="O9">
        <f t="shared" si="9"/>
        <v>7</v>
      </c>
    </row>
    <row r="10" spans="1:15" ht="18.75" customHeight="1" x14ac:dyDescent="0.25">
      <c r="A10" s="12" t="s">
        <v>4</v>
      </c>
      <c r="B10" s="19">
        <v>39.9</v>
      </c>
      <c r="C10" s="19">
        <v>40.200000000000003</v>
      </c>
      <c r="D10" s="19">
        <v>46.6</v>
      </c>
      <c r="E10" s="19">
        <v>43</v>
      </c>
      <c r="F10" s="56">
        <f t="shared" si="0"/>
        <v>43.266666666666673</v>
      </c>
      <c r="G10" s="56">
        <f t="shared" si="1"/>
        <v>132.80000000000001</v>
      </c>
      <c r="H10" s="56">
        <f t="shared" si="2"/>
        <v>1.7813333333333332</v>
      </c>
      <c r="I10" s="58">
        <f t="shared" si="3"/>
        <v>0.31663681511031505</v>
      </c>
      <c r="J10" s="57">
        <f t="shared" si="4"/>
        <v>1.0252548993149804</v>
      </c>
      <c r="K10" s="57">
        <f t="shared" si="5"/>
        <v>1.4412168626105797</v>
      </c>
      <c r="L10" s="57">
        <f t="shared" si="6"/>
        <v>0.32103318320754604</v>
      </c>
      <c r="M10" s="58">
        <f t="shared" si="7"/>
        <v>0.62866628844541539</v>
      </c>
      <c r="N10" s="50">
        <f t="shared" si="8"/>
        <v>0.50385449911137525</v>
      </c>
      <c r="O10">
        <f t="shared" si="9"/>
        <v>10</v>
      </c>
    </row>
    <row r="11" spans="1:15" ht="16.5" customHeight="1" x14ac:dyDescent="0.25">
      <c r="A11" s="12" t="s">
        <v>5</v>
      </c>
      <c r="B11" s="19">
        <v>148.80000000000001</v>
      </c>
      <c r="C11" s="19">
        <v>187.8</v>
      </c>
      <c r="D11" s="19">
        <v>198</v>
      </c>
      <c r="E11" s="19">
        <v>12.6</v>
      </c>
      <c r="F11" s="56">
        <f t="shared" si="0"/>
        <v>132.80000000000001</v>
      </c>
      <c r="G11" s="56">
        <f t="shared" si="1"/>
        <v>132.80000000000001</v>
      </c>
      <c r="H11" s="56">
        <f t="shared" si="2"/>
        <v>1.7813333333333332</v>
      </c>
      <c r="I11" s="58">
        <f t="shared" si="3"/>
        <v>1</v>
      </c>
      <c r="J11" s="57">
        <f t="shared" si="4"/>
        <v>0.43912605342508787</v>
      </c>
      <c r="K11" s="57">
        <f t="shared" si="5"/>
        <v>1.4412168626105797</v>
      </c>
      <c r="L11" s="57">
        <f t="shared" si="6"/>
        <v>0.32103318320754604</v>
      </c>
      <c r="M11" s="58">
        <f t="shared" si="7"/>
        <v>0.10542277341558455</v>
      </c>
      <c r="N11" s="50">
        <f t="shared" si="8"/>
        <v>0.46325366404935076</v>
      </c>
      <c r="O11">
        <f t="shared" si="9"/>
        <v>12</v>
      </c>
    </row>
    <row r="12" spans="1:15" ht="19.5" customHeight="1" x14ac:dyDescent="0.25">
      <c r="A12" s="12" t="s">
        <v>6</v>
      </c>
      <c r="B12" s="19">
        <v>51.6</v>
      </c>
      <c r="C12" s="19">
        <v>56.4</v>
      </c>
      <c r="D12" s="19">
        <v>61.4</v>
      </c>
      <c r="E12" s="322">
        <v>68.599999999999994</v>
      </c>
      <c r="F12" s="56">
        <f t="shared" si="0"/>
        <v>62.133333333333326</v>
      </c>
      <c r="G12" s="56">
        <f t="shared" si="1"/>
        <v>132.80000000000001</v>
      </c>
      <c r="H12" s="56">
        <f t="shared" si="2"/>
        <v>1.7813333333333332</v>
      </c>
      <c r="I12" s="58">
        <f t="shared" si="3"/>
        <v>0.46063665228364392</v>
      </c>
      <c r="J12" s="57">
        <f t="shared" si="4"/>
        <v>1.0995748672129191</v>
      </c>
      <c r="K12" s="57">
        <f t="shared" si="5"/>
        <v>1.4412168626105797</v>
      </c>
      <c r="L12" s="57">
        <f t="shared" si="6"/>
        <v>0.32103318320754604</v>
      </c>
      <c r="M12" s="58">
        <f t="shared" si="7"/>
        <v>0.69501252189308105</v>
      </c>
      <c r="N12" s="50">
        <f t="shared" si="8"/>
        <v>0.60126217404930615</v>
      </c>
      <c r="O12">
        <f t="shared" si="9"/>
        <v>5</v>
      </c>
    </row>
    <row r="13" spans="1:15" ht="19.5" customHeight="1" x14ac:dyDescent="0.25">
      <c r="A13" s="12" t="s">
        <v>7</v>
      </c>
      <c r="B13" s="19">
        <v>48</v>
      </c>
      <c r="C13" s="19">
        <v>53</v>
      </c>
      <c r="D13" s="19">
        <v>59</v>
      </c>
      <c r="E13" s="19">
        <v>62</v>
      </c>
      <c r="F13" s="56">
        <f t="shared" si="0"/>
        <v>58</v>
      </c>
      <c r="G13" s="56">
        <f t="shared" si="1"/>
        <v>132.80000000000001</v>
      </c>
      <c r="H13" s="56">
        <f t="shared" si="2"/>
        <v>1.7813333333333332</v>
      </c>
      <c r="I13" s="58">
        <f t="shared" si="3"/>
        <v>0.42908898477570617</v>
      </c>
      <c r="J13" s="57">
        <f t="shared" si="4"/>
        <v>1.0890558461812623</v>
      </c>
      <c r="K13" s="57">
        <f t="shared" si="5"/>
        <v>1.4412168626105797</v>
      </c>
      <c r="L13" s="57">
        <f t="shared" si="6"/>
        <v>0.32103318320754604</v>
      </c>
      <c r="M13" s="58">
        <f t="shared" si="7"/>
        <v>0.68562207885675452</v>
      </c>
      <c r="N13" s="50">
        <f t="shared" si="8"/>
        <v>0.58300884122433527</v>
      </c>
      <c r="O13">
        <f t="shared" si="9"/>
        <v>6</v>
      </c>
    </row>
    <row r="14" spans="1:15" ht="18.75" customHeight="1" x14ac:dyDescent="0.25">
      <c r="A14" s="12" t="s">
        <v>8</v>
      </c>
      <c r="B14" s="19">
        <v>55.2</v>
      </c>
      <c r="C14" s="19">
        <v>56.3</v>
      </c>
      <c r="D14" s="19">
        <v>62.7</v>
      </c>
      <c r="E14" s="19">
        <v>4.0999999999999996</v>
      </c>
      <c r="F14" s="56">
        <f t="shared" si="0"/>
        <v>41.033333333333331</v>
      </c>
      <c r="G14" s="56">
        <f t="shared" si="1"/>
        <v>132.80000000000001</v>
      </c>
      <c r="H14" s="56">
        <f t="shared" si="2"/>
        <v>1.7813333333333332</v>
      </c>
      <c r="I14" s="58">
        <f t="shared" si="3"/>
        <v>0.2995908979890905</v>
      </c>
      <c r="J14" s="57">
        <f t="shared" si="4"/>
        <v>0.42035375018742765</v>
      </c>
      <c r="K14" s="57">
        <f t="shared" si="5"/>
        <v>1.4412168626105797</v>
      </c>
      <c r="L14" s="57">
        <f t="shared" si="6"/>
        <v>0.32103318320754604</v>
      </c>
      <c r="M14" s="58">
        <f t="shared" si="7"/>
        <v>8.866453672384457E-2</v>
      </c>
      <c r="N14" s="50">
        <f t="shared" si="8"/>
        <v>0.17303508122994293</v>
      </c>
      <c r="O14">
        <f t="shared" si="9"/>
        <v>13</v>
      </c>
    </row>
    <row r="15" spans="1:15" ht="20.25" customHeight="1" x14ac:dyDescent="0.25">
      <c r="A15" s="12" t="s">
        <v>9</v>
      </c>
      <c r="B15" s="8">
        <v>82.1</v>
      </c>
      <c r="C15" s="8">
        <v>84.3</v>
      </c>
      <c r="D15" s="8">
        <v>95.9</v>
      </c>
      <c r="E15" s="19">
        <v>101.3</v>
      </c>
      <c r="F15" s="56">
        <f t="shared" si="0"/>
        <v>93.833333333333329</v>
      </c>
      <c r="G15" s="56">
        <f t="shared" si="1"/>
        <v>132.80000000000001</v>
      </c>
      <c r="H15" s="56">
        <f t="shared" si="2"/>
        <v>1.7813333333333332</v>
      </c>
      <c r="I15" s="58">
        <f t="shared" si="3"/>
        <v>0.70258690873565077</v>
      </c>
      <c r="J15" s="57">
        <f t="shared" si="4"/>
        <v>1.0725612341106801</v>
      </c>
      <c r="K15" s="57">
        <f t="shared" si="5"/>
        <v>1.4412168626105797</v>
      </c>
      <c r="L15" s="57">
        <f t="shared" si="6"/>
        <v>0.32103318320754604</v>
      </c>
      <c r="M15" s="58">
        <f t="shared" si="7"/>
        <v>0.67089716152947076</v>
      </c>
      <c r="N15" s="50">
        <f t="shared" si="8"/>
        <v>0.68357306041194277</v>
      </c>
      <c r="O15">
        <f t="shared" si="9"/>
        <v>2</v>
      </c>
    </row>
    <row r="16" spans="1:15" ht="19.5" customHeight="1" x14ac:dyDescent="0.25">
      <c r="A16" s="12" t="s">
        <v>43</v>
      </c>
      <c r="B16" s="19">
        <v>61.8</v>
      </c>
      <c r="C16" s="19">
        <v>61.8</v>
      </c>
      <c r="D16" s="19">
        <v>75.7</v>
      </c>
      <c r="E16" s="19">
        <v>83.8</v>
      </c>
      <c r="F16" s="56">
        <f t="shared" si="0"/>
        <v>73.766666666666666</v>
      </c>
      <c r="G16" s="56">
        <f t="shared" si="1"/>
        <v>132.80000000000001</v>
      </c>
      <c r="H16" s="56">
        <f t="shared" si="2"/>
        <v>1.7813333333333332</v>
      </c>
      <c r="I16" s="58">
        <f t="shared" si="3"/>
        <v>0.5494280713180818</v>
      </c>
      <c r="J16" s="57">
        <f t="shared" si="4"/>
        <v>1.1068408550413911</v>
      </c>
      <c r="K16" s="57">
        <f t="shared" si="5"/>
        <v>1.4412168626105797</v>
      </c>
      <c r="L16" s="57">
        <f t="shared" si="6"/>
        <v>0.32103318320754604</v>
      </c>
      <c r="M16" s="58">
        <f t="shared" si="7"/>
        <v>0.70149894725534323</v>
      </c>
      <c r="N16" s="50">
        <f t="shared" si="8"/>
        <v>0.6406705968804387</v>
      </c>
      <c r="O16">
        <f t="shared" si="9"/>
        <v>4</v>
      </c>
    </row>
    <row r="17" spans="1:15" ht="20.25" customHeight="1" x14ac:dyDescent="0.25">
      <c r="A17" s="12" t="s">
        <v>10</v>
      </c>
      <c r="B17" s="19">
        <v>40.5</v>
      </c>
      <c r="C17" s="19">
        <v>50</v>
      </c>
      <c r="D17" s="19">
        <v>50</v>
      </c>
      <c r="E17" s="19">
        <v>1.34</v>
      </c>
      <c r="F17" s="56">
        <f t="shared" si="0"/>
        <v>33.78</v>
      </c>
      <c r="G17" s="56">
        <f t="shared" si="1"/>
        <v>132.80000000000001</v>
      </c>
      <c r="H17" s="56">
        <f t="shared" si="2"/>
        <v>1.7813333333333332</v>
      </c>
      <c r="I17" s="58">
        <f t="shared" si="3"/>
        <v>0.24422982984612876</v>
      </c>
      <c r="J17" s="57">
        <f t="shared" si="4"/>
        <v>0.32103318320754604</v>
      </c>
      <c r="K17" s="57">
        <f t="shared" si="5"/>
        <v>1.4412168626105797</v>
      </c>
      <c r="L17" s="57">
        <f t="shared" si="6"/>
        <v>0.32103318320754604</v>
      </c>
      <c r="M17" s="58">
        <f t="shared" si="7"/>
        <v>0</v>
      </c>
      <c r="N17" s="50">
        <f t="shared" si="8"/>
        <v>9.7691931938451507E-2</v>
      </c>
      <c r="O17">
        <f t="shared" si="9"/>
        <v>17</v>
      </c>
    </row>
    <row r="18" spans="1:15" ht="19.5" customHeight="1" x14ac:dyDescent="0.25">
      <c r="A18" s="12" t="s">
        <v>11</v>
      </c>
      <c r="B18" s="19">
        <v>1.087</v>
      </c>
      <c r="C18" s="19">
        <v>0.97</v>
      </c>
      <c r="D18" s="19">
        <v>1.1200000000000001</v>
      </c>
      <c r="E18" s="19">
        <v>3.254</v>
      </c>
      <c r="F18" s="56">
        <f t="shared" si="0"/>
        <v>1.7813333333333332</v>
      </c>
      <c r="G18" s="56">
        <f t="shared" si="1"/>
        <v>132.80000000000001</v>
      </c>
      <c r="H18" s="56">
        <f t="shared" si="2"/>
        <v>1.7813333333333332</v>
      </c>
      <c r="I18" s="58">
        <f t="shared" si="3"/>
        <v>0</v>
      </c>
      <c r="J18" s="57">
        <f t="shared" si="4"/>
        <v>1.4412168626105797</v>
      </c>
      <c r="K18" s="57">
        <f t="shared" si="5"/>
        <v>1.4412168626105797</v>
      </c>
      <c r="L18" s="57">
        <f t="shared" si="6"/>
        <v>0.32103318320754604</v>
      </c>
      <c r="M18" s="58">
        <f t="shared" si="7"/>
        <v>1</v>
      </c>
      <c r="N18" s="50">
        <f t="shared" si="8"/>
        <v>0.6</v>
      </c>
      <c r="O18">
        <f t="shared" si="9"/>
        <v>15</v>
      </c>
    </row>
    <row r="19" spans="1:15" ht="18" customHeight="1" x14ac:dyDescent="0.25">
      <c r="A19" s="12" t="s">
        <v>12</v>
      </c>
      <c r="B19" s="19">
        <v>120</v>
      </c>
      <c r="C19" s="19">
        <v>130</v>
      </c>
      <c r="D19" s="19">
        <v>130</v>
      </c>
      <c r="E19" s="19">
        <v>130</v>
      </c>
      <c r="F19" s="56">
        <f t="shared" si="0"/>
        <v>130</v>
      </c>
      <c r="G19" s="56">
        <f t="shared" si="1"/>
        <v>132.80000000000001</v>
      </c>
      <c r="H19" s="56">
        <f t="shared" si="2"/>
        <v>1.7813333333333332</v>
      </c>
      <c r="I19" s="58">
        <f t="shared" si="3"/>
        <v>0.97862899943010662</v>
      </c>
      <c r="J19" s="57">
        <f t="shared" si="4"/>
        <v>1.0270400246248397</v>
      </c>
      <c r="K19" s="57">
        <f t="shared" si="5"/>
        <v>1.4412168626105797</v>
      </c>
      <c r="L19" s="57">
        <f t="shared" si="6"/>
        <v>0.32103318320754604</v>
      </c>
      <c r="M19" s="58">
        <f t="shared" si="7"/>
        <v>0.63025988897958019</v>
      </c>
      <c r="N19" s="50">
        <f t="shared" si="8"/>
        <v>0.7696075331597908</v>
      </c>
      <c r="O19">
        <f t="shared" si="9"/>
        <v>1</v>
      </c>
    </row>
    <row r="20" spans="1:15" ht="17.25" customHeight="1" x14ac:dyDescent="0.25">
      <c r="A20" s="12" t="s">
        <v>13</v>
      </c>
      <c r="B20" s="19">
        <v>10.49</v>
      </c>
      <c r="C20" s="19">
        <v>3.44</v>
      </c>
      <c r="D20" s="19">
        <v>11.65</v>
      </c>
      <c r="E20" s="322">
        <v>13.98</v>
      </c>
      <c r="F20" s="56">
        <f t="shared" si="0"/>
        <v>9.69</v>
      </c>
      <c r="G20" s="56">
        <f t="shared" si="1"/>
        <v>132.80000000000001</v>
      </c>
      <c r="H20" s="56">
        <f t="shared" si="2"/>
        <v>1.7813333333333332</v>
      </c>
      <c r="I20" s="58">
        <f t="shared" si="3"/>
        <v>6.0362899943010653E-2</v>
      </c>
      <c r="J20" s="57">
        <f t="shared" si="4"/>
        <v>1.1004675168170666</v>
      </c>
      <c r="K20" s="57">
        <f t="shared" si="5"/>
        <v>1.4412168626105797</v>
      </c>
      <c r="L20" s="57">
        <f t="shared" si="6"/>
        <v>0.32103318320754604</v>
      </c>
      <c r="M20" s="58">
        <f t="shared" si="7"/>
        <v>0.69580939978066392</v>
      </c>
      <c r="N20" s="50">
        <f t="shared" si="8"/>
        <v>0.44163079984560261</v>
      </c>
      <c r="O20">
        <f t="shared" si="9"/>
        <v>11</v>
      </c>
    </row>
    <row r="21" spans="1:15" ht="18.75" customHeight="1" x14ac:dyDescent="0.25">
      <c r="A21" s="12" t="s">
        <v>14</v>
      </c>
      <c r="B21" s="19">
        <v>48.4</v>
      </c>
      <c r="C21" s="19">
        <v>47.7</v>
      </c>
      <c r="D21" s="19">
        <v>56.9</v>
      </c>
      <c r="E21" s="19">
        <v>61.1</v>
      </c>
      <c r="F21" s="56">
        <f t="shared" si="0"/>
        <v>55.233333333333327</v>
      </c>
      <c r="G21" s="56">
        <f t="shared" si="1"/>
        <v>132.80000000000001</v>
      </c>
      <c r="H21" s="56">
        <f t="shared" si="2"/>
        <v>1.7813333333333332</v>
      </c>
      <c r="I21" s="58">
        <f t="shared" si="3"/>
        <v>0.4079724008792639</v>
      </c>
      <c r="J21" s="57">
        <f t="shared" si="4"/>
        <v>1.0807666864614398</v>
      </c>
      <c r="K21" s="57">
        <f t="shared" si="5"/>
        <v>1.4412168626105797</v>
      </c>
      <c r="L21" s="57">
        <f t="shared" si="6"/>
        <v>0.32103318320754604</v>
      </c>
      <c r="M21" s="58">
        <f t="shared" si="7"/>
        <v>0.67822225695947436</v>
      </c>
      <c r="N21" s="50">
        <f t="shared" si="8"/>
        <v>0.57012231452739015</v>
      </c>
      <c r="O21">
        <f t="shared" si="9"/>
        <v>8</v>
      </c>
    </row>
    <row r="22" spans="1:15" x14ac:dyDescent="0.25">
      <c r="A22" s="127"/>
      <c r="B22" s="127"/>
      <c r="C22" s="127"/>
      <c r="D22" s="127"/>
      <c r="E22" s="127"/>
    </row>
  </sheetData>
  <autoFilter ref="A4:E21" xr:uid="{00000000-0009-0000-0000-000016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92D050"/>
  </sheetPr>
  <dimension ref="A2:O21"/>
  <sheetViews>
    <sheetView topLeftCell="A4" zoomScale="90" zoomScaleNormal="90" workbookViewId="0">
      <selection activeCell="A17" sqref="A17:XFD17"/>
    </sheetView>
  </sheetViews>
  <sheetFormatPr defaultRowHeight="15" x14ac:dyDescent="0.25"/>
  <cols>
    <col min="1" max="1" width="22.140625" customWidth="1"/>
    <col min="2" max="2" width="12.42578125" customWidth="1"/>
    <col min="3" max="3" width="8.85546875" customWidth="1"/>
    <col min="4" max="4" width="8.5703125" customWidth="1"/>
    <col min="5" max="5" width="10.140625" bestFit="1" customWidth="1"/>
    <col min="6" max="6" width="12.5703125" customWidth="1"/>
  </cols>
  <sheetData>
    <row r="2" spans="1:15" ht="18.75" x14ac:dyDescent="0.3">
      <c r="A2" s="13" t="s">
        <v>19</v>
      </c>
      <c r="B2" s="13"/>
    </row>
    <row r="3" spans="1:15" ht="60" customHeight="1" x14ac:dyDescent="0.25">
      <c r="A3" s="339" t="s">
        <v>96</v>
      </c>
      <c r="B3" s="340"/>
      <c r="C3" s="340"/>
      <c r="D3" s="340"/>
      <c r="E3" s="340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5" ht="53.25" customHeight="1" x14ac:dyDescent="0.25">
      <c r="A4" s="4" t="s">
        <v>0</v>
      </c>
      <c r="B4" s="278">
        <v>2018</v>
      </c>
      <c r="C4" s="278">
        <v>2019</v>
      </c>
      <c r="D4" s="278">
        <v>2020</v>
      </c>
      <c r="E4" s="121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ht="15.75" x14ac:dyDescent="0.25">
      <c r="A5" s="12" t="s">
        <v>15</v>
      </c>
      <c r="B5" s="162">
        <v>72</v>
      </c>
      <c r="C5" s="162">
        <v>72</v>
      </c>
      <c r="D5" s="162">
        <v>86</v>
      </c>
      <c r="E5" s="19">
        <v>73</v>
      </c>
      <c r="F5" s="56">
        <f t="shared" ref="F5:F21" si="0">SUM(C5:E5)/3</f>
        <v>77</v>
      </c>
      <c r="G5" s="56">
        <f t="shared" ref="G5:G21" si="1">MAX($F$5:$F$21)</f>
        <v>83.333333333333329</v>
      </c>
      <c r="H5" s="56">
        <f t="shared" ref="H5:H21" si="2">MIN($F$5:$F$21)</f>
        <v>33.299999999999997</v>
      </c>
      <c r="I5" s="58">
        <f t="shared" ref="I5:I21" si="3">(F5-H5)/(G5-H5)</f>
        <v>0.87341772151898744</v>
      </c>
      <c r="J5" s="57">
        <f t="shared" ref="J5:J21" si="4">((E5/D5)*(D5/C5)*(C5/B5))^(1/3)</f>
        <v>1.0046083600249569</v>
      </c>
      <c r="K5" s="57">
        <f t="shared" ref="K5:K21" si="5">MAX($J$5:$J$21)</f>
        <v>1.126247880443606</v>
      </c>
      <c r="L5" s="57">
        <f t="shared" ref="L5:L21" si="6">MIN($J$5:$J$21)</f>
        <v>0.90125931596908238</v>
      </c>
      <c r="M5" s="58">
        <f t="shared" ref="M5:M21" si="7">(J5-L5)/(K5-L5)</f>
        <v>0.45935243107690105</v>
      </c>
      <c r="N5" s="50">
        <f t="shared" ref="N5:N21" si="8">0.6*M5+0.4*I5</f>
        <v>0.62497854725373569</v>
      </c>
      <c r="O5">
        <f>_xlfn.RANK.EQ(E5,$E$5:$E$21,0)</f>
        <v>7</v>
      </c>
    </row>
    <row r="6" spans="1:15" ht="15.75" x14ac:dyDescent="0.25">
      <c r="A6" s="12" t="s">
        <v>1</v>
      </c>
      <c r="B6" s="16">
        <v>70</v>
      </c>
      <c r="C6" s="16">
        <v>72</v>
      </c>
      <c r="D6" s="16">
        <v>62.7</v>
      </c>
      <c r="E6" s="19">
        <v>100</v>
      </c>
      <c r="F6" s="56">
        <f t="shared" si="0"/>
        <v>78.233333333333334</v>
      </c>
      <c r="G6" s="56">
        <f t="shared" si="1"/>
        <v>83.333333333333329</v>
      </c>
      <c r="H6" s="56">
        <f t="shared" si="2"/>
        <v>33.299999999999997</v>
      </c>
      <c r="I6" s="58">
        <f t="shared" si="3"/>
        <v>0.89806795469686884</v>
      </c>
      <c r="J6" s="57">
        <f t="shared" si="4"/>
        <v>1.126247880443606</v>
      </c>
      <c r="K6" s="57">
        <f t="shared" si="5"/>
        <v>1.126247880443606</v>
      </c>
      <c r="L6" s="57">
        <f t="shared" si="6"/>
        <v>0.90125931596908238</v>
      </c>
      <c r="M6" s="58">
        <f t="shared" si="7"/>
        <v>1</v>
      </c>
      <c r="N6" s="50">
        <f t="shared" si="8"/>
        <v>0.95922718187874756</v>
      </c>
      <c r="O6">
        <f t="shared" ref="O6:O21" si="9">_xlfn.RANK.EQ(E6,$E$5:$E$21,0)</f>
        <v>1</v>
      </c>
    </row>
    <row r="7" spans="1:15" ht="15.75" x14ac:dyDescent="0.25">
      <c r="A7" s="12" t="s">
        <v>2</v>
      </c>
      <c r="B7" s="162">
        <v>68.3</v>
      </c>
      <c r="C7" s="162">
        <v>88.2</v>
      </c>
      <c r="D7" s="162">
        <v>28.3</v>
      </c>
      <c r="E7" s="19">
        <v>93</v>
      </c>
      <c r="F7" s="56">
        <f t="shared" si="0"/>
        <v>69.833333333333329</v>
      </c>
      <c r="G7" s="56">
        <f t="shared" si="1"/>
        <v>83.333333333333329</v>
      </c>
      <c r="H7" s="56">
        <f t="shared" si="2"/>
        <v>33.299999999999997</v>
      </c>
      <c r="I7" s="58">
        <f t="shared" si="3"/>
        <v>0.73017988007994672</v>
      </c>
      <c r="J7" s="57">
        <f t="shared" si="4"/>
        <v>1.1083767698628924</v>
      </c>
      <c r="K7" s="57">
        <f t="shared" si="5"/>
        <v>1.126247880443606</v>
      </c>
      <c r="L7" s="57">
        <f t="shared" si="6"/>
        <v>0.90125931596908238</v>
      </c>
      <c r="M7" s="58">
        <f t="shared" si="7"/>
        <v>0.92056880480813374</v>
      </c>
      <c r="N7" s="50">
        <f t="shared" si="8"/>
        <v>0.84441323491685893</v>
      </c>
      <c r="O7">
        <f t="shared" si="9"/>
        <v>2</v>
      </c>
    </row>
    <row r="8" spans="1:15" ht="15.75" x14ac:dyDescent="0.25">
      <c r="A8" s="12" t="s">
        <v>3</v>
      </c>
      <c r="B8" s="162">
        <v>68.3</v>
      </c>
      <c r="C8" s="162">
        <v>68.2</v>
      </c>
      <c r="D8" s="162">
        <v>74.400000000000006</v>
      </c>
      <c r="E8" s="19">
        <v>61</v>
      </c>
      <c r="F8" s="56">
        <f t="shared" si="0"/>
        <v>67.866666666666674</v>
      </c>
      <c r="G8" s="56">
        <f t="shared" si="1"/>
        <v>83.333333333333329</v>
      </c>
      <c r="H8" s="56">
        <f t="shared" si="2"/>
        <v>33.299999999999997</v>
      </c>
      <c r="I8" s="58">
        <f t="shared" si="3"/>
        <v>0.69087275149900085</v>
      </c>
      <c r="J8" s="57">
        <f t="shared" si="4"/>
        <v>0.96302237368660459</v>
      </c>
      <c r="K8" s="57">
        <f t="shared" si="5"/>
        <v>1.126247880443606</v>
      </c>
      <c r="L8" s="57">
        <f t="shared" si="6"/>
        <v>0.90125931596908238</v>
      </c>
      <c r="M8" s="58">
        <f t="shared" si="7"/>
        <v>0.27451643092071865</v>
      </c>
      <c r="N8" s="50">
        <f t="shared" si="8"/>
        <v>0.44105895915203153</v>
      </c>
      <c r="O8">
        <f t="shared" si="9"/>
        <v>13</v>
      </c>
    </row>
    <row r="9" spans="1:15" ht="15.75" x14ac:dyDescent="0.25">
      <c r="A9" s="12" t="s">
        <v>16</v>
      </c>
      <c r="B9" s="162">
        <v>46.71</v>
      </c>
      <c r="C9" s="162">
        <v>71.599999999999994</v>
      </c>
      <c r="D9" s="162">
        <v>54</v>
      </c>
      <c r="E9" s="19">
        <v>57</v>
      </c>
      <c r="F9" s="56">
        <f t="shared" si="0"/>
        <v>60.866666666666667</v>
      </c>
      <c r="G9" s="56">
        <f t="shared" si="1"/>
        <v>83.333333333333329</v>
      </c>
      <c r="H9" s="56">
        <f t="shared" si="2"/>
        <v>33.299999999999997</v>
      </c>
      <c r="I9" s="58">
        <f t="shared" si="3"/>
        <v>0.55096602265156569</v>
      </c>
      <c r="J9" s="57">
        <f t="shared" si="4"/>
        <v>1.0686159762935179</v>
      </c>
      <c r="K9" s="57">
        <f t="shared" si="5"/>
        <v>1.126247880443606</v>
      </c>
      <c r="L9" s="57">
        <f t="shared" si="6"/>
        <v>0.90125931596908238</v>
      </c>
      <c r="M9" s="58">
        <f t="shared" si="7"/>
        <v>0.74384518482220896</v>
      </c>
      <c r="N9" s="50">
        <f t="shared" si="8"/>
        <v>0.66669351995395165</v>
      </c>
      <c r="O9">
        <f t="shared" si="9"/>
        <v>14</v>
      </c>
    </row>
    <row r="10" spans="1:15" ht="15.75" x14ac:dyDescent="0.25">
      <c r="A10" s="12" t="s">
        <v>4</v>
      </c>
      <c r="B10" s="162">
        <v>38</v>
      </c>
      <c r="C10" s="162">
        <v>42</v>
      </c>
      <c r="D10" s="162">
        <v>44</v>
      </c>
      <c r="E10" s="19">
        <v>50</v>
      </c>
      <c r="F10" s="56">
        <f t="shared" si="0"/>
        <v>45.333333333333336</v>
      </c>
      <c r="G10" s="56">
        <f t="shared" si="1"/>
        <v>83.333333333333329</v>
      </c>
      <c r="H10" s="56">
        <f t="shared" si="2"/>
        <v>33.299999999999997</v>
      </c>
      <c r="I10" s="58">
        <f t="shared" si="3"/>
        <v>0.24050632911392417</v>
      </c>
      <c r="J10" s="57">
        <f t="shared" si="4"/>
        <v>1.0957937084221752</v>
      </c>
      <c r="K10" s="57">
        <f t="shared" si="5"/>
        <v>1.126247880443606</v>
      </c>
      <c r="L10" s="57">
        <f t="shared" si="6"/>
        <v>0.90125931596908238</v>
      </c>
      <c r="M10" s="58">
        <f t="shared" si="7"/>
        <v>0.864641244800336</v>
      </c>
      <c r="N10" s="50">
        <f t="shared" si="8"/>
        <v>0.61498727852577129</v>
      </c>
      <c r="O10">
        <f t="shared" si="9"/>
        <v>15</v>
      </c>
    </row>
    <row r="11" spans="1:15" ht="15.75" x14ac:dyDescent="0.25">
      <c r="A11" s="12" t="s">
        <v>5</v>
      </c>
      <c r="B11" s="162">
        <v>72</v>
      </c>
      <c r="C11" s="162">
        <v>71.7</v>
      </c>
      <c r="D11" s="162">
        <v>71.7</v>
      </c>
      <c r="E11" s="19">
        <v>71.099999999999994</v>
      </c>
      <c r="F11" s="56">
        <f t="shared" si="0"/>
        <v>71.5</v>
      </c>
      <c r="G11" s="56">
        <f t="shared" si="1"/>
        <v>83.333333333333329</v>
      </c>
      <c r="H11" s="56">
        <f t="shared" si="2"/>
        <v>33.299999999999997</v>
      </c>
      <c r="I11" s="58">
        <f t="shared" si="3"/>
        <v>0.76349100599600273</v>
      </c>
      <c r="J11" s="57">
        <f t="shared" si="4"/>
        <v>0.99581585064495648</v>
      </c>
      <c r="K11" s="57">
        <f t="shared" si="5"/>
        <v>1.126247880443606</v>
      </c>
      <c r="L11" s="57">
        <f t="shared" si="6"/>
        <v>0.90125931596908238</v>
      </c>
      <c r="M11" s="58">
        <f t="shared" si="7"/>
        <v>0.42027262539639482</v>
      </c>
      <c r="N11" s="50">
        <f t="shared" si="8"/>
        <v>0.55755997763623799</v>
      </c>
      <c r="O11">
        <f t="shared" si="9"/>
        <v>9</v>
      </c>
    </row>
    <row r="12" spans="1:15" ht="15.75" x14ac:dyDescent="0.25">
      <c r="A12" s="12" t="s">
        <v>6</v>
      </c>
      <c r="B12" s="162">
        <v>68.3</v>
      </c>
      <c r="C12" s="162">
        <v>53.5</v>
      </c>
      <c r="D12" s="162">
        <v>53</v>
      </c>
      <c r="E12" s="19">
        <v>63</v>
      </c>
      <c r="F12" s="56">
        <f t="shared" si="0"/>
        <v>56.5</v>
      </c>
      <c r="G12" s="56">
        <f t="shared" si="1"/>
        <v>83.333333333333329</v>
      </c>
      <c r="H12" s="56">
        <f t="shared" si="2"/>
        <v>33.299999999999997</v>
      </c>
      <c r="I12" s="58">
        <f t="shared" si="3"/>
        <v>0.46369087275149906</v>
      </c>
      <c r="J12" s="57">
        <f t="shared" si="4"/>
        <v>0.97343423331587775</v>
      </c>
      <c r="K12" s="57">
        <f t="shared" si="5"/>
        <v>1.126247880443606</v>
      </c>
      <c r="L12" s="57">
        <f t="shared" si="6"/>
        <v>0.90125931596908238</v>
      </c>
      <c r="M12" s="58">
        <f t="shared" si="7"/>
        <v>0.32079371462885187</v>
      </c>
      <c r="N12" s="50">
        <f t="shared" si="8"/>
        <v>0.3779525778779107</v>
      </c>
      <c r="O12">
        <f t="shared" si="9"/>
        <v>11</v>
      </c>
    </row>
    <row r="13" spans="1:15" ht="15.75" x14ac:dyDescent="0.25">
      <c r="A13" s="12" t="s">
        <v>7</v>
      </c>
      <c r="B13" s="162">
        <v>69</v>
      </c>
      <c r="C13" s="162">
        <v>70.5</v>
      </c>
      <c r="D13" s="162">
        <v>70.5</v>
      </c>
      <c r="E13" s="19">
        <v>79</v>
      </c>
      <c r="F13" s="56">
        <f t="shared" si="0"/>
        <v>73.333333333333329</v>
      </c>
      <c r="G13" s="56">
        <f t="shared" si="1"/>
        <v>83.333333333333329</v>
      </c>
      <c r="H13" s="56">
        <f t="shared" si="2"/>
        <v>33.299999999999997</v>
      </c>
      <c r="I13" s="58">
        <f t="shared" si="3"/>
        <v>0.80013324450366419</v>
      </c>
      <c r="J13" s="57">
        <f t="shared" si="4"/>
        <v>1.0461468864740633</v>
      </c>
      <c r="K13" s="57">
        <f t="shared" si="5"/>
        <v>1.126247880443606</v>
      </c>
      <c r="L13" s="57">
        <f t="shared" si="6"/>
        <v>0.90125931596908238</v>
      </c>
      <c r="M13" s="58">
        <f t="shared" si="7"/>
        <v>0.64397748767087726</v>
      </c>
      <c r="N13" s="50">
        <f t="shared" si="8"/>
        <v>0.70643979040399207</v>
      </c>
      <c r="O13">
        <f t="shared" si="9"/>
        <v>4</v>
      </c>
    </row>
    <row r="14" spans="1:15" ht="15.75" x14ac:dyDescent="0.25">
      <c r="A14" s="12" t="s">
        <v>8</v>
      </c>
      <c r="B14" s="162">
        <v>68.3</v>
      </c>
      <c r="C14" s="162">
        <v>71</v>
      </c>
      <c r="D14" s="162">
        <v>69</v>
      </c>
      <c r="E14" s="19">
        <v>71</v>
      </c>
      <c r="F14" s="56">
        <f t="shared" si="0"/>
        <v>70.333333333333329</v>
      </c>
      <c r="G14" s="56">
        <f t="shared" si="1"/>
        <v>83.333333333333329</v>
      </c>
      <c r="H14" s="56">
        <f t="shared" si="2"/>
        <v>33.299999999999997</v>
      </c>
      <c r="I14" s="58">
        <f t="shared" si="3"/>
        <v>0.74017321785476353</v>
      </c>
      <c r="J14" s="57">
        <f t="shared" si="4"/>
        <v>1.0130072377977153</v>
      </c>
      <c r="K14" s="57">
        <f t="shared" si="5"/>
        <v>1.126247880443606</v>
      </c>
      <c r="L14" s="57">
        <f t="shared" si="6"/>
        <v>0.90125931596908238</v>
      </c>
      <c r="M14" s="58">
        <f t="shared" si="7"/>
        <v>0.4966826740266907</v>
      </c>
      <c r="N14" s="50">
        <f t="shared" si="8"/>
        <v>0.59407889155791982</v>
      </c>
      <c r="O14">
        <f t="shared" si="9"/>
        <v>10</v>
      </c>
    </row>
    <row r="15" spans="1:15" ht="15.75" x14ac:dyDescent="0.25">
      <c r="A15" s="12" t="s">
        <v>9</v>
      </c>
      <c r="B15" s="23">
        <v>72.599999999999994</v>
      </c>
      <c r="C15" s="23">
        <v>75.400000000000006</v>
      </c>
      <c r="D15" s="23">
        <v>71</v>
      </c>
      <c r="E15" s="8">
        <v>75</v>
      </c>
      <c r="F15" s="56">
        <f t="shared" si="0"/>
        <v>73.8</v>
      </c>
      <c r="G15" s="56">
        <f t="shared" si="1"/>
        <v>83.333333333333329</v>
      </c>
      <c r="H15" s="56">
        <f t="shared" si="2"/>
        <v>33.299999999999997</v>
      </c>
      <c r="I15" s="58">
        <f t="shared" si="3"/>
        <v>0.80946035976015995</v>
      </c>
      <c r="J15" s="57">
        <f t="shared" si="4"/>
        <v>1.0109000411678708</v>
      </c>
      <c r="K15" s="57">
        <f t="shared" si="5"/>
        <v>1.126247880443606</v>
      </c>
      <c r="L15" s="57">
        <f t="shared" si="6"/>
        <v>0.90125931596908238</v>
      </c>
      <c r="M15" s="58">
        <f t="shared" si="7"/>
        <v>0.48731687965947035</v>
      </c>
      <c r="N15" s="50">
        <f t="shared" si="8"/>
        <v>0.61617427169974626</v>
      </c>
      <c r="O15">
        <f t="shared" si="9"/>
        <v>5</v>
      </c>
    </row>
    <row r="16" spans="1:15" ht="15.75" x14ac:dyDescent="0.25">
      <c r="A16" s="12" t="s">
        <v>43</v>
      </c>
      <c r="B16" s="162">
        <v>70</v>
      </c>
      <c r="C16" s="162">
        <v>70.2</v>
      </c>
      <c r="D16" s="162">
        <v>56.02</v>
      </c>
      <c r="E16" s="19">
        <v>61.34</v>
      </c>
      <c r="F16" s="56">
        <f t="shared" si="0"/>
        <v>62.52</v>
      </c>
      <c r="G16" s="56">
        <f t="shared" si="1"/>
        <v>83.333333333333329</v>
      </c>
      <c r="H16" s="56">
        <f t="shared" si="2"/>
        <v>33.299999999999997</v>
      </c>
      <c r="I16" s="58">
        <f t="shared" si="3"/>
        <v>0.5840106595602933</v>
      </c>
      <c r="J16" s="57">
        <f t="shared" si="4"/>
        <v>0.95693383505990692</v>
      </c>
      <c r="K16" s="57">
        <f t="shared" si="5"/>
        <v>1.126247880443606</v>
      </c>
      <c r="L16" s="57">
        <f t="shared" si="6"/>
        <v>0.90125931596908238</v>
      </c>
      <c r="M16" s="58">
        <f t="shared" si="7"/>
        <v>0.24745488385534722</v>
      </c>
      <c r="N16" s="50">
        <f t="shared" si="8"/>
        <v>0.38207719413732566</v>
      </c>
      <c r="O16">
        <f t="shared" si="9"/>
        <v>12</v>
      </c>
    </row>
    <row r="17" spans="1:15" ht="15.75" x14ac:dyDescent="0.25">
      <c r="A17" s="12" t="s">
        <v>10</v>
      </c>
      <c r="B17" s="162">
        <v>70</v>
      </c>
      <c r="C17" s="162">
        <v>71</v>
      </c>
      <c r="D17" s="162">
        <v>72</v>
      </c>
      <c r="E17" s="19">
        <v>72</v>
      </c>
      <c r="F17" s="56">
        <f t="shared" si="0"/>
        <v>71.666666666666671</v>
      </c>
      <c r="G17" s="56">
        <f t="shared" si="1"/>
        <v>83.333333333333329</v>
      </c>
      <c r="H17" s="56">
        <f t="shared" si="2"/>
        <v>33.299999999999997</v>
      </c>
      <c r="I17" s="58">
        <f t="shared" si="3"/>
        <v>0.7668221185876084</v>
      </c>
      <c r="J17" s="57">
        <f t="shared" si="4"/>
        <v>1.0094345194439844</v>
      </c>
      <c r="K17" s="57">
        <f t="shared" si="5"/>
        <v>1.126247880443606</v>
      </c>
      <c r="L17" s="57">
        <f t="shared" si="6"/>
        <v>0.90125931596908238</v>
      </c>
      <c r="M17" s="58">
        <f t="shared" si="7"/>
        <v>0.48080311871651221</v>
      </c>
      <c r="N17" s="50">
        <f t="shared" si="8"/>
        <v>0.59521071866495068</v>
      </c>
      <c r="O17">
        <f t="shared" si="9"/>
        <v>8</v>
      </c>
    </row>
    <row r="18" spans="1:15" ht="15.75" x14ac:dyDescent="0.25">
      <c r="A18" s="12" t="s">
        <v>11</v>
      </c>
      <c r="B18" s="162">
        <v>33.299999999999997</v>
      </c>
      <c r="C18" s="162">
        <v>33.299999999999997</v>
      </c>
      <c r="D18" s="162">
        <v>33.299999999999997</v>
      </c>
      <c r="E18" s="19">
        <v>33.299999999999997</v>
      </c>
      <c r="F18" s="56">
        <f t="shared" si="0"/>
        <v>33.299999999999997</v>
      </c>
      <c r="G18" s="56">
        <f t="shared" si="1"/>
        <v>83.333333333333329</v>
      </c>
      <c r="H18" s="56">
        <f t="shared" si="2"/>
        <v>33.299999999999997</v>
      </c>
      <c r="I18" s="58">
        <f t="shared" si="3"/>
        <v>0</v>
      </c>
      <c r="J18" s="57">
        <f t="shared" si="4"/>
        <v>1</v>
      </c>
      <c r="K18" s="57">
        <f t="shared" si="5"/>
        <v>1.126247880443606</v>
      </c>
      <c r="L18" s="57">
        <f t="shared" si="6"/>
        <v>0.90125931596908238</v>
      </c>
      <c r="M18" s="58">
        <f t="shared" si="7"/>
        <v>0.43886978994480597</v>
      </c>
      <c r="N18" s="50">
        <f t="shared" si="8"/>
        <v>0.26332187396688356</v>
      </c>
      <c r="O18">
        <f t="shared" si="9"/>
        <v>17</v>
      </c>
    </row>
    <row r="19" spans="1:15" ht="15.75" x14ac:dyDescent="0.25">
      <c r="A19" s="12" t="s">
        <v>12</v>
      </c>
      <c r="B19" s="162">
        <v>80</v>
      </c>
      <c r="C19" s="162">
        <v>80</v>
      </c>
      <c r="D19" s="162">
        <v>85</v>
      </c>
      <c r="E19" s="19">
        <v>85</v>
      </c>
      <c r="F19" s="56">
        <f t="shared" si="0"/>
        <v>83.333333333333329</v>
      </c>
      <c r="G19" s="56">
        <f t="shared" si="1"/>
        <v>83.333333333333329</v>
      </c>
      <c r="H19" s="56">
        <f t="shared" si="2"/>
        <v>33.299999999999997</v>
      </c>
      <c r="I19" s="58">
        <f t="shared" si="3"/>
        <v>1</v>
      </c>
      <c r="J19" s="57">
        <f t="shared" si="4"/>
        <v>1.020413775479337</v>
      </c>
      <c r="K19" s="57">
        <f t="shared" si="5"/>
        <v>1.126247880443606</v>
      </c>
      <c r="L19" s="57">
        <f t="shared" si="6"/>
        <v>0.90125931596908238</v>
      </c>
      <c r="M19" s="58">
        <f t="shared" si="7"/>
        <v>0.52960229240338541</v>
      </c>
      <c r="N19" s="50">
        <f t="shared" si="8"/>
        <v>0.71776137544203134</v>
      </c>
      <c r="O19">
        <f t="shared" si="9"/>
        <v>3</v>
      </c>
    </row>
    <row r="20" spans="1:15" ht="15.75" x14ac:dyDescent="0.25">
      <c r="A20" s="12" t="s">
        <v>13</v>
      </c>
      <c r="B20" s="162">
        <v>68</v>
      </c>
      <c r="C20" s="162">
        <v>66</v>
      </c>
      <c r="D20" s="162">
        <v>51.4</v>
      </c>
      <c r="E20" s="19">
        <v>74</v>
      </c>
      <c r="F20" s="56">
        <f t="shared" si="0"/>
        <v>63.800000000000004</v>
      </c>
      <c r="G20" s="56">
        <f t="shared" si="1"/>
        <v>83.333333333333329</v>
      </c>
      <c r="H20" s="56">
        <f t="shared" si="2"/>
        <v>33.299999999999997</v>
      </c>
      <c r="I20" s="58">
        <f t="shared" si="3"/>
        <v>0.60959360426382425</v>
      </c>
      <c r="J20" s="57">
        <f t="shared" si="4"/>
        <v>1.0285867739869174</v>
      </c>
      <c r="K20" s="57">
        <f t="shared" si="5"/>
        <v>1.126247880443606</v>
      </c>
      <c r="L20" s="57">
        <f t="shared" si="6"/>
        <v>0.90125931596908238</v>
      </c>
      <c r="M20" s="58">
        <f t="shared" si="7"/>
        <v>0.56592857648217432</v>
      </c>
      <c r="N20" s="50">
        <f t="shared" si="8"/>
        <v>0.58339458759483431</v>
      </c>
      <c r="O20">
        <f t="shared" si="9"/>
        <v>6</v>
      </c>
    </row>
    <row r="21" spans="1:15" ht="13.5" customHeight="1" x14ac:dyDescent="0.25">
      <c r="A21" s="12" t="s">
        <v>14</v>
      </c>
      <c r="B21" s="162">
        <v>68.3</v>
      </c>
      <c r="C21" s="162">
        <v>68.3</v>
      </c>
      <c r="D21" s="162">
        <v>49</v>
      </c>
      <c r="E21" s="19">
        <v>50</v>
      </c>
      <c r="F21" s="56">
        <f t="shared" si="0"/>
        <v>55.766666666666673</v>
      </c>
      <c r="G21" s="56">
        <f t="shared" si="1"/>
        <v>83.333333333333329</v>
      </c>
      <c r="H21" s="56">
        <f t="shared" si="2"/>
        <v>33.299999999999997</v>
      </c>
      <c r="I21" s="58">
        <f t="shared" si="3"/>
        <v>0.44903397734843459</v>
      </c>
      <c r="J21" s="57">
        <f t="shared" si="4"/>
        <v>0.90125931596908238</v>
      </c>
      <c r="K21" s="57">
        <f t="shared" si="5"/>
        <v>1.126247880443606</v>
      </c>
      <c r="L21" s="57">
        <f t="shared" si="6"/>
        <v>0.90125931596908238</v>
      </c>
      <c r="M21" s="58">
        <f t="shared" si="7"/>
        <v>0</v>
      </c>
      <c r="N21" s="50">
        <f t="shared" si="8"/>
        <v>0.17961359093937385</v>
      </c>
      <c r="O21">
        <f t="shared" si="9"/>
        <v>15</v>
      </c>
    </row>
  </sheetData>
  <autoFilter ref="A4:E20" xr:uid="{00000000-0009-0000-0000-000017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92D050"/>
  </sheetPr>
  <dimension ref="A2:N21"/>
  <sheetViews>
    <sheetView zoomScale="80" zoomScaleNormal="80" workbookViewId="0">
      <selection activeCell="A9" sqref="A9:XFD9"/>
    </sheetView>
  </sheetViews>
  <sheetFormatPr defaultRowHeight="15" x14ac:dyDescent="0.25"/>
  <cols>
    <col min="1" max="1" width="28.140625" customWidth="1"/>
    <col min="2" max="2" width="11.85546875" customWidth="1"/>
    <col min="3" max="5" width="10.140625" bestFit="1" customWidth="1"/>
    <col min="6" max="6" width="13.85546875" customWidth="1"/>
  </cols>
  <sheetData>
    <row r="2" spans="1:14" ht="18.75" x14ac:dyDescent="0.3">
      <c r="A2" s="13" t="s">
        <v>19</v>
      </c>
    </row>
    <row r="3" spans="1:14" ht="41.25" customHeight="1" x14ac:dyDescent="0.25">
      <c r="A3" s="339" t="s">
        <v>97</v>
      </c>
      <c r="B3" s="340"/>
      <c r="C3" s="340"/>
      <c r="D3" s="340"/>
      <c r="E3" s="340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4" ht="51.75" customHeight="1" x14ac:dyDescent="0.25">
      <c r="A4" s="4" t="s">
        <v>0</v>
      </c>
      <c r="B4" s="278">
        <v>2018</v>
      </c>
      <c r="C4" s="278">
        <v>2019</v>
      </c>
      <c r="D4" s="278">
        <v>2020</v>
      </c>
      <c r="E4" s="121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4" x14ac:dyDescent="0.25">
      <c r="A5" s="12" t="s">
        <v>15</v>
      </c>
      <c r="B5" s="166">
        <v>100</v>
      </c>
      <c r="C5" s="166">
        <v>100</v>
      </c>
      <c r="D5" s="166">
        <v>100</v>
      </c>
      <c r="E5" s="96">
        <v>100</v>
      </c>
      <c r="F5" s="56">
        <f t="shared" ref="F5:F21" si="0">SUM(C5:E5)/3</f>
        <v>100</v>
      </c>
      <c r="G5" s="56">
        <f t="shared" ref="G5:G21" si="1">MAX($F$5:$F$21)</f>
        <v>100</v>
      </c>
      <c r="H5" s="56">
        <f t="shared" ref="H5:H21" si="2">MIN($F$5:$F$21)</f>
        <v>41.766666666666666</v>
      </c>
      <c r="I5" s="58">
        <f t="shared" ref="I5:I21" si="3">(F5-H5)/(G5-H5)</f>
        <v>1</v>
      </c>
      <c r="J5" s="57">
        <f t="shared" ref="J5:J21" si="4">((E5/D5)*(D5/C5)*(C5/B5))^(1/3)</f>
        <v>1</v>
      </c>
      <c r="K5" s="57">
        <f t="shared" ref="K5:K21" si="5">MAX($J$5:$J$21)</f>
        <v>1.2861769258313476</v>
      </c>
      <c r="L5" s="57">
        <f t="shared" ref="L5:L21" si="6">MIN($J$5:$J$21)</f>
        <v>0.73680629972807732</v>
      </c>
      <c r="M5" s="58">
        <f t="shared" ref="M5:M21" si="7">(J5-L5)/(K5-L5)</f>
        <v>0.47908222203064738</v>
      </c>
      <c r="N5" s="50">
        <f t="shared" ref="N5:N21" si="8">0.6*M5+0.4*I5</f>
        <v>0.68744933321838841</v>
      </c>
    </row>
    <row r="6" spans="1:14" x14ac:dyDescent="0.25">
      <c r="A6" s="12" t="s">
        <v>1</v>
      </c>
      <c r="B6" s="166">
        <v>83</v>
      </c>
      <c r="C6" s="166">
        <v>67</v>
      </c>
      <c r="D6" s="166">
        <v>67</v>
      </c>
      <c r="E6" s="96">
        <v>71.400000000000006</v>
      </c>
      <c r="F6" s="56">
        <f t="shared" si="0"/>
        <v>68.466666666666669</v>
      </c>
      <c r="G6" s="56">
        <f t="shared" si="1"/>
        <v>100</v>
      </c>
      <c r="H6" s="56">
        <f t="shared" si="2"/>
        <v>41.766666666666666</v>
      </c>
      <c r="I6" s="58">
        <f t="shared" si="3"/>
        <v>0.45850028620492278</v>
      </c>
      <c r="J6" s="57">
        <f t="shared" si="4"/>
        <v>0.95105735047156348</v>
      </c>
      <c r="K6" s="57">
        <f t="shared" si="5"/>
        <v>1.2861769258313476</v>
      </c>
      <c r="L6" s="57">
        <f t="shared" si="6"/>
        <v>0.73680629972807732</v>
      </c>
      <c r="M6" s="58">
        <f t="shared" si="7"/>
        <v>0.38999364102006323</v>
      </c>
      <c r="N6" s="50">
        <f t="shared" si="8"/>
        <v>0.41739629909400705</v>
      </c>
    </row>
    <row r="7" spans="1:14" x14ac:dyDescent="0.25">
      <c r="A7" s="12" t="s">
        <v>2</v>
      </c>
      <c r="B7" s="166">
        <v>87</v>
      </c>
      <c r="C7" s="166">
        <v>87</v>
      </c>
      <c r="D7" s="166">
        <v>95.3</v>
      </c>
      <c r="E7" s="96">
        <v>95.3</v>
      </c>
      <c r="F7" s="56">
        <f t="shared" si="0"/>
        <v>92.533333333333346</v>
      </c>
      <c r="G7" s="56">
        <f t="shared" si="1"/>
        <v>100</v>
      </c>
      <c r="H7" s="56">
        <f t="shared" si="2"/>
        <v>41.766666666666666</v>
      </c>
      <c r="I7" s="58">
        <f t="shared" si="3"/>
        <v>0.87178019461934764</v>
      </c>
      <c r="J7" s="57">
        <f t="shared" si="4"/>
        <v>1.0308398901951441</v>
      </c>
      <c r="K7" s="57">
        <f t="shared" si="5"/>
        <v>1.2861769258313476</v>
      </c>
      <c r="L7" s="57">
        <f t="shared" si="6"/>
        <v>0.73680629972807732</v>
      </c>
      <c r="M7" s="58">
        <f t="shared" si="7"/>
        <v>0.53521898786739019</v>
      </c>
      <c r="N7" s="50">
        <f t="shared" si="8"/>
        <v>0.66984347056817317</v>
      </c>
    </row>
    <row r="8" spans="1:14" x14ac:dyDescent="0.25">
      <c r="A8" s="12" t="s">
        <v>3</v>
      </c>
      <c r="B8" s="166">
        <v>43.3</v>
      </c>
      <c r="C8" s="166">
        <v>43.3</v>
      </c>
      <c r="D8" s="166">
        <v>41</v>
      </c>
      <c r="E8" s="138">
        <v>41</v>
      </c>
      <c r="F8" s="56">
        <f t="shared" si="0"/>
        <v>41.766666666666666</v>
      </c>
      <c r="G8" s="56">
        <f t="shared" si="1"/>
        <v>100</v>
      </c>
      <c r="H8" s="56">
        <f t="shared" si="2"/>
        <v>41.766666666666666</v>
      </c>
      <c r="I8" s="58">
        <f t="shared" si="3"/>
        <v>0</v>
      </c>
      <c r="J8" s="57">
        <f t="shared" si="4"/>
        <v>0.98197098022695284</v>
      </c>
      <c r="K8" s="57">
        <f t="shared" si="5"/>
        <v>1.2861769258313476</v>
      </c>
      <c r="L8" s="57">
        <f t="shared" si="6"/>
        <v>0.73680629972807732</v>
      </c>
      <c r="M8" s="58">
        <f t="shared" si="7"/>
        <v>0.44626463238096326</v>
      </c>
      <c r="N8" s="50">
        <f t="shared" si="8"/>
        <v>0.26775877942857795</v>
      </c>
    </row>
    <row r="9" spans="1:14" x14ac:dyDescent="0.25">
      <c r="A9" s="12" t="s">
        <v>16</v>
      </c>
      <c r="B9" s="166">
        <v>47</v>
      </c>
      <c r="C9" s="166">
        <v>100</v>
      </c>
      <c r="D9" s="166">
        <v>100</v>
      </c>
      <c r="E9" s="96">
        <v>100</v>
      </c>
      <c r="F9" s="56">
        <f t="shared" si="0"/>
        <v>100</v>
      </c>
      <c r="G9" s="56">
        <f t="shared" si="1"/>
        <v>100</v>
      </c>
      <c r="H9" s="56">
        <f t="shared" si="2"/>
        <v>41.766666666666666</v>
      </c>
      <c r="I9" s="58">
        <f t="shared" si="3"/>
        <v>1</v>
      </c>
      <c r="J9" s="57">
        <f t="shared" si="4"/>
        <v>1.2861769258313476</v>
      </c>
      <c r="K9" s="57">
        <f t="shared" si="5"/>
        <v>1.2861769258313476</v>
      </c>
      <c r="L9" s="57">
        <f t="shared" si="6"/>
        <v>0.73680629972807732</v>
      </c>
      <c r="M9" s="58">
        <f t="shared" si="7"/>
        <v>1</v>
      </c>
      <c r="N9" s="50">
        <f t="shared" si="8"/>
        <v>1</v>
      </c>
    </row>
    <row r="10" spans="1:14" x14ac:dyDescent="0.25">
      <c r="A10" s="12" t="s">
        <v>4</v>
      </c>
      <c r="B10" s="166">
        <v>91</v>
      </c>
      <c r="C10" s="166">
        <v>90</v>
      </c>
      <c r="D10" s="166">
        <v>72</v>
      </c>
      <c r="E10" s="96">
        <v>92</v>
      </c>
      <c r="F10" s="56">
        <f t="shared" si="0"/>
        <v>84.666666666666671</v>
      </c>
      <c r="G10" s="56">
        <f t="shared" si="1"/>
        <v>100</v>
      </c>
      <c r="H10" s="56">
        <f t="shared" si="2"/>
        <v>41.766666666666666</v>
      </c>
      <c r="I10" s="58">
        <f t="shared" si="3"/>
        <v>0.73669147109330291</v>
      </c>
      <c r="J10" s="57">
        <f t="shared" si="4"/>
        <v>1.0036496673863617</v>
      </c>
      <c r="K10" s="57">
        <f t="shared" si="5"/>
        <v>1.2861769258313476</v>
      </c>
      <c r="L10" s="57">
        <f t="shared" si="6"/>
        <v>0.73680629972807732</v>
      </c>
      <c r="M10" s="58">
        <f t="shared" si="7"/>
        <v>0.48572558302038416</v>
      </c>
      <c r="N10" s="50">
        <f t="shared" si="8"/>
        <v>0.58611193824955166</v>
      </c>
    </row>
    <row r="11" spans="1:14" x14ac:dyDescent="0.25">
      <c r="A11" s="12" t="s">
        <v>5</v>
      </c>
      <c r="B11" s="166">
        <v>100</v>
      </c>
      <c r="C11" s="166">
        <v>100</v>
      </c>
      <c r="D11" s="166">
        <v>100</v>
      </c>
      <c r="E11" s="96">
        <v>100</v>
      </c>
      <c r="F11" s="56">
        <f t="shared" si="0"/>
        <v>100</v>
      </c>
      <c r="G11" s="56">
        <f t="shared" si="1"/>
        <v>100</v>
      </c>
      <c r="H11" s="56">
        <f t="shared" si="2"/>
        <v>41.766666666666666</v>
      </c>
      <c r="I11" s="58">
        <f t="shared" si="3"/>
        <v>1</v>
      </c>
      <c r="J11" s="57">
        <f t="shared" si="4"/>
        <v>1</v>
      </c>
      <c r="K11" s="57">
        <f t="shared" si="5"/>
        <v>1.2861769258313476</v>
      </c>
      <c r="L11" s="57">
        <f t="shared" si="6"/>
        <v>0.73680629972807732</v>
      </c>
      <c r="M11" s="58">
        <f t="shared" si="7"/>
        <v>0.47908222203064738</v>
      </c>
      <c r="N11" s="50">
        <f t="shared" si="8"/>
        <v>0.68744933321838841</v>
      </c>
    </row>
    <row r="12" spans="1:14" x14ac:dyDescent="0.25">
      <c r="A12" s="12" t="s">
        <v>6</v>
      </c>
      <c r="B12" s="166">
        <v>33.299999999999997</v>
      </c>
      <c r="C12" s="166">
        <v>33.299999999999997</v>
      </c>
      <c r="D12" s="166">
        <v>76</v>
      </c>
      <c r="E12" s="138">
        <v>47.62</v>
      </c>
      <c r="F12" s="56">
        <f t="shared" si="0"/>
        <v>52.306666666666665</v>
      </c>
      <c r="G12" s="56">
        <f t="shared" si="1"/>
        <v>100</v>
      </c>
      <c r="H12" s="56">
        <f t="shared" si="2"/>
        <v>41.766666666666666</v>
      </c>
      <c r="I12" s="58">
        <f t="shared" si="3"/>
        <v>0.18099599313108183</v>
      </c>
      <c r="J12" s="57">
        <f t="shared" si="4"/>
        <v>1.1266310576494574</v>
      </c>
      <c r="K12" s="57">
        <f t="shared" si="5"/>
        <v>1.2861769258313476</v>
      </c>
      <c r="L12" s="57">
        <f t="shared" si="6"/>
        <v>0.73680629972807732</v>
      </c>
      <c r="M12" s="58">
        <f t="shared" si="7"/>
        <v>0.70958427589483297</v>
      </c>
      <c r="N12" s="50">
        <f t="shared" si="8"/>
        <v>0.49814896278933252</v>
      </c>
    </row>
    <row r="13" spans="1:14" x14ac:dyDescent="0.25">
      <c r="A13" s="12" t="s">
        <v>7</v>
      </c>
      <c r="B13" s="166">
        <v>85</v>
      </c>
      <c r="C13" s="166">
        <v>100</v>
      </c>
      <c r="D13" s="166">
        <v>100</v>
      </c>
      <c r="E13" s="138">
        <v>100</v>
      </c>
      <c r="F13" s="56">
        <f t="shared" si="0"/>
        <v>100</v>
      </c>
      <c r="G13" s="56">
        <f t="shared" si="1"/>
        <v>100</v>
      </c>
      <c r="H13" s="56">
        <f t="shared" si="2"/>
        <v>41.766666666666666</v>
      </c>
      <c r="I13" s="58">
        <f t="shared" si="3"/>
        <v>1</v>
      </c>
      <c r="J13" s="57">
        <f t="shared" si="4"/>
        <v>1.0556671919780007</v>
      </c>
      <c r="K13" s="57">
        <f t="shared" si="5"/>
        <v>1.2861769258313476</v>
      </c>
      <c r="L13" s="57">
        <f t="shared" si="6"/>
        <v>0.73680629972807732</v>
      </c>
      <c r="M13" s="58">
        <f t="shared" si="7"/>
        <v>0.58041125080099243</v>
      </c>
      <c r="N13" s="50">
        <f t="shared" si="8"/>
        <v>0.74824675048059541</v>
      </c>
    </row>
    <row r="14" spans="1:14" x14ac:dyDescent="0.25">
      <c r="A14" s="12" t="s">
        <v>8</v>
      </c>
      <c r="B14" s="166">
        <v>87.5</v>
      </c>
      <c r="C14" s="166">
        <v>87.5</v>
      </c>
      <c r="D14" s="166">
        <v>87.5</v>
      </c>
      <c r="E14" s="138">
        <v>82.4</v>
      </c>
      <c r="F14" s="56">
        <f t="shared" si="0"/>
        <v>85.8</v>
      </c>
      <c r="G14" s="56">
        <f t="shared" si="1"/>
        <v>100</v>
      </c>
      <c r="H14" s="56">
        <f t="shared" si="2"/>
        <v>41.766666666666666</v>
      </c>
      <c r="I14" s="58">
        <f t="shared" si="3"/>
        <v>0.75615340583858037</v>
      </c>
      <c r="J14" s="57">
        <f t="shared" si="4"/>
        <v>0.98018124015522368</v>
      </c>
      <c r="K14" s="57">
        <f t="shared" si="5"/>
        <v>1.2861769258313476</v>
      </c>
      <c r="L14" s="57">
        <f t="shared" si="6"/>
        <v>0.73680629972807732</v>
      </c>
      <c r="M14" s="58">
        <f t="shared" si="7"/>
        <v>0.44300683156910708</v>
      </c>
      <c r="N14" s="50">
        <f t="shared" si="8"/>
        <v>0.56826546127689648</v>
      </c>
    </row>
    <row r="15" spans="1:14" x14ac:dyDescent="0.25">
      <c r="A15" s="12" t="s">
        <v>9</v>
      </c>
      <c r="B15" s="167">
        <v>89</v>
      </c>
      <c r="C15" s="167">
        <v>89</v>
      </c>
      <c r="D15" s="167">
        <v>94</v>
      </c>
      <c r="E15" s="142">
        <v>94</v>
      </c>
      <c r="F15" s="56">
        <f t="shared" si="0"/>
        <v>92.333333333333329</v>
      </c>
      <c r="G15" s="56">
        <f t="shared" si="1"/>
        <v>100</v>
      </c>
      <c r="H15" s="56">
        <f t="shared" si="2"/>
        <v>41.766666666666666</v>
      </c>
      <c r="I15" s="58">
        <f t="shared" si="3"/>
        <v>0.86834573554665129</v>
      </c>
      <c r="J15" s="57">
        <f t="shared" si="4"/>
        <v>1.0183864580024939</v>
      </c>
      <c r="K15" s="57">
        <f t="shared" si="5"/>
        <v>1.2861769258313476</v>
      </c>
      <c r="L15" s="57">
        <f t="shared" si="6"/>
        <v>0.73680629972807732</v>
      </c>
      <c r="M15" s="58">
        <f t="shared" si="7"/>
        <v>0.51255044389920734</v>
      </c>
      <c r="N15" s="50">
        <f t="shared" si="8"/>
        <v>0.65486856055818499</v>
      </c>
    </row>
    <row r="16" spans="1:14" x14ac:dyDescent="0.25">
      <c r="A16" s="12" t="s">
        <v>43</v>
      </c>
      <c r="B16" s="166">
        <v>100</v>
      </c>
      <c r="C16" s="166">
        <v>50</v>
      </c>
      <c r="D16" s="166">
        <v>50</v>
      </c>
      <c r="E16" s="138">
        <v>40</v>
      </c>
      <c r="F16" s="56">
        <f t="shared" si="0"/>
        <v>46.666666666666664</v>
      </c>
      <c r="G16" s="56">
        <f t="shared" si="1"/>
        <v>100</v>
      </c>
      <c r="H16" s="56">
        <f t="shared" si="2"/>
        <v>41.766666666666666</v>
      </c>
      <c r="I16" s="58">
        <f t="shared" si="3"/>
        <v>8.4144247281053214E-2</v>
      </c>
      <c r="J16" s="57">
        <f t="shared" si="4"/>
        <v>0.73680629972807732</v>
      </c>
      <c r="K16" s="57">
        <f t="shared" si="5"/>
        <v>1.2861769258313476</v>
      </c>
      <c r="L16" s="57">
        <f t="shared" si="6"/>
        <v>0.73680629972807732</v>
      </c>
      <c r="M16" s="58">
        <f t="shared" si="7"/>
        <v>0</v>
      </c>
      <c r="N16" s="50">
        <f t="shared" si="8"/>
        <v>3.3657698912421284E-2</v>
      </c>
    </row>
    <row r="17" spans="1:14" x14ac:dyDescent="0.25">
      <c r="A17" s="12" t="s">
        <v>10</v>
      </c>
      <c r="B17" s="166">
        <v>78.5</v>
      </c>
      <c r="C17" s="166">
        <v>78.5</v>
      </c>
      <c r="D17" s="166">
        <v>57.9</v>
      </c>
      <c r="E17" s="138">
        <v>57.9</v>
      </c>
      <c r="F17" s="56">
        <f t="shared" si="0"/>
        <v>64.766666666666666</v>
      </c>
      <c r="G17" s="56">
        <f t="shared" si="1"/>
        <v>100</v>
      </c>
      <c r="H17" s="56">
        <f t="shared" si="2"/>
        <v>41.766666666666666</v>
      </c>
      <c r="I17" s="58">
        <f t="shared" si="3"/>
        <v>0.39496279336004581</v>
      </c>
      <c r="J17" s="57">
        <f t="shared" si="4"/>
        <v>0.90351694579537134</v>
      </c>
      <c r="K17" s="57">
        <f t="shared" si="5"/>
        <v>1.2861769258313476</v>
      </c>
      <c r="L17" s="57">
        <f t="shared" si="6"/>
        <v>0.73680629972807732</v>
      </c>
      <c r="M17" s="58">
        <f t="shared" si="7"/>
        <v>0.30345751692220235</v>
      </c>
      <c r="N17" s="50">
        <f t="shared" si="8"/>
        <v>0.34005962749733976</v>
      </c>
    </row>
    <row r="18" spans="1:14" x14ac:dyDescent="0.25">
      <c r="A18" s="12" t="s">
        <v>11</v>
      </c>
      <c r="B18" s="166">
        <v>78.599999999999994</v>
      </c>
      <c r="C18" s="166">
        <v>78.599999999999994</v>
      </c>
      <c r="D18" s="166">
        <v>78.599999999999994</v>
      </c>
      <c r="E18" s="96">
        <v>78.599999999999994</v>
      </c>
      <c r="F18" s="56">
        <f t="shared" si="0"/>
        <v>78.599999999999994</v>
      </c>
      <c r="G18" s="56">
        <f t="shared" si="1"/>
        <v>100</v>
      </c>
      <c r="H18" s="56">
        <f t="shared" si="2"/>
        <v>41.766666666666666</v>
      </c>
      <c r="I18" s="58">
        <f t="shared" si="3"/>
        <v>0.63251287922152255</v>
      </c>
      <c r="J18" s="57">
        <f t="shared" si="4"/>
        <v>1</v>
      </c>
      <c r="K18" s="57">
        <f t="shared" si="5"/>
        <v>1.2861769258313476</v>
      </c>
      <c r="L18" s="57">
        <f t="shared" si="6"/>
        <v>0.73680629972807732</v>
      </c>
      <c r="M18" s="58">
        <f t="shared" si="7"/>
        <v>0.47908222203064738</v>
      </c>
      <c r="N18" s="50">
        <f t="shared" si="8"/>
        <v>0.54045448490699743</v>
      </c>
    </row>
    <row r="19" spans="1:14" x14ac:dyDescent="0.25">
      <c r="A19" s="12" t="s">
        <v>12</v>
      </c>
      <c r="B19" s="168">
        <v>100</v>
      </c>
      <c r="C19" s="168">
        <v>100</v>
      </c>
      <c r="D19" s="168">
        <v>100</v>
      </c>
      <c r="E19" s="96">
        <v>100</v>
      </c>
      <c r="F19" s="56">
        <f t="shared" si="0"/>
        <v>100</v>
      </c>
      <c r="G19" s="56">
        <f t="shared" si="1"/>
        <v>100</v>
      </c>
      <c r="H19" s="56">
        <f t="shared" si="2"/>
        <v>41.766666666666666</v>
      </c>
      <c r="I19" s="58">
        <f t="shared" si="3"/>
        <v>1</v>
      </c>
      <c r="J19" s="57">
        <f t="shared" si="4"/>
        <v>1</v>
      </c>
      <c r="K19" s="57">
        <f t="shared" si="5"/>
        <v>1.2861769258313476</v>
      </c>
      <c r="L19" s="57">
        <f t="shared" si="6"/>
        <v>0.73680629972807732</v>
      </c>
      <c r="M19" s="58">
        <f t="shared" si="7"/>
        <v>0.47908222203064738</v>
      </c>
      <c r="N19" s="50">
        <f t="shared" si="8"/>
        <v>0.68744933321838841</v>
      </c>
    </row>
    <row r="20" spans="1:14" x14ac:dyDescent="0.25">
      <c r="A20" s="12" t="s">
        <v>13</v>
      </c>
      <c r="B20" s="166">
        <v>83</v>
      </c>
      <c r="C20" s="166">
        <v>83</v>
      </c>
      <c r="D20" s="166">
        <v>76.599999999999994</v>
      </c>
      <c r="E20" s="96">
        <v>76.599999999999994</v>
      </c>
      <c r="F20" s="56">
        <f t="shared" si="0"/>
        <v>78.733333333333334</v>
      </c>
      <c r="G20" s="56">
        <f t="shared" si="1"/>
        <v>100</v>
      </c>
      <c r="H20" s="56">
        <f t="shared" si="2"/>
        <v>41.766666666666666</v>
      </c>
      <c r="I20" s="58">
        <f t="shared" si="3"/>
        <v>0.63480251860332004</v>
      </c>
      <c r="J20" s="57">
        <f t="shared" si="4"/>
        <v>0.97360671165689028</v>
      </c>
      <c r="K20" s="57">
        <f t="shared" si="5"/>
        <v>1.2861769258313476</v>
      </c>
      <c r="L20" s="57">
        <f t="shared" si="6"/>
        <v>0.73680629972807732</v>
      </c>
      <c r="M20" s="58">
        <f t="shared" si="7"/>
        <v>0.43103944892077178</v>
      </c>
      <c r="N20" s="50">
        <f t="shared" si="8"/>
        <v>0.51254467679379112</v>
      </c>
    </row>
    <row r="21" spans="1:14" ht="13.5" customHeight="1" x14ac:dyDescent="0.25">
      <c r="A21" s="12" t="s">
        <v>14</v>
      </c>
      <c r="B21" s="166">
        <v>85</v>
      </c>
      <c r="C21" s="166">
        <v>85</v>
      </c>
      <c r="D21" s="166">
        <v>86</v>
      </c>
      <c r="E21" s="96">
        <v>74</v>
      </c>
      <c r="F21" s="56">
        <f t="shared" si="0"/>
        <v>81.666666666666671</v>
      </c>
      <c r="G21" s="56">
        <f t="shared" si="1"/>
        <v>100</v>
      </c>
      <c r="H21" s="56">
        <f t="shared" si="2"/>
        <v>41.766666666666666</v>
      </c>
      <c r="I21" s="58">
        <f t="shared" si="3"/>
        <v>0.6851745850028621</v>
      </c>
      <c r="J21" s="57">
        <f t="shared" si="4"/>
        <v>0.95485537690789335</v>
      </c>
      <c r="K21" s="57">
        <f t="shared" si="5"/>
        <v>1.2861769258313476</v>
      </c>
      <c r="L21" s="57">
        <f t="shared" si="6"/>
        <v>0.73680629972807732</v>
      </c>
      <c r="M21" s="58">
        <f t="shared" si="7"/>
        <v>0.39690705476274835</v>
      </c>
      <c r="N21" s="50">
        <f t="shared" si="8"/>
        <v>0.51221406685879389</v>
      </c>
    </row>
  </sheetData>
  <autoFilter ref="A4:E20" xr:uid="{00000000-0009-0000-0000-000018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92D050"/>
  </sheetPr>
  <dimension ref="A2:N21"/>
  <sheetViews>
    <sheetView zoomScaleNormal="100" workbookViewId="0">
      <selection activeCell="A9" sqref="A9:XFD9"/>
    </sheetView>
  </sheetViews>
  <sheetFormatPr defaultRowHeight="15" x14ac:dyDescent="0.25"/>
  <cols>
    <col min="1" max="1" width="23.28515625" customWidth="1"/>
    <col min="2" max="2" width="8.85546875" customWidth="1"/>
    <col min="3" max="3" width="8" customWidth="1"/>
    <col min="4" max="4" width="7.42578125" customWidth="1"/>
    <col min="5" max="5" width="8.85546875" customWidth="1"/>
    <col min="6" max="6" width="11" customWidth="1"/>
    <col min="8" max="8" width="8.28515625" customWidth="1"/>
    <col min="9" max="9" width="8.7109375" customWidth="1"/>
    <col min="10" max="10" width="6.7109375" customWidth="1"/>
    <col min="11" max="12" width="8" customWidth="1"/>
    <col min="14" max="14" width="10" customWidth="1"/>
  </cols>
  <sheetData>
    <row r="2" spans="1:14" ht="18.75" x14ac:dyDescent="0.3">
      <c r="A2" s="13" t="s">
        <v>19</v>
      </c>
      <c r="B2" s="13"/>
    </row>
    <row r="3" spans="1:14" ht="36" customHeight="1" x14ac:dyDescent="0.25">
      <c r="A3" s="339" t="s">
        <v>98</v>
      </c>
      <c r="B3" s="340"/>
      <c r="C3" s="340"/>
      <c r="D3" s="340"/>
      <c r="E3" s="340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4" ht="52.5" customHeight="1" x14ac:dyDescent="0.25">
      <c r="A4" s="4" t="s">
        <v>0</v>
      </c>
      <c r="B4" s="4">
        <v>2018</v>
      </c>
      <c r="C4" s="4">
        <v>2019</v>
      </c>
      <c r="D4" s="4">
        <v>2020</v>
      </c>
      <c r="E4" s="4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4" x14ac:dyDescent="0.25">
      <c r="A5" s="12" t="s">
        <v>15</v>
      </c>
      <c r="B5" s="166">
        <v>100</v>
      </c>
      <c r="C5" s="166">
        <v>100</v>
      </c>
      <c r="D5" s="166">
        <v>100</v>
      </c>
      <c r="E5" s="96">
        <v>100</v>
      </c>
      <c r="F5" s="56">
        <f t="shared" ref="F5:F21" si="0">SUM(C5:E5)/3</f>
        <v>100</v>
      </c>
      <c r="G5" s="56">
        <f t="shared" ref="G5:G21" si="1">MAX($F$5:$F$21)</f>
        <v>100</v>
      </c>
      <c r="H5" s="56">
        <f t="shared" ref="H5:H21" si="2">MIN($F$5:$F$21)</f>
        <v>36.166666666666664</v>
      </c>
      <c r="I5" s="58">
        <f t="shared" ref="I5:I21" si="3">(F5-H5)/(G5-H5)</f>
        <v>1</v>
      </c>
      <c r="J5" s="57">
        <f t="shared" ref="J5:J21" si="4">((E5/D5)*(D5/C5)*(C5/B5))^(1/3)</f>
        <v>1</v>
      </c>
      <c r="K5" s="57">
        <f t="shared" ref="K5:K21" si="5">MAX($J$5:$J$21)</f>
        <v>1.0839606651973961</v>
      </c>
      <c r="L5" s="57">
        <f t="shared" ref="L5:L21" si="6">MIN($J$5:$J$21)</f>
        <v>0.89315799385402828</v>
      </c>
      <c r="M5" s="58">
        <f t="shared" ref="M5:M21" si="7">(J5-L5)/(K5-L5)</f>
        <v>0.5599607457995136</v>
      </c>
      <c r="N5" s="50">
        <f t="shared" ref="N5:N21" si="8">0.6*M5+0.4*I5</f>
        <v>0.73597644747970814</v>
      </c>
    </row>
    <row r="6" spans="1:14" x14ac:dyDescent="0.25">
      <c r="A6" s="12" t="s">
        <v>1</v>
      </c>
      <c r="B6" s="166">
        <v>77</v>
      </c>
      <c r="C6" s="166">
        <v>64</v>
      </c>
      <c r="D6" s="166">
        <v>64</v>
      </c>
      <c r="E6" s="96">
        <v>66.599999999999994</v>
      </c>
      <c r="F6" s="56">
        <f t="shared" si="0"/>
        <v>64.86666666666666</v>
      </c>
      <c r="G6" s="56">
        <f t="shared" si="1"/>
        <v>100</v>
      </c>
      <c r="H6" s="56">
        <f t="shared" si="2"/>
        <v>36.166666666666664</v>
      </c>
      <c r="I6" s="58">
        <f t="shared" si="3"/>
        <v>0.44960835509138375</v>
      </c>
      <c r="J6" s="57">
        <f t="shared" si="4"/>
        <v>0.95278410060527619</v>
      </c>
      <c r="K6" s="57">
        <f t="shared" si="5"/>
        <v>1.0839606651973961</v>
      </c>
      <c r="L6" s="57">
        <f t="shared" si="6"/>
        <v>0.89315799385402828</v>
      </c>
      <c r="M6" s="58">
        <f t="shared" si="7"/>
        <v>0.312501425328291</v>
      </c>
      <c r="N6" s="50">
        <f t="shared" si="8"/>
        <v>0.36734419723352807</v>
      </c>
    </row>
    <row r="7" spans="1:14" x14ac:dyDescent="0.25">
      <c r="A7" s="12" t="s">
        <v>2</v>
      </c>
      <c r="B7" s="166">
        <v>100</v>
      </c>
      <c r="C7" s="166">
        <v>100</v>
      </c>
      <c r="D7" s="166">
        <v>100</v>
      </c>
      <c r="E7" s="96">
        <v>100</v>
      </c>
      <c r="F7" s="56">
        <f t="shared" si="0"/>
        <v>100</v>
      </c>
      <c r="G7" s="56">
        <f t="shared" si="1"/>
        <v>100</v>
      </c>
      <c r="H7" s="56">
        <f t="shared" si="2"/>
        <v>36.166666666666664</v>
      </c>
      <c r="I7" s="58">
        <f t="shared" si="3"/>
        <v>1</v>
      </c>
      <c r="J7" s="57">
        <f t="shared" si="4"/>
        <v>1</v>
      </c>
      <c r="K7" s="57">
        <f t="shared" si="5"/>
        <v>1.0839606651973961</v>
      </c>
      <c r="L7" s="57">
        <f t="shared" si="6"/>
        <v>0.89315799385402828</v>
      </c>
      <c r="M7" s="58">
        <f t="shared" si="7"/>
        <v>0.5599607457995136</v>
      </c>
      <c r="N7" s="50">
        <f t="shared" si="8"/>
        <v>0.73597644747970814</v>
      </c>
    </row>
    <row r="8" spans="1:14" x14ac:dyDescent="0.25">
      <c r="A8" s="12" t="s">
        <v>3</v>
      </c>
      <c r="B8" s="166">
        <v>77</v>
      </c>
      <c r="C8" s="166">
        <v>77</v>
      </c>
      <c r="D8" s="166">
        <v>87.5</v>
      </c>
      <c r="E8" s="138">
        <v>63.1</v>
      </c>
      <c r="F8" s="56">
        <f t="shared" si="0"/>
        <v>75.86666666666666</v>
      </c>
      <c r="G8" s="56">
        <f t="shared" si="1"/>
        <v>100</v>
      </c>
      <c r="H8" s="56">
        <f t="shared" si="2"/>
        <v>36.166666666666664</v>
      </c>
      <c r="I8" s="58">
        <f t="shared" si="3"/>
        <v>0.62193211488250644</v>
      </c>
      <c r="J8" s="57">
        <f t="shared" si="4"/>
        <v>0.93579246663555316</v>
      </c>
      <c r="K8" s="57">
        <f t="shared" si="5"/>
        <v>1.0839606651973961</v>
      </c>
      <c r="L8" s="57">
        <f t="shared" si="6"/>
        <v>0.89315799385402828</v>
      </c>
      <c r="M8" s="58">
        <f t="shared" si="7"/>
        <v>0.22344798676743907</v>
      </c>
      <c r="N8" s="50">
        <f t="shared" si="8"/>
        <v>0.38284163801346605</v>
      </c>
    </row>
    <row r="9" spans="1:14" x14ac:dyDescent="0.25">
      <c r="A9" s="12" t="s">
        <v>16</v>
      </c>
      <c r="B9" s="166">
        <v>90</v>
      </c>
      <c r="C9" s="166">
        <v>90</v>
      </c>
      <c r="D9" s="166">
        <v>100</v>
      </c>
      <c r="E9" s="96">
        <v>100</v>
      </c>
      <c r="F9" s="56">
        <f t="shared" si="0"/>
        <v>96.666666666666671</v>
      </c>
      <c r="G9" s="56">
        <f t="shared" si="1"/>
        <v>100</v>
      </c>
      <c r="H9" s="56">
        <f t="shared" si="2"/>
        <v>36.166666666666664</v>
      </c>
      <c r="I9" s="58">
        <f t="shared" si="3"/>
        <v>0.94778067885117501</v>
      </c>
      <c r="J9" s="57">
        <f t="shared" si="4"/>
        <v>1.0357441686512863</v>
      </c>
      <c r="K9" s="57">
        <f t="shared" si="5"/>
        <v>1.0839606651973961</v>
      </c>
      <c r="L9" s="57">
        <f t="shared" si="6"/>
        <v>0.89315799385402828</v>
      </c>
      <c r="M9" s="58">
        <f t="shared" si="7"/>
        <v>0.74729653307977228</v>
      </c>
      <c r="N9" s="50">
        <f t="shared" si="8"/>
        <v>0.82749019138833335</v>
      </c>
    </row>
    <row r="10" spans="1:14" x14ac:dyDescent="0.25">
      <c r="A10" s="12" t="s">
        <v>4</v>
      </c>
      <c r="B10" s="166">
        <v>91</v>
      </c>
      <c r="C10" s="166">
        <v>90</v>
      </c>
      <c r="D10" s="166">
        <v>100</v>
      </c>
      <c r="E10" s="96">
        <v>88</v>
      </c>
      <c r="F10" s="56">
        <f t="shared" si="0"/>
        <v>92.666666666666671</v>
      </c>
      <c r="G10" s="56">
        <f t="shared" si="1"/>
        <v>100</v>
      </c>
      <c r="H10" s="56">
        <f t="shared" si="2"/>
        <v>36.166666666666664</v>
      </c>
      <c r="I10" s="58">
        <f t="shared" si="3"/>
        <v>0.88511749347258495</v>
      </c>
      <c r="J10" s="57">
        <f t="shared" si="4"/>
        <v>0.98888796914213206</v>
      </c>
      <c r="K10" s="57">
        <f t="shared" si="5"/>
        <v>1.0839606651973961</v>
      </c>
      <c r="L10" s="57">
        <f t="shared" si="6"/>
        <v>0.89315799385402828</v>
      </c>
      <c r="M10" s="58">
        <f t="shared" si="7"/>
        <v>0.50172240574047555</v>
      </c>
      <c r="N10" s="50">
        <f t="shared" si="8"/>
        <v>0.65508044083331929</v>
      </c>
    </row>
    <row r="11" spans="1:14" x14ac:dyDescent="0.25">
      <c r="A11" s="12" t="s">
        <v>5</v>
      </c>
      <c r="B11" s="166">
        <v>100</v>
      </c>
      <c r="C11" s="166">
        <v>100</v>
      </c>
      <c r="D11" s="166">
        <v>100</v>
      </c>
      <c r="E11" s="96">
        <v>100</v>
      </c>
      <c r="F11" s="56">
        <f t="shared" si="0"/>
        <v>100</v>
      </c>
      <c r="G11" s="56">
        <f t="shared" si="1"/>
        <v>100</v>
      </c>
      <c r="H11" s="56">
        <f t="shared" si="2"/>
        <v>36.166666666666664</v>
      </c>
      <c r="I11" s="58">
        <f t="shared" si="3"/>
        <v>1</v>
      </c>
      <c r="J11" s="57">
        <f t="shared" si="4"/>
        <v>1</v>
      </c>
      <c r="K11" s="57">
        <f t="shared" si="5"/>
        <v>1.0839606651973961</v>
      </c>
      <c r="L11" s="57">
        <f t="shared" si="6"/>
        <v>0.89315799385402828</v>
      </c>
      <c r="M11" s="58">
        <f t="shared" si="7"/>
        <v>0.5599607457995136</v>
      </c>
      <c r="N11" s="50">
        <f t="shared" si="8"/>
        <v>0.73597644747970814</v>
      </c>
    </row>
    <row r="12" spans="1:14" x14ac:dyDescent="0.25">
      <c r="A12" s="12" t="s">
        <v>6</v>
      </c>
      <c r="B12" s="166">
        <v>100</v>
      </c>
      <c r="C12" s="166">
        <v>100</v>
      </c>
      <c r="D12" s="166">
        <v>95.7</v>
      </c>
      <c r="E12" s="138">
        <v>95.7</v>
      </c>
      <c r="F12" s="56">
        <f t="shared" si="0"/>
        <v>97.133333333333326</v>
      </c>
      <c r="G12" s="56">
        <f t="shared" si="1"/>
        <v>100</v>
      </c>
      <c r="H12" s="56">
        <f t="shared" si="2"/>
        <v>36.166666666666664</v>
      </c>
      <c r="I12" s="58">
        <f t="shared" si="3"/>
        <v>0.95509138381201031</v>
      </c>
      <c r="J12" s="57">
        <f t="shared" si="4"/>
        <v>0.98545616910111589</v>
      </c>
      <c r="K12" s="57">
        <f t="shared" si="5"/>
        <v>1.0839606651973961</v>
      </c>
      <c r="L12" s="57">
        <f t="shared" si="6"/>
        <v>0.89315799385402828</v>
      </c>
      <c r="M12" s="58">
        <f t="shared" si="7"/>
        <v>0.4837362841791043</v>
      </c>
      <c r="N12" s="50">
        <f t="shared" si="8"/>
        <v>0.67227832403226673</v>
      </c>
    </row>
    <row r="13" spans="1:14" x14ac:dyDescent="0.25">
      <c r="A13" s="12" t="s">
        <v>7</v>
      </c>
      <c r="B13" s="166">
        <v>95</v>
      </c>
      <c r="C13" s="166">
        <v>95</v>
      </c>
      <c r="D13" s="166">
        <v>95</v>
      </c>
      <c r="E13" s="138">
        <v>95</v>
      </c>
      <c r="F13" s="56">
        <f t="shared" si="0"/>
        <v>95</v>
      </c>
      <c r="G13" s="56">
        <f t="shared" si="1"/>
        <v>100</v>
      </c>
      <c r="H13" s="56">
        <f t="shared" si="2"/>
        <v>36.166666666666664</v>
      </c>
      <c r="I13" s="58">
        <f t="shared" si="3"/>
        <v>0.92167101827676245</v>
      </c>
      <c r="J13" s="57">
        <f t="shared" si="4"/>
        <v>1</v>
      </c>
      <c r="K13" s="57">
        <f t="shared" si="5"/>
        <v>1.0839606651973961</v>
      </c>
      <c r="L13" s="57">
        <f t="shared" si="6"/>
        <v>0.89315799385402828</v>
      </c>
      <c r="M13" s="58">
        <f t="shared" si="7"/>
        <v>0.5599607457995136</v>
      </c>
      <c r="N13" s="50">
        <f t="shared" si="8"/>
        <v>0.70464485479041317</v>
      </c>
    </row>
    <row r="14" spans="1:14" x14ac:dyDescent="0.25">
      <c r="A14" s="12" t="s">
        <v>8</v>
      </c>
      <c r="B14" s="166">
        <v>100</v>
      </c>
      <c r="C14" s="166">
        <v>100</v>
      </c>
      <c r="D14" s="166">
        <v>100</v>
      </c>
      <c r="E14" s="138">
        <v>100</v>
      </c>
      <c r="F14" s="56">
        <f t="shared" si="0"/>
        <v>100</v>
      </c>
      <c r="G14" s="56">
        <f t="shared" si="1"/>
        <v>100</v>
      </c>
      <c r="H14" s="56">
        <f t="shared" si="2"/>
        <v>36.166666666666664</v>
      </c>
      <c r="I14" s="58">
        <f t="shared" si="3"/>
        <v>1</v>
      </c>
      <c r="J14" s="57">
        <f t="shared" si="4"/>
        <v>1</v>
      </c>
      <c r="K14" s="57">
        <f t="shared" si="5"/>
        <v>1.0839606651973961</v>
      </c>
      <c r="L14" s="57">
        <f t="shared" si="6"/>
        <v>0.89315799385402828</v>
      </c>
      <c r="M14" s="58">
        <f t="shared" si="7"/>
        <v>0.5599607457995136</v>
      </c>
      <c r="N14" s="50">
        <f t="shared" si="8"/>
        <v>0.73597644747970814</v>
      </c>
    </row>
    <row r="15" spans="1:14" x14ac:dyDescent="0.25">
      <c r="A15" s="12" t="s">
        <v>9</v>
      </c>
      <c r="B15" s="166">
        <v>100</v>
      </c>
      <c r="C15" s="166">
        <v>100</v>
      </c>
      <c r="D15" s="166">
        <v>100</v>
      </c>
      <c r="E15" s="138">
        <v>100</v>
      </c>
      <c r="F15" s="56">
        <f t="shared" si="0"/>
        <v>100</v>
      </c>
      <c r="G15" s="56">
        <f t="shared" si="1"/>
        <v>100</v>
      </c>
      <c r="H15" s="56">
        <f t="shared" si="2"/>
        <v>36.166666666666664</v>
      </c>
      <c r="I15" s="58">
        <f t="shared" si="3"/>
        <v>1</v>
      </c>
      <c r="J15" s="57">
        <f t="shared" si="4"/>
        <v>1</v>
      </c>
      <c r="K15" s="57">
        <f t="shared" si="5"/>
        <v>1.0839606651973961</v>
      </c>
      <c r="L15" s="57">
        <f t="shared" si="6"/>
        <v>0.89315799385402828</v>
      </c>
      <c r="M15" s="58">
        <f t="shared" si="7"/>
        <v>0.5599607457995136</v>
      </c>
      <c r="N15" s="50">
        <f t="shared" si="8"/>
        <v>0.73597644747970814</v>
      </c>
    </row>
    <row r="16" spans="1:14" x14ac:dyDescent="0.25">
      <c r="A16" s="12" t="s">
        <v>43</v>
      </c>
      <c r="B16" s="166">
        <v>40</v>
      </c>
      <c r="C16" s="166">
        <v>40</v>
      </c>
      <c r="D16" s="166">
        <v>40</v>
      </c>
      <c r="E16" s="138">
        <v>28.5</v>
      </c>
      <c r="F16" s="56">
        <f t="shared" si="0"/>
        <v>36.166666666666664</v>
      </c>
      <c r="G16" s="56">
        <f t="shared" si="1"/>
        <v>100</v>
      </c>
      <c r="H16" s="56">
        <f t="shared" si="2"/>
        <v>36.166666666666664</v>
      </c>
      <c r="I16" s="58">
        <f t="shared" si="3"/>
        <v>0</v>
      </c>
      <c r="J16" s="57">
        <f t="shared" si="4"/>
        <v>0.89315799385402828</v>
      </c>
      <c r="K16" s="57">
        <f t="shared" si="5"/>
        <v>1.0839606651973961</v>
      </c>
      <c r="L16" s="57">
        <f t="shared" si="6"/>
        <v>0.89315799385402828</v>
      </c>
      <c r="M16" s="58">
        <f t="shared" si="7"/>
        <v>0</v>
      </c>
      <c r="N16" s="50">
        <f t="shared" si="8"/>
        <v>0</v>
      </c>
    </row>
    <row r="17" spans="1:14" x14ac:dyDescent="0.25">
      <c r="A17" s="12" t="s">
        <v>10</v>
      </c>
      <c r="B17" s="166">
        <v>85.7</v>
      </c>
      <c r="C17" s="166">
        <v>85.7</v>
      </c>
      <c r="D17" s="166">
        <v>63.1</v>
      </c>
      <c r="E17" s="138">
        <v>66.7</v>
      </c>
      <c r="F17" s="56">
        <f t="shared" si="0"/>
        <v>71.833333333333329</v>
      </c>
      <c r="G17" s="56">
        <f t="shared" si="1"/>
        <v>100</v>
      </c>
      <c r="H17" s="56">
        <f t="shared" si="2"/>
        <v>36.166666666666664</v>
      </c>
      <c r="I17" s="58">
        <f t="shared" si="3"/>
        <v>0.5587467362924281</v>
      </c>
      <c r="J17" s="57">
        <f t="shared" si="4"/>
        <v>0.91984574553460563</v>
      </c>
      <c r="K17" s="57">
        <f t="shared" si="5"/>
        <v>1.0839606651973961</v>
      </c>
      <c r="L17" s="57">
        <f t="shared" si="6"/>
        <v>0.89315799385402828</v>
      </c>
      <c r="M17" s="58">
        <f t="shared" si="7"/>
        <v>0.13987095407354214</v>
      </c>
      <c r="N17" s="50">
        <f t="shared" si="8"/>
        <v>0.30742126696109651</v>
      </c>
    </row>
    <row r="18" spans="1:14" x14ac:dyDescent="0.25">
      <c r="A18" s="12" t="s">
        <v>11</v>
      </c>
      <c r="B18" s="166">
        <v>50.8</v>
      </c>
      <c r="C18" s="166">
        <v>51</v>
      </c>
      <c r="D18" s="166">
        <v>68.7</v>
      </c>
      <c r="E18" s="96">
        <v>64.7</v>
      </c>
      <c r="F18" s="56">
        <f t="shared" si="0"/>
        <v>61.466666666666669</v>
      </c>
      <c r="G18" s="56">
        <f t="shared" si="1"/>
        <v>100</v>
      </c>
      <c r="H18" s="56">
        <f t="shared" si="2"/>
        <v>36.166666666666664</v>
      </c>
      <c r="I18" s="58">
        <f t="shared" si="3"/>
        <v>0.39634464751958232</v>
      </c>
      <c r="J18" s="57">
        <f t="shared" si="4"/>
        <v>1.0839606651973961</v>
      </c>
      <c r="K18" s="57">
        <f t="shared" si="5"/>
        <v>1.0839606651973961</v>
      </c>
      <c r="L18" s="57">
        <f t="shared" si="6"/>
        <v>0.89315799385402828</v>
      </c>
      <c r="M18" s="58">
        <f t="shared" si="7"/>
        <v>1</v>
      </c>
      <c r="N18" s="50">
        <f t="shared" si="8"/>
        <v>0.75853785900783288</v>
      </c>
    </row>
    <row r="19" spans="1:14" x14ac:dyDescent="0.25">
      <c r="A19" s="12" t="s">
        <v>12</v>
      </c>
      <c r="B19" s="166">
        <v>100</v>
      </c>
      <c r="C19" s="166">
        <v>100</v>
      </c>
      <c r="D19" s="166">
        <v>100</v>
      </c>
      <c r="E19" s="96">
        <v>100</v>
      </c>
      <c r="F19" s="56">
        <f t="shared" si="0"/>
        <v>100</v>
      </c>
      <c r="G19" s="56">
        <f t="shared" si="1"/>
        <v>100</v>
      </c>
      <c r="H19" s="56">
        <f t="shared" si="2"/>
        <v>36.166666666666664</v>
      </c>
      <c r="I19" s="58">
        <f t="shared" si="3"/>
        <v>1</v>
      </c>
      <c r="J19" s="57">
        <f t="shared" si="4"/>
        <v>1</v>
      </c>
      <c r="K19" s="57">
        <f t="shared" si="5"/>
        <v>1.0839606651973961</v>
      </c>
      <c r="L19" s="57">
        <f t="shared" si="6"/>
        <v>0.89315799385402828</v>
      </c>
      <c r="M19" s="58">
        <f t="shared" si="7"/>
        <v>0.5599607457995136</v>
      </c>
      <c r="N19" s="50">
        <f t="shared" si="8"/>
        <v>0.73597644747970814</v>
      </c>
    </row>
    <row r="20" spans="1:14" x14ac:dyDescent="0.25">
      <c r="A20" s="12" t="s">
        <v>13</v>
      </c>
      <c r="B20" s="166">
        <v>100</v>
      </c>
      <c r="C20" s="166">
        <v>100</v>
      </c>
      <c r="D20" s="166">
        <v>93</v>
      </c>
      <c r="E20" s="325">
        <v>82</v>
      </c>
      <c r="F20" s="56">
        <f t="shared" si="0"/>
        <v>91.666666666666671</v>
      </c>
      <c r="G20" s="56">
        <f t="shared" si="1"/>
        <v>100</v>
      </c>
      <c r="H20" s="56">
        <f t="shared" si="2"/>
        <v>36.166666666666664</v>
      </c>
      <c r="I20" s="58">
        <f t="shared" si="3"/>
        <v>0.86945169712793746</v>
      </c>
      <c r="J20" s="57">
        <f t="shared" si="4"/>
        <v>0.93599016231411569</v>
      </c>
      <c r="K20" s="57">
        <f t="shared" si="5"/>
        <v>1.0839606651973961</v>
      </c>
      <c r="L20" s="57">
        <f t="shared" si="6"/>
        <v>0.89315799385402828</v>
      </c>
      <c r="M20" s="58">
        <f t="shared" si="7"/>
        <v>0.22448411313386069</v>
      </c>
      <c r="N20" s="50">
        <f t="shared" si="8"/>
        <v>0.48247114673149144</v>
      </c>
    </row>
    <row r="21" spans="1:14" ht="15" customHeight="1" x14ac:dyDescent="0.25">
      <c r="A21" s="12" t="s">
        <v>14</v>
      </c>
      <c r="B21" s="166">
        <v>88</v>
      </c>
      <c r="C21" s="166">
        <v>88</v>
      </c>
      <c r="D21" s="166">
        <v>88</v>
      </c>
      <c r="E21" s="96">
        <v>82</v>
      </c>
      <c r="F21" s="56">
        <f t="shared" si="0"/>
        <v>86</v>
      </c>
      <c r="G21" s="56">
        <f t="shared" si="1"/>
        <v>100</v>
      </c>
      <c r="H21" s="56">
        <f t="shared" si="2"/>
        <v>36.166666666666664</v>
      </c>
      <c r="I21" s="58">
        <f t="shared" si="3"/>
        <v>0.78067885117493474</v>
      </c>
      <c r="J21" s="57">
        <f t="shared" si="4"/>
        <v>0.97673569655393588</v>
      </c>
      <c r="K21" s="57">
        <f t="shared" si="5"/>
        <v>1.0839606651973961</v>
      </c>
      <c r="L21" s="57">
        <f t="shared" si="6"/>
        <v>0.89315799385402828</v>
      </c>
      <c r="M21" s="58">
        <f t="shared" si="7"/>
        <v>0.43803214132941287</v>
      </c>
      <c r="N21" s="50">
        <f t="shared" si="8"/>
        <v>0.57509082526762167</v>
      </c>
    </row>
  </sheetData>
  <autoFilter ref="A4:E20" xr:uid="{00000000-0009-0000-0000-000019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rgb="FF92D050"/>
  </sheetPr>
  <dimension ref="A2:N21"/>
  <sheetViews>
    <sheetView zoomScaleNormal="100" workbookViewId="0">
      <selection activeCell="A9" sqref="A9:XFD9"/>
    </sheetView>
  </sheetViews>
  <sheetFormatPr defaultRowHeight="15" x14ac:dyDescent="0.25"/>
  <cols>
    <col min="1" max="1" width="28.140625" customWidth="1"/>
    <col min="2" max="2" width="12.28515625" customWidth="1"/>
    <col min="3" max="3" width="10.140625" bestFit="1" customWidth="1"/>
    <col min="4" max="4" width="10.140625" customWidth="1"/>
    <col min="5" max="5" width="10.140625" bestFit="1" customWidth="1"/>
    <col min="6" max="6" width="12.5703125" customWidth="1"/>
  </cols>
  <sheetData>
    <row r="2" spans="1:14" ht="18.75" x14ac:dyDescent="0.3">
      <c r="A2" s="13" t="s">
        <v>19</v>
      </c>
      <c r="B2" s="13"/>
    </row>
    <row r="3" spans="1:14" ht="51" customHeight="1" x14ac:dyDescent="0.25">
      <c r="A3" s="339" t="s">
        <v>68</v>
      </c>
      <c r="B3" s="340"/>
      <c r="C3" s="340"/>
      <c r="D3" s="340"/>
      <c r="E3" s="340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4" ht="48" customHeight="1" x14ac:dyDescent="0.25">
      <c r="A4" s="4" t="s">
        <v>0</v>
      </c>
      <c r="B4" s="278">
        <v>2018</v>
      </c>
      <c r="C4" s="278">
        <v>2019</v>
      </c>
      <c r="D4" s="278">
        <v>2020</v>
      </c>
      <c r="E4" s="121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4" x14ac:dyDescent="0.25">
      <c r="A5" s="12" t="s">
        <v>15</v>
      </c>
      <c r="B5" s="89">
        <v>100</v>
      </c>
      <c r="C5" s="89">
        <v>100</v>
      </c>
      <c r="D5" s="89">
        <v>100</v>
      </c>
      <c r="E5" s="96">
        <v>100</v>
      </c>
      <c r="F5" s="56">
        <f t="shared" ref="F5:F21" si="0">SUM(C5:E5)/3</f>
        <v>100</v>
      </c>
      <c r="G5" s="56">
        <f t="shared" ref="G5:G21" si="1">MAX($F$5:$F$21)</f>
        <v>100</v>
      </c>
      <c r="H5" s="56">
        <f t="shared" ref="H5:H21" si="2">MIN($F$5:$F$21)</f>
        <v>0</v>
      </c>
      <c r="I5" s="58">
        <f t="shared" ref="I5:I21" si="3">(F5-H5)/(G5-H5)</f>
        <v>1</v>
      </c>
      <c r="J5" s="57">
        <f>((E5/D5)*(D5/C5)*(C5/B5))^(1/3)</f>
        <v>1</v>
      </c>
      <c r="K5" s="57">
        <f t="shared" ref="K5:K21" si="4">MAX($J$5:$J$21)</f>
        <v>4.6415888336127793</v>
      </c>
      <c r="L5" s="57">
        <f t="shared" ref="L5:L21" si="5">MIN($J$5:$J$21)</f>
        <v>0</v>
      </c>
      <c r="M5" s="58">
        <f t="shared" ref="M5:M21" si="6">(J5-L5)/(K5-L5)</f>
        <v>0.21544346900318836</v>
      </c>
      <c r="N5" s="50">
        <f t="shared" ref="N5:N21" si="7">0.6*M5+0.4*I5</f>
        <v>0.529266081401913</v>
      </c>
    </row>
    <row r="6" spans="1:14" x14ac:dyDescent="0.25">
      <c r="A6" s="12" t="s">
        <v>1</v>
      </c>
      <c r="B6" s="89">
        <v>0</v>
      </c>
      <c r="C6" s="89">
        <v>0</v>
      </c>
      <c r="D6" s="89">
        <v>0</v>
      </c>
      <c r="E6" s="96">
        <v>100</v>
      </c>
      <c r="F6" s="56">
        <f t="shared" si="0"/>
        <v>33.333333333333336</v>
      </c>
      <c r="G6" s="56">
        <f t="shared" si="1"/>
        <v>100</v>
      </c>
      <c r="H6" s="56">
        <f t="shared" si="2"/>
        <v>0</v>
      </c>
      <c r="I6" s="58">
        <f t="shared" si="3"/>
        <v>0.33333333333333337</v>
      </c>
      <c r="J6" s="57">
        <f>((E6))^(1/3)</f>
        <v>4.6415888336127793</v>
      </c>
      <c r="K6" s="57">
        <f t="shared" si="4"/>
        <v>4.6415888336127793</v>
      </c>
      <c r="L6" s="57">
        <f t="shared" si="5"/>
        <v>0</v>
      </c>
      <c r="M6" s="58">
        <f t="shared" si="6"/>
        <v>1</v>
      </c>
      <c r="N6" s="50">
        <f t="shared" si="7"/>
        <v>0.73333333333333339</v>
      </c>
    </row>
    <row r="7" spans="1:14" x14ac:dyDescent="0.25">
      <c r="A7" s="12" t="s">
        <v>2</v>
      </c>
      <c r="B7" s="89">
        <v>100</v>
      </c>
      <c r="C7" s="89">
        <v>100</v>
      </c>
      <c r="D7" s="89">
        <v>100</v>
      </c>
      <c r="E7" s="96">
        <v>100</v>
      </c>
      <c r="F7" s="56">
        <f t="shared" si="0"/>
        <v>100</v>
      </c>
      <c r="G7" s="56">
        <f t="shared" si="1"/>
        <v>100</v>
      </c>
      <c r="H7" s="56">
        <f t="shared" si="2"/>
        <v>0</v>
      </c>
      <c r="I7" s="58">
        <f t="shared" si="3"/>
        <v>1</v>
      </c>
      <c r="J7" s="57">
        <f>((E7/D7)*(D7/C7)*(C7/B7))^(1/3)</f>
        <v>1</v>
      </c>
      <c r="K7" s="57">
        <f t="shared" si="4"/>
        <v>4.6415888336127793</v>
      </c>
      <c r="L7" s="57">
        <f t="shared" si="5"/>
        <v>0</v>
      </c>
      <c r="M7" s="58">
        <f t="shared" si="6"/>
        <v>0.21544346900318836</v>
      </c>
      <c r="N7" s="50">
        <f t="shared" si="7"/>
        <v>0.529266081401913</v>
      </c>
    </row>
    <row r="8" spans="1:14" x14ac:dyDescent="0.25">
      <c r="A8" s="12" t="s">
        <v>3</v>
      </c>
      <c r="B8" s="89">
        <v>0</v>
      </c>
      <c r="C8" s="89">
        <v>0</v>
      </c>
      <c r="D8" s="89">
        <v>0</v>
      </c>
      <c r="E8" s="138">
        <v>0</v>
      </c>
      <c r="F8" s="56">
        <f t="shared" si="0"/>
        <v>0</v>
      </c>
      <c r="G8" s="56">
        <f t="shared" si="1"/>
        <v>100</v>
      </c>
      <c r="H8" s="56">
        <f t="shared" si="2"/>
        <v>0</v>
      </c>
      <c r="I8" s="58">
        <f t="shared" si="3"/>
        <v>0</v>
      </c>
      <c r="J8" s="57">
        <v>0</v>
      </c>
      <c r="K8" s="57">
        <f t="shared" si="4"/>
        <v>4.6415888336127793</v>
      </c>
      <c r="L8" s="57">
        <f t="shared" si="5"/>
        <v>0</v>
      </c>
      <c r="M8" s="58">
        <f t="shared" si="6"/>
        <v>0</v>
      </c>
      <c r="N8" s="50">
        <f t="shared" si="7"/>
        <v>0</v>
      </c>
    </row>
    <row r="9" spans="1:14" x14ac:dyDescent="0.25">
      <c r="A9" s="12" t="s">
        <v>16</v>
      </c>
      <c r="B9" s="89">
        <v>0</v>
      </c>
      <c r="C9" s="89">
        <v>0</v>
      </c>
      <c r="D9" s="89">
        <v>0</v>
      </c>
      <c r="E9" s="96">
        <v>0</v>
      </c>
      <c r="F9" s="56">
        <f t="shared" si="0"/>
        <v>0</v>
      </c>
      <c r="G9" s="56">
        <f t="shared" si="1"/>
        <v>100</v>
      </c>
      <c r="H9" s="56">
        <f t="shared" si="2"/>
        <v>0</v>
      </c>
      <c r="I9" s="58">
        <f t="shared" si="3"/>
        <v>0</v>
      </c>
      <c r="J9" s="57">
        <v>0</v>
      </c>
      <c r="K9" s="57">
        <f t="shared" si="4"/>
        <v>4.6415888336127793</v>
      </c>
      <c r="L9" s="57">
        <f t="shared" si="5"/>
        <v>0</v>
      </c>
      <c r="M9" s="58">
        <f t="shared" si="6"/>
        <v>0</v>
      </c>
      <c r="N9" s="50">
        <f t="shared" si="7"/>
        <v>0</v>
      </c>
    </row>
    <row r="10" spans="1:14" x14ac:dyDescent="0.25">
      <c r="A10" s="12" t="s">
        <v>4</v>
      </c>
      <c r="B10" s="89">
        <v>0</v>
      </c>
      <c r="C10" s="89">
        <v>0</v>
      </c>
      <c r="D10" s="89">
        <v>0</v>
      </c>
      <c r="E10" s="96">
        <v>0</v>
      </c>
      <c r="F10" s="56">
        <f t="shared" si="0"/>
        <v>0</v>
      </c>
      <c r="G10" s="56">
        <f t="shared" si="1"/>
        <v>100</v>
      </c>
      <c r="H10" s="56">
        <f t="shared" si="2"/>
        <v>0</v>
      </c>
      <c r="I10" s="58">
        <f t="shared" si="3"/>
        <v>0</v>
      </c>
      <c r="J10" s="57">
        <v>0</v>
      </c>
      <c r="K10" s="57">
        <f t="shared" si="4"/>
        <v>4.6415888336127793</v>
      </c>
      <c r="L10" s="57">
        <f t="shared" si="5"/>
        <v>0</v>
      </c>
      <c r="M10" s="58">
        <f t="shared" si="6"/>
        <v>0</v>
      </c>
      <c r="N10" s="50">
        <f t="shared" si="7"/>
        <v>0</v>
      </c>
    </row>
    <row r="11" spans="1:14" x14ac:dyDescent="0.25">
      <c r="A11" s="12" t="s">
        <v>5</v>
      </c>
      <c r="B11" s="89">
        <v>0</v>
      </c>
      <c r="C11" s="89">
        <v>0</v>
      </c>
      <c r="D11" s="89">
        <v>0</v>
      </c>
      <c r="E11" s="96">
        <v>0</v>
      </c>
      <c r="F11" s="56">
        <f t="shared" si="0"/>
        <v>0</v>
      </c>
      <c r="G11" s="56">
        <f t="shared" si="1"/>
        <v>100</v>
      </c>
      <c r="H11" s="56">
        <f t="shared" si="2"/>
        <v>0</v>
      </c>
      <c r="I11" s="58">
        <f t="shared" si="3"/>
        <v>0</v>
      </c>
      <c r="J11" s="57">
        <v>0</v>
      </c>
      <c r="K11" s="57">
        <f t="shared" si="4"/>
        <v>4.6415888336127793</v>
      </c>
      <c r="L11" s="57">
        <f t="shared" si="5"/>
        <v>0</v>
      </c>
      <c r="M11" s="58">
        <f t="shared" si="6"/>
        <v>0</v>
      </c>
      <c r="N11" s="50">
        <f t="shared" si="7"/>
        <v>0</v>
      </c>
    </row>
    <row r="12" spans="1:14" x14ac:dyDescent="0.25">
      <c r="A12" s="12" t="s">
        <v>6</v>
      </c>
      <c r="B12" s="89">
        <v>0</v>
      </c>
      <c r="C12" s="89">
        <v>0</v>
      </c>
      <c r="D12" s="89">
        <v>0</v>
      </c>
      <c r="E12" s="138">
        <v>0</v>
      </c>
      <c r="F12" s="56">
        <f t="shared" si="0"/>
        <v>0</v>
      </c>
      <c r="G12" s="56">
        <f t="shared" si="1"/>
        <v>100</v>
      </c>
      <c r="H12" s="56">
        <f t="shared" si="2"/>
        <v>0</v>
      </c>
      <c r="I12" s="58">
        <f t="shared" si="3"/>
        <v>0</v>
      </c>
      <c r="J12" s="57">
        <v>0</v>
      </c>
      <c r="K12" s="57">
        <f t="shared" si="4"/>
        <v>4.6415888336127793</v>
      </c>
      <c r="L12" s="57">
        <f t="shared" si="5"/>
        <v>0</v>
      </c>
      <c r="M12" s="58">
        <f t="shared" si="6"/>
        <v>0</v>
      </c>
      <c r="N12" s="50">
        <f t="shared" si="7"/>
        <v>0</v>
      </c>
    </row>
    <row r="13" spans="1:14" ht="15.75" customHeight="1" x14ac:dyDescent="0.25">
      <c r="A13" s="12" t="s">
        <v>7</v>
      </c>
      <c r="B13" s="89">
        <v>50</v>
      </c>
      <c r="C13" s="89">
        <v>100</v>
      </c>
      <c r="D13" s="89">
        <v>100</v>
      </c>
      <c r="E13" s="138">
        <v>100</v>
      </c>
      <c r="F13" s="56">
        <f t="shared" si="0"/>
        <v>100</v>
      </c>
      <c r="G13" s="56">
        <f t="shared" si="1"/>
        <v>100</v>
      </c>
      <c r="H13" s="56">
        <f t="shared" si="2"/>
        <v>0</v>
      </c>
      <c r="I13" s="58">
        <f t="shared" si="3"/>
        <v>1</v>
      </c>
      <c r="J13" s="57">
        <f>((E13/D13)*(D13/C13)*(C13/B13))^(1/3)</f>
        <v>1.2599210498948732</v>
      </c>
      <c r="K13" s="57">
        <f t="shared" si="4"/>
        <v>4.6415888336127793</v>
      </c>
      <c r="L13" s="57">
        <f t="shared" si="5"/>
        <v>0</v>
      </c>
      <c r="M13" s="58">
        <f t="shared" si="6"/>
        <v>0.27144176165949063</v>
      </c>
      <c r="N13" s="50">
        <f t="shared" si="7"/>
        <v>0.56286505699569434</v>
      </c>
    </row>
    <row r="14" spans="1:14" x14ac:dyDescent="0.25">
      <c r="A14" s="12" t="s">
        <v>8</v>
      </c>
      <c r="B14" s="89">
        <v>100</v>
      </c>
      <c r="C14" s="89">
        <v>100</v>
      </c>
      <c r="D14" s="89">
        <v>100</v>
      </c>
      <c r="E14" s="138">
        <v>100</v>
      </c>
      <c r="F14" s="56">
        <f t="shared" si="0"/>
        <v>100</v>
      </c>
      <c r="G14" s="56">
        <f t="shared" si="1"/>
        <v>100</v>
      </c>
      <c r="H14" s="56">
        <f t="shared" si="2"/>
        <v>0</v>
      </c>
      <c r="I14" s="58">
        <f t="shared" si="3"/>
        <v>1</v>
      </c>
      <c r="J14" s="57">
        <f>((E14/D14)*(D14/C14)*(C14/B14))^(1/3)</f>
        <v>1</v>
      </c>
      <c r="K14" s="57">
        <f t="shared" si="4"/>
        <v>4.6415888336127793</v>
      </c>
      <c r="L14" s="57">
        <f t="shared" si="5"/>
        <v>0</v>
      </c>
      <c r="M14" s="58">
        <f t="shared" si="6"/>
        <v>0.21544346900318836</v>
      </c>
      <c r="N14" s="50">
        <f t="shared" si="7"/>
        <v>0.529266081401913</v>
      </c>
    </row>
    <row r="15" spans="1:14" x14ac:dyDescent="0.25">
      <c r="A15" s="12" t="s">
        <v>9</v>
      </c>
      <c r="B15" s="89">
        <v>0</v>
      </c>
      <c r="C15" s="89">
        <v>0</v>
      </c>
      <c r="D15" s="89">
        <v>0</v>
      </c>
      <c r="E15" s="138">
        <v>0</v>
      </c>
      <c r="F15" s="56">
        <f t="shared" si="0"/>
        <v>0</v>
      </c>
      <c r="G15" s="56">
        <f t="shared" si="1"/>
        <v>100</v>
      </c>
      <c r="H15" s="56">
        <f t="shared" si="2"/>
        <v>0</v>
      </c>
      <c r="I15" s="58">
        <f t="shared" si="3"/>
        <v>0</v>
      </c>
      <c r="J15" s="57">
        <v>0</v>
      </c>
      <c r="K15" s="57">
        <f t="shared" si="4"/>
        <v>4.6415888336127793</v>
      </c>
      <c r="L15" s="57">
        <f t="shared" si="5"/>
        <v>0</v>
      </c>
      <c r="M15" s="58">
        <f t="shared" si="6"/>
        <v>0</v>
      </c>
      <c r="N15" s="50">
        <f t="shared" si="7"/>
        <v>0</v>
      </c>
    </row>
    <row r="16" spans="1:14" x14ac:dyDescent="0.25">
      <c r="A16" s="12" t="s">
        <v>43</v>
      </c>
      <c r="B16" s="89">
        <v>0</v>
      </c>
      <c r="C16" s="89">
        <v>0</v>
      </c>
      <c r="D16" s="89">
        <v>0</v>
      </c>
      <c r="E16" s="138">
        <v>0</v>
      </c>
      <c r="F16" s="56">
        <f t="shared" si="0"/>
        <v>0</v>
      </c>
      <c r="G16" s="56">
        <f t="shared" si="1"/>
        <v>100</v>
      </c>
      <c r="H16" s="56">
        <f t="shared" si="2"/>
        <v>0</v>
      </c>
      <c r="I16" s="58">
        <f t="shared" si="3"/>
        <v>0</v>
      </c>
      <c r="J16" s="57">
        <v>0</v>
      </c>
      <c r="K16" s="57">
        <f t="shared" si="4"/>
        <v>4.6415888336127793</v>
      </c>
      <c r="L16" s="57">
        <f t="shared" si="5"/>
        <v>0</v>
      </c>
      <c r="M16" s="58">
        <f t="shared" si="6"/>
        <v>0</v>
      </c>
      <c r="N16" s="50">
        <f t="shared" si="7"/>
        <v>0</v>
      </c>
    </row>
    <row r="17" spans="1:14" x14ac:dyDescent="0.25">
      <c r="A17" s="12" t="s">
        <v>10</v>
      </c>
      <c r="B17" s="89">
        <v>0</v>
      </c>
      <c r="C17" s="89">
        <v>0</v>
      </c>
      <c r="D17" s="89">
        <v>0</v>
      </c>
      <c r="E17" s="138">
        <v>0</v>
      </c>
      <c r="F17" s="56">
        <f t="shared" si="0"/>
        <v>0</v>
      </c>
      <c r="G17" s="56">
        <f t="shared" si="1"/>
        <v>100</v>
      </c>
      <c r="H17" s="56">
        <f t="shared" si="2"/>
        <v>0</v>
      </c>
      <c r="I17" s="58">
        <f t="shared" si="3"/>
        <v>0</v>
      </c>
      <c r="J17" s="57">
        <v>0</v>
      </c>
      <c r="K17" s="57">
        <f t="shared" si="4"/>
        <v>4.6415888336127793</v>
      </c>
      <c r="L17" s="57">
        <f t="shared" si="5"/>
        <v>0</v>
      </c>
      <c r="M17" s="58">
        <f t="shared" si="6"/>
        <v>0</v>
      </c>
      <c r="N17" s="50">
        <f t="shared" si="7"/>
        <v>0</v>
      </c>
    </row>
    <row r="18" spans="1:14" x14ac:dyDescent="0.25">
      <c r="A18" s="12" t="s">
        <v>11</v>
      </c>
      <c r="B18" s="89">
        <v>0</v>
      </c>
      <c r="C18" s="89">
        <v>0</v>
      </c>
      <c r="D18" s="89">
        <v>0</v>
      </c>
      <c r="E18" s="96">
        <v>0</v>
      </c>
      <c r="F18" s="56">
        <f t="shared" si="0"/>
        <v>0</v>
      </c>
      <c r="G18" s="56">
        <f t="shared" si="1"/>
        <v>100</v>
      </c>
      <c r="H18" s="56">
        <f t="shared" si="2"/>
        <v>0</v>
      </c>
      <c r="I18" s="58">
        <f t="shared" si="3"/>
        <v>0</v>
      </c>
      <c r="J18" s="57">
        <v>0</v>
      </c>
      <c r="K18" s="57">
        <f t="shared" si="4"/>
        <v>4.6415888336127793</v>
      </c>
      <c r="L18" s="57">
        <f t="shared" si="5"/>
        <v>0</v>
      </c>
      <c r="M18" s="58">
        <f t="shared" si="6"/>
        <v>0</v>
      </c>
      <c r="N18" s="50">
        <f t="shared" si="7"/>
        <v>0</v>
      </c>
    </row>
    <row r="19" spans="1:14" x14ac:dyDescent="0.25">
      <c r="A19" s="12" t="s">
        <v>12</v>
      </c>
      <c r="B19" s="89">
        <v>0</v>
      </c>
      <c r="C19" s="89">
        <v>0</v>
      </c>
      <c r="D19" s="89">
        <v>0</v>
      </c>
      <c r="E19" s="96">
        <v>0</v>
      </c>
      <c r="F19" s="56">
        <f t="shared" si="0"/>
        <v>0</v>
      </c>
      <c r="G19" s="56">
        <f t="shared" si="1"/>
        <v>100</v>
      </c>
      <c r="H19" s="56">
        <f t="shared" si="2"/>
        <v>0</v>
      </c>
      <c r="I19" s="58">
        <f t="shared" si="3"/>
        <v>0</v>
      </c>
      <c r="J19" s="57">
        <v>0</v>
      </c>
      <c r="K19" s="57">
        <f t="shared" si="4"/>
        <v>4.6415888336127793</v>
      </c>
      <c r="L19" s="57">
        <f t="shared" si="5"/>
        <v>0</v>
      </c>
      <c r="M19" s="58">
        <f t="shared" si="6"/>
        <v>0</v>
      </c>
      <c r="N19" s="50">
        <f t="shared" si="7"/>
        <v>0</v>
      </c>
    </row>
    <row r="20" spans="1:14" x14ac:dyDescent="0.25">
      <c r="A20" s="12" t="s">
        <v>13</v>
      </c>
      <c r="B20" s="89">
        <v>0</v>
      </c>
      <c r="C20" s="89">
        <v>0</v>
      </c>
      <c r="D20" s="89">
        <v>0</v>
      </c>
      <c r="E20" s="96">
        <v>0</v>
      </c>
      <c r="F20" s="56">
        <f t="shared" si="0"/>
        <v>0</v>
      </c>
      <c r="G20" s="56">
        <f t="shared" si="1"/>
        <v>100</v>
      </c>
      <c r="H20" s="56">
        <f t="shared" si="2"/>
        <v>0</v>
      </c>
      <c r="I20" s="58">
        <f t="shared" si="3"/>
        <v>0</v>
      </c>
      <c r="J20" s="57">
        <v>0</v>
      </c>
      <c r="K20" s="57">
        <f t="shared" si="4"/>
        <v>4.6415888336127793</v>
      </c>
      <c r="L20" s="57">
        <f t="shared" si="5"/>
        <v>0</v>
      </c>
      <c r="M20" s="58">
        <f t="shared" si="6"/>
        <v>0</v>
      </c>
      <c r="N20" s="50">
        <f t="shared" si="7"/>
        <v>0</v>
      </c>
    </row>
    <row r="21" spans="1:14" x14ac:dyDescent="0.25">
      <c r="A21" s="12" t="s">
        <v>14</v>
      </c>
      <c r="B21" s="89">
        <v>0</v>
      </c>
      <c r="C21" s="89">
        <v>0</v>
      </c>
      <c r="D21" s="89">
        <v>0</v>
      </c>
      <c r="E21" s="96">
        <v>0</v>
      </c>
      <c r="F21" s="56">
        <f t="shared" si="0"/>
        <v>0</v>
      </c>
      <c r="G21" s="56">
        <f t="shared" si="1"/>
        <v>100</v>
      </c>
      <c r="H21" s="56">
        <f t="shared" si="2"/>
        <v>0</v>
      </c>
      <c r="I21" s="58">
        <f t="shared" si="3"/>
        <v>0</v>
      </c>
      <c r="J21" s="57">
        <v>0</v>
      </c>
      <c r="K21" s="57">
        <f t="shared" si="4"/>
        <v>4.6415888336127793</v>
      </c>
      <c r="L21" s="57">
        <f t="shared" si="5"/>
        <v>0</v>
      </c>
      <c r="M21" s="58">
        <f t="shared" si="6"/>
        <v>0</v>
      </c>
      <c r="N21" s="50">
        <f t="shared" si="7"/>
        <v>0</v>
      </c>
    </row>
  </sheetData>
  <autoFilter ref="A4:E21" xr:uid="{00000000-0009-0000-0000-00001A000000}">
    <sortState xmlns:xlrd2="http://schemas.microsoft.com/office/spreadsheetml/2017/richdata2" ref="A5:I22">
      <sortCondition ref="A4:A21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rgb="FF00B0F0"/>
  </sheetPr>
  <dimension ref="A1:F18"/>
  <sheetViews>
    <sheetView workbookViewId="0">
      <selection activeCell="A14" sqref="A14:XFD14"/>
    </sheetView>
  </sheetViews>
  <sheetFormatPr defaultRowHeight="15" x14ac:dyDescent="0.25"/>
  <cols>
    <col min="1" max="1" width="20.42578125" customWidth="1"/>
  </cols>
  <sheetData>
    <row r="1" spans="1:6" x14ac:dyDescent="0.25">
      <c r="B1">
        <v>20.100000000000001</v>
      </c>
      <c r="C1">
        <v>20.2</v>
      </c>
      <c r="D1">
        <v>20.3</v>
      </c>
    </row>
    <row r="2" spans="1:6" x14ac:dyDescent="0.25">
      <c r="A2" s="12" t="s">
        <v>15</v>
      </c>
      <c r="B2" s="50">
        <f>'20.1'!N5</f>
        <v>0.68744933321838841</v>
      </c>
      <c r="C2" s="50">
        <f>'20.2'!N5</f>
        <v>0.73597644747970814</v>
      </c>
      <c r="D2" s="50">
        <f>'20.3'!N5</f>
        <v>0.529266081401913</v>
      </c>
      <c r="E2" s="165">
        <f>SUM(B2:D2)/3</f>
        <v>0.65089728736666985</v>
      </c>
      <c r="F2">
        <f>_xlfn.RANK.EQ(E2,$E$2:$E$18,0)</f>
        <v>7</v>
      </c>
    </row>
    <row r="3" spans="1:6" x14ac:dyDescent="0.25">
      <c r="A3" s="12" t="s">
        <v>1</v>
      </c>
      <c r="B3" s="50">
        <f>'20.1'!N6</f>
        <v>0.41739629909400705</v>
      </c>
      <c r="C3" s="50">
        <f>'20.2'!N6</f>
        <v>0.36734419723352807</v>
      </c>
      <c r="D3" s="50">
        <f>'20.3'!N6</f>
        <v>0.73333333333333339</v>
      </c>
      <c r="E3" s="165">
        <f>SUM(B3:D3)/2</f>
        <v>0.75903691483043423</v>
      </c>
      <c r="F3">
        <f t="shared" ref="F3:F18" si="0">_xlfn.RANK.EQ(E3,$E$2:$E$18,0)</f>
        <v>2</v>
      </c>
    </row>
    <row r="4" spans="1:6" x14ac:dyDescent="0.25">
      <c r="A4" s="12" t="s">
        <v>2</v>
      </c>
      <c r="B4" s="50">
        <f>'20.1'!N7</f>
        <v>0.66984347056817317</v>
      </c>
      <c r="C4" s="50">
        <f>'20.2'!N7</f>
        <v>0.73597644747970814</v>
      </c>
      <c r="D4" s="50">
        <f>'20.3'!N7</f>
        <v>0.529266081401913</v>
      </c>
      <c r="E4" s="165">
        <f>SUM(B4:D4)/3</f>
        <v>0.64502866648326485</v>
      </c>
      <c r="F4">
        <f t="shared" si="0"/>
        <v>9</v>
      </c>
    </row>
    <row r="5" spans="1:6" x14ac:dyDescent="0.25">
      <c r="A5" s="12" t="s">
        <v>3</v>
      </c>
      <c r="B5" s="50">
        <f>'20.1'!N8</f>
        <v>0.26775877942857795</v>
      </c>
      <c r="C5" s="50">
        <f>'20.2'!N8</f>
        <v>0.38284163801346605</v>
      </c>
      <c r="D5" s="50">
        <f>'20.3'!N8</f>
        <v>0</v>
      </c>
      <c r="E5" s="165">
        <f>SUM(B5:D5)/2</f>
        <v>0.325300208721022</v>
      </c>
      <c r="F5">
        <f t="shared" si="0"/>
        <v>15</v>
      </c>
    </row>
    <row r="6" spans="1:6" x14ac:dyDescent="0.25">
      <c r="A6" s="12" t="s">
        <v>16</v>
      </c>
      <c r="B6" s="50">
        <f>'20.1'!N9</f>
        <v>1</v>
      </c>
      <c r="C6" s="50">
        <f>'20.2'!N9</f>
        <v>0.82749019138833335</v>
      </c>
      <c r="D6" s="50">
        <f>'20.3'!N9</f>
        <v>0</v>
      </c>
      <c r="E6" s="165">
        <f t="shared" ref="E6:E9" si="1">SUM(B6:D6)/2</f>
        <v>0.91374509569416662</v>
      </c>
      <c r="F6">
        <f t="shared" si="0"/>
        <v>1</v>
      </c>
    </row>
    <row r="7" spans="1:6" x14ac:dyDescent="0.25">
      <c r="A7" s="12" t="s">
        <v>4</v>
      </c>
      <c r="B7" s="50">
        <f>'20.1'!N10</f>
        <v>0.58611193824955166</v>
      </c>
      <c r="C7" s="50">
        <f>'20.2'!N10</f>
        <v>0.65508044083331929</v>
      </c>
      <c r="D7" s="50">
        <f>'20.3'!N10</f>
        <v>0</v>
      </c>
      <c r="E7" s="165">
        <f t="shared" si="1"/>
        <v>0.62059618954143547</v>
      </c>
      <c r="F7">
        <f t="shared" si="0"/>
        <v>10</v>
      </c>
    </row>
    <row r="8" spans="1:6" x14ac:dyDescent="0.25">
      <c r="A8" s="12" t="s">
        <v>5</v>
      </c>
      <c r="B8" s="50">
        <f>'20.1'!N11</f>
        <v>0.68744933321838841</v>
      </c>
      <c r="C8" s="50">
        <f>'20.2'!N11</f>
        <v>0.73597644747970814</v>
      </c>
      <c r="D8" s="50">
        <f>'20.3'!N11</f>
        <v>0</v>
      </c>
      <c r="E8" s="165">
        <f t="shared" si="1"/>
        <v>0.71171289034904828</v>
      </c>
      <c r="F8">
        <f t="shared" si="0"/>
        <v>3</v>
      </c>
    </row>
    <row r="9" spans="1:6" x14ac:dyDescent="0.25">
      <c r="A9" s="12" t="s">
        <v>6</v>
      </c>
      <c r="B9" s="50">
        <f>'20.1'!N12</f>
        <v>0.49814896278933252</v>
      </c>
      <c r="C9" s="50">
        <f>'20.2'!N12</f>
        <v>0.67227832403226673</v>
      </c>
      <c r="D9" s="50">
        <f>'20.3'!N12</f>
        <v>0</v>
      </c>
      <c r="E9" s="165">
        <f t="shared" si="1"/>
        <v>0.58521364341079962</v>
      </c>
      <c r="F9">
        <f t="shared" si="0"/>
        <v>12</v>
      </c>
    </row>
    <row r="10" spans="1:6" x14ac:dyDescent="0.25">
      <c r="A10" s="12" t="s">
        <v>7</v>
      </c>
      <c r="B10" s="50">
        <f>'20.1'!N13</f>
        <v>0.74824675048059541</v>
      </c>
      <c r="C10" s="50">
        <f>'20.2'!N13</f>
        <v>0.70464485479041317</v>
      </c>
      <c r="D10" s="50">
        <f>'20.3'!N13</f>
        <v>0.56286505699569434</v>
      </c>
      <c r="E10" s="165">
        <f>SUM(B10:D10)/3</f>
        <v>0.67191888742223427</v>
      </c>
      <c r="F10">
        <f t="shared" si="0"/>
        <v>6</v>
      </c>
    </row>
    <row r="11" spans="1:6" x14ac:dyDescent="0.25">
      <c r="A11" s="12" t="s">
        <v>8</v>
      </c>
      <c r="B11" s="50">
        <f>'20.1'!N14</f>
        <v>0.56826546127689648</v>
      </c>
      <c r="C11" s="50">
        <f>'20.2'!N14</f>
        <v>0.73597644747970814</v>
      </c>
      <c r="D11" s="50">
        <f>'20.3'!N14</f>
        <v>0.529266081401913</v>
      </c>
      <c r="E11" s="165">
        <f>SUM(B11:D11)/3</f>
        <v>0.61116933005283924</v>
      </c>
      <c r="F11">
        <f t="shared" si="0"/>
        <v>11</v>
      </c>
    </row>
    <row r="12" spans="1:6" x14ac:dyDescent="0.25">
      <c r="A12" s="12" t="s">
        <v>9</v>
      </c>
      <c r="B12" s="50">
        <f>'20.1'!N15</f>
        <v>0.65486856055818499</v>
      </c>
      <c r="C12" s="50">
        <f>'20.2'!N15</f>
        <v>0.73597644747970814</v>
      </c>
      <c r="D12" s="50">
        <f>'20.3'!N15</f>
        <v>0</v>
      </c>
      <c r="E12" s="165">
        <f t="shared" ref="E12:E18" si="2">SUM(B12:D12)/2</f>
        <v>0.69542250401894656</v>
      </c>
      <c r="F12">
        <f t="shared" si="0"/>
        <v>5</v>
      </c>
    </row>
    <row r="13" spans="1:6" x14ac:dyDescent="0.25">
      <c r="A13" s="12" t="s">
        <v>43</v>
      </c>
      <c r="B13" s="50">
        <f>'20.1'!N16</f>
        <v>3.3657698912421284E-2</v>
      </c>
      <c r="C13" s="50">
        <f>'20.2'!N16</f>
        <v>0</v>
      </c>
      <c r="D13" s="50">
        <f>'20.3'!N16</f>
        <v>0</v>
      </c>
      <c r="E13" s="165">
        <f t="shared" si="2"/>
        <v>1.6828849456210642E-2</v>
      </c>
      <c r="F13">
        <f t="shared" si="0"/>
        <v>17</v>
      </c>
    </row>
    <row r="14" spans="1:6" x14ac:dyDescent="0.25">
      <c r="A14" s="12" t="s">
        <v>10</v>
      </c>
      <c r="B14" s="50">
        <f>'20.1'!N17</f>
        <v>0.34005962749733976</v>
      </c>
      <c r="C14" s="50">
        <f>'20.2'!N17</f>
        <v>0.30742126696109651</v>
      </c>
      <c r="D14" s="50">
        <f>'20.3'!N17</f>
        <v>0</v>
      </c>
      <c r="E14" s="165">
        <f t="shared" si="2"/>
        <v>0.32374044722921813</v>
      </c>
      <c r="F14">
        <f t="shared" si="0"/>
        <v>16</v>
      </c>
    </row>
    <row r="15" spans="1:6" x14ac:dyDescent="0.25">
      <c r="A15" s="12" t="s">
        <v>11</v>
      </c>
      <c r="B15" s="50">
        <f>'20.1'!N18</f>
        <v>0.54045448490699743</v>
      </c>
      <c r="C15" s="50">
        <f>'20.2'!N18</f>
        <v>0.75853785900783288</v>
      </c>
      <c r="D15" s="50">
        <f>'20.3'!N18</f>
        <v>0</v>
      </c>
      <c r="E15" s="165">
        <f t="shared" si="2"/>
        <v>0.64949617195741516</v>
      </c>
      <c r="F15">
        <f t="shared" si="0"/>
        <v>8</v>
      </c>
    </row>
    <row r="16" spans="1:6" x14ac:dyDescent="0.25">
      <c r="A16" s="12" t="s">
        <v>12</v>
      </c>
      <c r="B16" s="50">
        <f>'20.1'!N19</f>
        <v>0.68744933321838841</v>
      </c>
      <c r="C16" s="50">
        <f>'20.2'!N19</f>
        <v>0.73597644747970814</v>
      </c>
      <c r="D16" s="50">
        <f>'20.3'!N19</f>
        <v>0</v>
      </c>
      <c r="E16" s="165">
        <f t="shared" si="2"/>
        <v>0.71171289034904828</v>
      </c>
      <c r="F16">
        <f t="shared" si="0"/>
        <v>3</v>
      </c>
    </row>
    <row r="17" spans="1:6" x14ac:dyDescent="0.25">
      <c r="A17" s="12" t="s">
        <v>13</v>
      </c>
      <c r="B17" s="50">
        <f>'20.1'!N20</f>
        <v>0.51254467679379112</v>
      </c>
      <c r="C17" s="50">
        <f>'20.2'!N20</f>
        <v>0.48247114673149144</v>
      </c>
      <c r="D17" s="50">
        <f>'20.3'!N20</f>
        <v>0</v>
      </c>
      <c r="E17" s="165">
        <f t="shared" si="2"/>
        <v>0.49750791176264131</v>
      </c>
      <c r="F17">
        <f t="shared" si="0"/>
        <v>14</v>
      </c>
    </row>
    <row r="18" spans="1:6" x14ac:dyDescent="0.25">
      <c r="A18" s="12" t="s">
        <v>14</v>
      </c>
      <c r="B18" s="50">
        <f>'20.1'!N21</f>
        <v>0.51221406685879389</v>
      </c>
      <c r="C18" s="50">
        <f>'20.2'!N21</f>
        <v>0.57509082526762167</v>
      </c>
      <c r="D18" s="50">
        <f>'20.3'!N21</f>
        <v>0</v>
      </c>
      <c r="E18" s="165">
        <f t="shared" si="2"/>
        <v>0.54365244606320773</v>
      </c>
      <c r="F18">
        <f t="shared" si="0"/>
        <v>13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FF0000"/>
  </sheetPr>
  <dimension ref="A2:O21"/>
  <sheetViews>
    <sheetView zoomScale="80" zoomScaleNormal="80" workbookViewId="0">
      <selection activeCell="D38" sqref="D38"/>
    </sheetView>
  </sheetViews>
  <sheetFormatPr defaultRowHeight="15" x14ac:dyDescent="0.25"/>
  <cols>
    <col min="1" max="1" width="23.140625" customWidth="1"/>
    <col min="2" max="2" width="11.7109375" customWidth="1"/>
    <col min="3" max="5" width="10.140625" bestFit="1" customWidth="1"/>
    <col min="6" max="6" width="11.85546875" customWidth="1"/>
  </cols>
  <sheetData>
    <row r="2" spans="1:15" x14ac:dyDescent="0.25">
      <c r="A2" t="s">
        <v>18</v>
      </c>
    </row>
    <row r="3" spans="1:15" ht="60" customHeight="1" x14ac:dyDescent="0.25">
      <c r="A3" s="339" t="s">
        <v>69</v>
      </c>
      <c r="B3" s="340"/>
      <c r="C3" s="340"/>
      <c r="D3" s="340"/>
      <c r="E3" s="340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5" ht="48.75" customHeight="1" x14ac:dyDescent="0.25">
      <c r="A4" s="4" t="s">
        <v>0</v>
      </c>
      <c r="B4" s="278">
        <v>2018</v>
      </c>
      <c r="C4" s="278">
        <v>2019</v>
      </c>
      <c r="D4" s="278">
        <v>2020</v>
      </c>
      <c r="E4" s="121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x14ac:dyDescent="0.25">
      <c r="A5" s="12" t="s">
        <v>15</v>
      </c>
      <c r="B5" s="166">
        <v>0</v>
      </c>
      <c r="C5" s="166">
        <v>25</v>
      </c>
      <c r="D5" s="166">
        <v>0</v>
      </c>
      <c r="E5" s="138">
        <v>0</v>
      </c>
      <c r="F5" s="56">
        <f t="shared" ref="F5:F21" si="0">SUM(C5:E5)/3</f>
        <v>8.3333333333333339</v>
      </c>
      <c r="G5" s="56">
        <f t="shared" ref="G5:G21" si="1">MAX($F$5:$F$21)</f>
        <v>66.666666666666671</v>
      </c>
      <c r="H5" s="57">
        <f t="shared" ref="H5:H21" si="2">MIN($F$5:$F$21)</f>
        <v>0</v>
      </c>
      <c r="I5" s="58">
        <f t="shared" ref="I5:I21" si="3">(G5-F5)/(G5-H5)</f>
        <v>0.875</v>
      </c>
      <c r="J5" s="57">
        <v>0</v>
      </c>
      <c r="K5" s="57">
        <f t="shared" ref="K5:K21" si="4">MAX($J$5:$J$21)</f>
        <v>1.4396177221778474</v>
      </c>
      <c r="L5" s="57">
        <f t="shared" ref="L5:L21" si="5">MIN($J$5:$J$21)</f>
        <v>0</v>
      </c>
      <c r="M5" s="58">
        <f t="shared" ref="M5:M21" si="6">(K5-J5)/(K5-L5)</f>
        <v>1</v>
      </c>
      <c r="N5" s="50">
        <f t="shared" ref="N5:N21" si="7">0.6*M5+0.4*I5</f>
        <v>0.95</v>
      </c>
      <c r="O5">
        <f>_xlfn.RANK.EQ(E5,$E$5:$E$21,1)</f>
        <v>1</v>
      </c>
    </row>
    <row r="6" spans="1:15" x14ac:dyDescent="0.25">
      <c r="A6" s="12" t="s">
        <v>1</v>
      </c>
      <c r="B6" s="166">
        <v>33</v>
      </c>
      <c r="C6" s="166">
        <v>33</v>
      </c>
      <c r="D6" s="166">
        <v>0</v>
      </c>
      <c r="E6" s="138">
        <v>0</v>
      </c>
      <c r="F6" s="56">
        <f t="shared" si="0"/>
        <v>11</v>
      </c>
      <c r="G6" s="56">
        <f t="shared" si="1"/>
        <v>66.666666666666671</v>
      </c>
      <c r="H6" s="57">
        <f t="shared" si="2"/>
        <v>0</v>
      </c>
      <c r="I6" s="58">
        <f t="shared" si="3"/>
        <v>0.83499999999999996</v>
      </c>
      <c r="J6" s="57">
        <v>0</v>
      </c>
      <c r="K6" s="57">
        <f t="shared" si="4"/>
        <v>1.4396177221778474</v>
      </c>
      <c r="L6" s="57">
        <f t="shared" si="5"/>
        <v>0</v>
      </c>
      <c r="M6" s="58">
        <f t="shared" si="6"/>
        <v>1</v>
      </c>
      <c r="N6" s="50">
        <f t="shared" si="7"/>
        <v>0.93399999999999994</v>
      </c>
      <c r="O6">
        <f t="shared" ref="O6:O21" si="8">_xlfn.RANK.EQ(E6,$E$5:$E$21,1)</f>
        <v>1</v>
      </c>
    </row>
    <row r="7" spans="1:15" x14ac:dyDescent="0.25">
      <c r="A7" s="12" t="s">
        <v>2</v>
      </c>
      <c r="B7" s="166">
        <v>70</v>
      </c>
      <c r="C7" s="166">
        <v>70</v>
      </c>
      <c r="D7" s="166">
        <v>65</v>
      </c>
      <c r="E7" s="138">
        <v>65</v>
      </c>
      <c r="F7" s="56">
        <f t="shared" si="0"/>
        <v>66.666666666666671</v>
      </c>
      <c r="G7" s="56">
        <f t="shared" si="1"/>
        <v>66.666666666666671</v>
      </c>
      <c r="H7" s="57">
        <f t="shared" si="2"/>
        <v>0</v>
      </c>
      <c r="I7" s="58">
        <f t="shared" si="3"/>
        <v>0</v>
      </c>
      <c r="J7" s="57">
        <f t="shared" ref="J7:J21" si="9">((E7/D7)*(D7/C7)*(C7/B7))^(1/3)</f>
        <v>0.97559995634755736</v>
      </c>
      <c r="K7" s="57">
        <f t="shared" si="4"/>
        <v>1.4396177221778474</v>
      </c>
      <c r="L7" s="57">
        <f t="shared" si="5"/>
        <v>0</v>
      </c>
      <c r="M7" s="58">
        <f t="shared" si="6"/>
        <v>0.32232012615705091</v>
      </c>
      <c r="N7" s="50">
        <f t="shared" si="7"/>
        <v>0.19339207569423053</v>
      </c>
      <c r="O7">
        <f t="shared" si="8"/>
        <v>17</v>
      </c>
    </row>
    <row r="8" spans="1:15" x14ac:dyDescent="0.25">
      <c r="A8" s="12" t="s">
        <v>3</v>
      </c>
      <c r="B8" s="166">
        <v>40</v>
      </c>
      <c r="C8" s="166">
        <v>30</v>
      </c>
      <c r="D8" s="166">
        <v>0</v>
      </c>
      <c r="E8" s="138">
        <v>0</v>
      </c>
      <c r="F8" s="56">
        <f t="shared" si="0"/>
        <v>10</v>
      </c>
      <c r="G8" s="56">
        <f t="shared" si="1"/>
        <v>66.666666666666671</v>
      </c>
      <c r="H8" s="57">
        <f t="shared" si="2"/>
        <v>0</v>
      </c>
      <c r="I8" s="58">
        <f t="shared" si="3"/>
        <v>0.85</v>
      </c>
      <c r="J8" s="211">
        <v>0</v>
      </c>
      <c r="K8" s="57">
        <f t="shared" si="4"/>
        <v>1.4396177221778474</v>
      </c>
      <c r="L8" s="57">
        <f t="shared" si="5"/>
        <v>0</v>
      </c>
      <c r="M8" s="58">
        <f t="shared" si="6"/>
        <v>1</v>
      </c>
      <c r="N8" s="50">
        <f t="shared" si="7"/>
        <v>0.94</v>
      </c>
      <c r="O8">
        <f t="shared" si="8"/>
        <v>1</v>
      </c>
    </row>
    <row r="9" spans="1:15" x14ac:dyDescent="0.25">
      <c r="A9" s="12" t="s">
        <v>16</v>
      </c>
      <c r="B9" s="166">
        <v>11</v>
      </c>
      <c r="C9" s="166">
        <v>11</v>
      </c>
      <c r="D9" s="166">
        <v>0</v>
      </c>
      <c r="E9" s="138">
        <v>0</v>
      </c>
      <c r="F9" s="56">
        <f t="shared" si="0"/>
        <v>3.6666666666666665</v>
      </c>
      <c r="G9" s="56">
        <f t="shared" si="1"/>
        <v>66.666666666666671</v>
      </c>
      <c r="H9" s="57">
        <f t="shared" si="2"/>
        <v>0</v>
      </c>
      <c r="I9" s="58">
        <f t="shared" si="3"/>
        <v>0.94500000000000006</v>
      </c>
      <c r="J9" s="57">
        <v>0</v>
      </c>
      <c r="K9" s="57">
        <f t="shared" si="4"/>
        <v>1.4396177221778474</v>
      </c>
      <c r="L9" s="57">
        <f t="shared" si="5"/>
        <v>0</v>
      </c>
      <c r="M9" s="58">
        <f t="shared" si="6"/>
        <v>1</v>
      </c>
      <c r="N9" s="50">
        <f t="shared" si="7"/>
        <v>0.97799999999999998</v>
      </c>
      <c r="O9">
        <f t="shared" si="8"/>
        <v>1</v>
      </c>
    </row>
    <row r="10" spans="1:15" x14ac:dyDescent="0.25">
      <c r="A10" s="12" t="s">
        <v>4</v>
      </c>
      <c r="B10" s="166">
        <v>4</v>
      </c>
      <c r="C10" s="166">
        <v>5</v>
      </c>
      <c r="D10" s="166">
        <v>12</v>
      </c>
      <c r="E10" s="138">
        <v>11</v>
      </c>
      <c r="F10" s="56">
        <f t="shared" si="0"/>
        <v>9.3333333333333339</v>
      </c>
      <c r="G10" s="56">
        <f t="shared" si="1"/>
        <v>66.666666666666671</v>
      </c>
      <c r="H10" s="57">
        <f t="shared" si="2"/>
        <v>0</v>
      </c>
      <c r="I10" s="58">
        <f t="shared" si="3"/>
        <v>0.86</v>
      </c>
      <c r="J10" s="57">
        <f t="shared" si="9"/>
        <v>1.4010196653276934</v>
      </c>
      <c r="K10" s="57">
        <f t="shared" si="4"/>
        <v>1.4396177221778474</v>
      </c>
      <c r="L10" s="57">
        <f t="shared" si="5"/>
        <v>0</v>
      </c>
      <c r="M10" s="58">
        <f t="shared" si="6"/>
        <v>2.6811323767092197E-2</v>
      </c>
      <c r="N10" s="50">
        <f t="shared" si="7"/>
        <v>0.36008679426025536</v>
      </c>
      <c r="O10">
        <f t="shared" si="8"/>
        <v>10</v>
      </c>
    </row>
    <row r="11" spans="1:15" x14ac:dyDescent="0.25">
      <c r="A11" s="12" t="s">
        <v>5</v>
      </c>
      <c r="B11" s="166">
        <v>50</v>
      </c>
      <c r="C11" s="166">
        <v>50</v>
      </c>
      <c r="D11" s="166">
        <v>0</v>
      </c>
      <c r="E11" s="138">
        <v>0</v>
      </c>
      <c r="F11" s="56">
        <f t="shared" si="0"/>
        <v>16.666666666666668</v>
      </c>
      <c r="G11" s="56">
        <f t="shared" si="1"/>
        <v>66.666666666666671</v>
      </c>
      <c r="H11" s="57">
        <f t="shared" si="2"/>
        <v>0</v>
      </c>
      <c r="I11" s="58">
        <f t="shared" si="3"/>
        <v>0.75</v>
      </c>
      <c r="J11" s="57">
        <v>0</v>
      </c>
      <c r="K11" s="57">
        <f t="shared" si="4"/>
        <v>1.4396177221778474</v>
      </c>
      <c r="L11" s="57">
        <f t="shared" si="5"/>
        <v>0</v>
      </c>
      <c r="M11" s="58">
        <f t="shared" si="6"/>
        <v>1</v>
      </c>
      <c r="N11" s="50">
        <f t="shared" si="7"/>
        <v>0.9</v>
      </c>
      <c r="O11">
        <f t="shared" si="8"/>
        <v>1</v>
      </c>
    </row>
    <row r="12" spans="1:15" x14ac:dyDescent="0.25">
      <c r="A12" s="12" t="s">
        <v>6</v>
      </c>
      <c r="B12" s="166">
        <v>33.299999999999997</v>
      </c>
      <c r="C12" s="166">
        <v>33.299999999999997</v>
      </c>
      <c r="D12" s="166">
        <v>33.299999999999997</v>
      </c>
      <c r="E12" s="138">
        <v>30</v>
      </c>
      <c r="F12" s="321">
        <f t="shared" si="0"/>
        <v>32.199999999999996</v>
      </c>
      <c r="G12" s="56">
        <f t="shared" si="1"/>
        <v>66.666666666666671</v>
      </c>
      <c r="H12" s="57">
        <f t="shared" si="2"/>
        <v>0</v>
      </c>
      <c r="I12" s="58">
        <f t="shared" si="3"/>
        <v>0.51700000000000013</v>
      </c>
      <c r="J12" s="57">
        <f t="shared" si="9"/>
        <v>0.96581142912070883</v>
      </c>
      <c r="K12" s="57">
        <f t="shared" si="4"/>
        <v>1.4396177221778474</v>
      </c>
      <c r="L12" s="57">
        <f t="shared" si="5"/>
        <v>0</v>
      </c>
      <c r="M12" s="58">
        <f t="shared" si="6"/>
        <v>0.32911951954881918</v>
      </c>
      <c r="N12" s="50">
        <f t="shared" si="7"/>
        <v>0.40427171172929155</v>
      </c>
      <c r="O12">
        <f t="shared" si="8"/>
        <v>15</v>
      </c>
    </row>
    <row r="13" spans="1:15" x14ac:dyDescent="0.25">
      <c r="A13" s="12" t="s">
        <v>7</v>
      </c>
      <c r="B13" s="166">
        <v>40</v>
      </c>
      <c r="C13" s="166">
        <v>40</v>
      </c>
      <c r="D13" s="166">
        <v>6.6</v>
      </c>
      <c r="E13" s="138">
        <v>20</v>
      </c>
      <c r="F13" s="56">
        <f t="shared" si="0"/>
        <v>22.2</v>
      </c>
      <c r="G13" s="56">
        <f t="shared" si="1"/>
        <v>66.666666666666671</v>
      </c>
      <c r="H13" s="57">
        <f t="shared" si="2"/>
        <v>0</v>
      </c>
      <c r="I13" s="58">
        <f t="shared" si="3"/>
        <v>0.66699999999999993</v>
      </c>
      <c r="J13" s="57">
        <f t="shared" si="9"/>
        <v>0.79370052598409968</v>
      </c>
      <c r="K13" s="57">
        <f t="shared" si="4"/>
        <v>1.4396177221778474</v>
      </c>
      <c r="L13" s="57">
        <f t="shared" si="5"/>
        <v>0</v>
      </c>
      <c r="M13" s="58">
        <f t="shared" si="6"/>
        <v>0.44867271793279057</v>
      </c>
      <c r="N13" s="50">
        <f t="shared" si="7"/>
        <v>0.53600363075967428</v>
      </c>
      <c r="O13">
        <f t="shared" si="8"/>
        <v>12</v>
      </c>
    </row>
    <row r="14" spans="1:15" x14ac:dyDescent="0.25">
      <c r="A14" s="12" t="s">
        <v>8</v>
      </c>
      <c r="B14" s="166">
        <v>6.1</v>
      </c>
      <c r="C14" s="166">
        <v>12.1</v>
      </c>
      <c r="D14" s="166">
        <v>12.1</v>
      </c>
      <c r="E14" s="138">
        <v>18.2</v>
      </c>
      <c r="F14" s="56">
        <f t="shared" si="0"/>
        <v>14.133333333333333</v>
      </c>
      <c r="G14" s="56">
        <f t="shared" si="1"/>
        <v>66.666666666666671</v>
      </c>
      <c r="H14" s="57">
        <f t="shared" si="2"/>
        <v>0</v>
      </c>
      <c r="I14" s="58">
        <f t="shared" si="3"/>
        <v>0.78800000000000003</v>
      </c>
      <c r="J14" s="57">
        <f t="shared" si="9"/>
        <v>1.4396177221778474</v>
      </c>
      <c r="K14" s="57">
        <f t="shared" si="4"/>
        <v>1.4396177221778474</v>
      </c>
      <c r="L14" s="57">
        <f t="shared" si="5"/>
        <v>0</v>
      </c>
      <c r="M14" s="58">
        <f t="shared" si="6"/>
        <v>0</v>
      </c>
      <c r="N14" s="50">
        <f t="shared" si="7"/>
        <v>0.31520000000000004</v>
      </c>
      <c r="O14">
        <f t="shared" si="8"/>
        <v>11</v>
      </c>
    </row>
    <row r="15" spans="1:15" x14ac:dyDescent="0.25">
      <c r="A15" s="12" t="s">
        <v>9</v>
      </c>
      <c r="B15" s="167">
        <v>28</v>
      </c>
      <c r="C15" s="167">
        <v>22</v>
      </c>
      <c r="D15" s="167">
        <v>22</v>
      </c>
      <c r="E15" s="142">
        <v>20</v>
      </c>
      <c r="F15" s="56">
        <f t="shared" si="0"/>
        <v>21.333333333333332</v>
      </c>
      <c r="G15" s="56">
        <f t="shared" si="1"/>
        <v>66.666666666666671</v>
      </c>
      <c r="H15" s="57">
        <f t="shared" si="2"/>
        <v>0</v>
      </c>
      <c r="I15" s="58">
        <f t="shared" si="3"/>
        <v>0.68</v>
      </c>
      <c r="J15" s="57">
        <f t="shared" si="9"/>
        <v>0.89390353509656773</v>
      </c>
      <c r="K15" s="57">
        <f t="shared" si="4"/>
        <v>1.4396177221778474</v>
      </c>
      <c r="L15" s="57">
        <f t="shared" si="5"/>
        <v>0</v>
      </c>
      <c r="M15" s="58">
        <f t="shared" si="6"/>
        <v>0.3790688171410711</v>
      </c>
      <c r="N15" s="50">
        <f t="shared" si="7"/>
        <v>0.49944129028464268</v>
      </c>
      <c r="O15">
        <f t="shared" si="8"/>
        <v>12</v>
      </c>
    </row>
    <row r="16" spans="1:15" x14ac:dyDescent="0.25">
      <c r="A16" s="12" t="s">
        <v>43</v>
      </c>
      <c r="B16" s="166">
        <v>0</v>
      </c>
      <c r="C16" s="166">
        <v>0</v>
      </c>
      <c r="D16" s="166">
        <v>0</v>
      </c>
      <c r="E16" s="138">
        <v>0</v>
      </c>
      <c r="F16" s="56">
        <f t="shared" si="0"/>
        <v>0</v>
      </c>
      <c r="G16" s="56">
        <f t="shared" si="1"/>
        <v>66.666666666666671</v>
      </c>
      <c r="H16" s="57">
        <f t="shared" si="2"/>
        <v>0</v>
      </c>
      <c r="I16" s="58">
        <f t="shared" si="3"/>
        <v>1</v>
      </c>
      <c r="J16" s="57">
        <v>0</v>
      </c>
      <c r="K16" s="57">
        <f t="shared" si="4"/>
        <v>1.4396177221778474</v>
      </c>
      <c r="L16" s="57">
        <f t="shared" si="5"/>
        <v>0</v>
      </c>
      <c r="M16" s="58">
        <f t="shared" si="6"/>
        <v>1</v>
      </c>
      <c r="N16" s="50">
        <f t="shared" si="7"/>
        <v>1</v>
      </c>
      <c r="O16">
        <f t="shared" si="8"/>
        <v>1</v>
      </c>
    </row>
    <row r="17" spans="1:15" x14ac:dyDescent="0.25">
      <c r="A17" s="12" t="s">
        <v>10</v>
      </c>
      <c r="B17" s="166">
        <v>1</v>
      </c>
      <c r="C17" s="166">
        <v>1</v>
      </c>
      <c r="D17" s="166">
        <v>10</v>
      </c>
      <c r="E17" s="138">
        <v>0</v>
      </c>
      <c r="F17" s="56">
        <f t="shared" si="0"/>
        <v>3.6666666666666665</v>
      </c>
      <c r="G17" s="56">
        <f t="shared" si="1"/>
        <v>66.666666666666671</v>
      </c>
      <c r="H17" s="57">
        <f t="shared" si="2"/>
        <v>0</v>
      </c>
      <c r="I17" s="58">
        <f t="shared" si="3"/>
        <v>0.94500000000000006</v>
      </c>
      <c r="J17" s="211">
        <f t="shared" si="9"/>
        <v>0</v>
      </c>
      <c r="K17" s="57">
        <f t="shared" si="4"/>
        <v>1.4396177221778474</v>
      </c>
      <c r="L17" s="57">
        <f t="shared" si="5"/>
        <v>0</v>
      </c>
      <c r="M17" s="58">
        <f t="shared" si="6"/>
        <v>1</v>
      </c>
      <c r="N17" s="50">
        <f t="shared" si="7"/>
        <v>0.97799999999999998</v>
      </c>
      <c r="O17">
        <f t="shared" si="8"/>
        <v>1</v>
      </c>
    </row>
    <row r="18" spans="1:15" x14ac:dyDescent="0.25">
      <c r="A18" s="12" t="s">
        <v>11</v>
      </c>
      <c r="B18" s="166">
        <v>20</v>
      </c>
      <c r="C18" s="166">
        <v>18.5</v>
      </c>
      <c r="D18" s="166">
        <v>0</v>
      </c>
      <c r="E18" s="138">
        <v>0</v>
      </c>
      <c r="F18" s="56">
        <f t="shared" si="0"/>
        <v>6.166666666666667</v>
      </c>
      <c r="G18" s="56">
        <f t="shared" si="1"/>
        <v>66.666666666666671</v>
      </c>
      <c r="H18" s="57">
        <f t="shared" si="2"/>
        <v>0</v>
      </c>
      <c r="I18" s="58">
        <f t="shared" si="3"/>
        <v>0.90750000000000008</v>
      </c>
      <c r="J18" s="57">
        <v>0</v>
      </c>
      <c r="K18" s="57">
        <f t="shared" si="4"/>
        <v>1.4396177221778474</v>
      </c>
      <c r="L18" s="57">
        <f t="shared" si="5"/>
        <v>0</v>
      </c>
      <c r="M18" s="58">
        <f t="shared" si="6"/>
        <v>1</v>
      </c>
      <c r="N18" s="50">
        <f t="shared" si="7"/>
        <v>0.96300000000000008</v>
      </c>
      <c r="O18">
        <f t="shared" si="8"/>
        <v>1</v>
      </c>
    </row>
    <row r="19" spans="1:15" x14ac:dyDescent="0.25">
      <c r="A19" s="12" t="s">
        <v>12</v>
      </c>
      <c r="B19" s="166">
        <v>25</v>
      </c>
      <c r="C19" s="166">
        <v>25</v>
      </c>
      <c r="D19" s="166">
        <v>25</v>
      </c>
      <c r="E19" s="325">
        <v>23</v>
      </c>
      <c r="F19" s="56">
        <f t="shared" si="0"/>
        <v>24.333333333333332</v>
      </c>
      <c r="G19" s="56">
        <f t="shared" si="1"/>
        <v>66.666666666666671</v>
      </c>
      <c r="H19" s="57">
        <f t="shared" si="2"/>
        <v>0</v>
      </c>
      <c r="I19" s="58">
        <f t="shared" si="3"/>
        <v>0.63500000000000012</v>
      </c>
      <c r="J19" s="57">
        <f t="shared" si="9"/>
        <v>0.97258882621885601</v>
      </c>
      <c r="K19" s="57">
        <f t="shared" si="4"/>
        <v>1.4396177221778474</v>
      </c>
      <c r="L19" s="57">
        <f t="shared" si="5"/>
        <v>0</v>
      </c>
      <c r="M19" s="58">
        <f t="shared" si="6"/>
        <v>0.32441174400970291</v>
      </c>
      <c r="N19" s="50">
        <f t="shared" si="7"/>
        <v>0.44864704640582176</v>
      </c>
      <c r="O19">
        <f t="shared" si="8"/>
        <v>14</v>
      </c>
    </row>
    <row r="20" spans="1:15" x14ac:dyDescent="0.25">
      <c r="A20" s="12" t="s">
        <v>13</v>
      </c>
      <c r="B20" s="166">
        <v>0</v>
      </c>
      <c r="C20" s="166">
        <v>0</v>
      </c>
      <c r="D20" s="166">
        <v>0</v>
      </c>
      <c r="E20" s="138">
        <v>0</v>
      </c>
      <c r="F20" s="56">
        <f t="shared" si="0"/>
        <v>0</v>
      </c>
      <c r="G20" s="56">
        <f t="shared" si="1"/>
        <v>66.666666666666671</v>
      </c>
      <c r="H20" s="57">
        <f t="shared" si="2"/>
        <v>0</v>
      </c>
      <c r="I20" s="58">
        <f t="shared" si="3"/>
        <v>1</v>
      </c>
      <c r="J20" s="57">
        <v>0</v>
      </c>
      <c r="K20" s="57">
        <f t="shared" si="4"/>
        <v>1.4396177221778474</v>
      </c>
      <c r="L20" s="57">
        <f t="shared" si="5"/>
        <v>0</v>
      </c>
      <c r="M20" s="58">
        <f t="shared" si="6"/>
        <v>1</v>
      </c>
      <c r="N20" s="50">
        <f t="shared" si="7"/>
        <v>1</v>
      </c>
      <c r="O20">
        <f t="shared" si="8"/>
        <v>1</v>
      </c>
    </row>
    <row r="21" spans="1:15" ht="15.75" customHeight="1" x14ac:dyDescent="0.25">
      <c r="A21" s="12" t="s">
        <v>14</v>
      </c>
      <c r="B21" s="166">
        <v>67</v>
      </c>
      <c r="C21" s="166">
        <v>62</v>
      </c>
      <c r="D21" s="166">
        <v>52</v>
      </c>
      <c r="E21" s="138">
        <v>35</v>
      </c>
      <c r="F21" s="56">
        <f t="shared" si="0"/>
        <v>49.666666666666664</v>
      </c>
      <c r="G21" s="56">
        <f t="shared" si="1"/>
        <v>66.666666666666671</v>
      </c>
      <c r="H21" s="57">
        <f t="shared" si="2"/>
        <v>0</v>
      </c>
      <c r="I21" s="58">
        <f t="shared" si="3"/>
        <v>0.25500000000000012</v>
      </c>
      <c r="J21" s="57">
        <f t="shared" si="9"/>
        <v>0.80537426353011821</v>
      </c>
      <c r="K21" s="57">
        <f t="shared" si="4"/>
        <v>1.4396177221778474</v>
      </c>
      <c r="L21" s="57">
        <f t="shared" si="5"/>
        <v>0</v>
      </c>
      <c r="M21" s="58">
        <f t="shared" si="6"/>
        <v>0.44056380306867055</v>
      </c>
      <c r="N21" s="50">
        <f t="shared" si="7"/>
        <v>0.36633828184120237</v>
      </c>
      <c r="O21">
        <f t="shared" si="8"/>
        <v>16</v>
      </c>
    </row>
  </sheetData>
  <autoFilter ref="A4:E20" xr:uid="{00000000-0009-0000-0000-00001C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</sheetPr>
  <dimension ref="A2:O26"/>
  <sheetViews>
    <sheetView zoomScaleNormal="100" zoomScaleSheetLayoutView="130" workbookViewId="0">
      <selection activeCell="A17" sqref="A17:XFD17"/>
    </sheetView>
  </sheetViews>
  <sheetFormatPr defaultRowHeight="15" x14ac:dyDescent="0.25"/>
  <cols>
    <col min="1" max="1" width="24" customWidth="1"/>
    <col min="2" max="2" width="12.7109375" customWidth="1"/>
    <col min="3" max="3" width="11.42578125" customWidth="1"/>
    <col min="4" max="4" width="10.7109375" customWidth="1"/>
    <col min="5" max="5" width="12.28515625" customWidth="1"/>
    <col min="6" max="6" width="11.42578125" customWidth="1"/>
    <col min="7" max="7" width="10.7109375" customWidth="1"/>
    <col min="8" max="8" width="8.42578125" customWidth="1"/>
    <col min="10" max="10" width="10" customWidth="1"/>
    <col min="11" max="12" width="8.28515625" customWidth="1"/>
  </cols>
  <sheetData>
    <row r="2" spans="1:15" ht="18.75" x14ac:dyDescent="0.3">
      <c r="A2" s="13" t="s">
        <v>19</v>
      </c>
    </row>
    <row r="3" spans="1:15" ht="41.25" customHeight="1" x14ac:dyDescent="0.25">
      <c r="A3" s="339" t="s">
        <v>22</v>
      </c>
      <c r="B3" s="340"/>
      <c r="C3" s="340"/>
      <c r="D3" s="340"/>
      <c r="E3" s="340"/>
      <c r="F3" s="335" t="s">
        <v>29</v>
      </c>
      <c r="G3" s="335"/>
      <c r="H3" s="335"/>
      <c r="I3" s="68" t="s">
        <v>30</v>
      </c>
      <c r="J3" s="336" t="s">
        <v>31</v>
      </c>
      <c r="K3" s="337"/>
      <c r="L3" s="338"/>
      <c r="M3" s="68" t="s">
        <v>32</v>
      </c>
      <c r="N3" s="51" t="s">
        <v>33</v>
      </c>
    </row>
    <row r="4" spans="1:15" ht="61.5" customHeight="1" x14ac:dyDescent="0.25">
      <c r="A4" s="32" t="s">
        <v>0</v>
      </c>
      <c r="B4" s="278">
        <v>2018</v>
      </c>
      <c r="C4" s="278">
        <v>2019</v>
      </c>
      <c r="D4" s="15">
        <v>2020</v>
      </c>
      <c r="E4" s="15">
        <v>2021</v>
      </c>
      <c r="F4" s="69" t="s">
        <v>28</v>
      </c>
      <c r="G4" s="70" t="s">
        <v>25</v>
      </c>
      <c r="H4" s="70" t="s">
        <v>24</v>
      </c>
      <c r="I4" s="70" t="s">
        <v>27</v>
      </c>
      <c r="J4" s="70" t="s">
        <v>26</v>
      </c>
      <c r="K4" s="70" t="s">
        <v>25</v>
      </c>
      <c r="L4" s="70" t="s">
        <v>24</v>
      </c>
      <c r="M4" s="70" t="s">
        <v>34</v>
      </c>
      <c r="N4" s="52" t="s">
        <v>35</v>
      </c>
    </row>
    <row r="5" spans="1:15" ht="17.25" customHeight="1" x14ac:dyDescent="0.25">
      <c r="A5" s="38" t="s">
        <v>15</v>
      </c>
      <c r="B5" s="25">
        <v>1638.8</v>
      </c>
      <c r="C5" s="25">
        <v>2937.9</v>
      </c>
      <c r="D5" s="87">
        <v>12554.6</v>
      </c>
      <c r="E5" s="138">
        <v>33414.1</v>
      </c>
      <c r="F5" s="71">
        <f>SUM(C5:E5)/3</f>
        <v>16302.199999999999</v>
      </c>
      <c r="G5" s="72">
        <f>MAX($F$5:$F$21)</f>
        <v>131298.56666666665</v>
      </c>
      <c r="H5" s="72">
        <f>MIN($F$5:$F$21)</f>
        <v>258.3</v>
      </c>
      <c r="I5" s="73">
        <f t="shared" ref="I5:I21" si="0">(F5-H5)/(G5-H5)</f>
        <v>0.12243488515489388</v>
      </c>
      <c r="J5" s="72">
        <f>((E5/D5)*(D5/C5)*(C5/B5))^(1/3)</f>
        <v>2.7319197484714581</v>
      </c>
      <c r="K5" s="72">
        <f>MAX($J$5:$J$21)</f>
        <v>2.8042976748372097</v>
      </c>
      <c r="L5" s="72">
        <f>MIN($J$5:$J$21)</f>
        <v>0.55792205337914114</v>
      </c>
      <c r="M5" s="73">
        <f t="shared" ref="M5:M21" si="1">(J5-L5)/(K5-L5)</f>
        <v>0.96778013183798139</v>
      </c>
      <c r="N5" s="50">
        <f t="shared" ref="N5:N21" si="2">0.6*M5+0.4*I5</f>
        <v>0.62964203316474643</v>
      </c>
      <c r="O5">
        <f>_xlfn.RANK.EQ(E5, $E$5:$E$21,0)</f>
        <v>3</v>
      </c>
    </row>
    <row r="6" spans="1:15" ht="17.25" customHeight="1" x14ac:dyDescent="0.25">
      <c r="A6" s="38" t="s">
        <v>1</v>
      </c>
      <c r="B6" s="25">
        <v>4374.2</v>
      </c>
      <c r="C6" s="25">
        <v>6136</v>
      </c>
      <c r="D6" s="87">
        <v>9726</v>
      </c>
      <c r="E6" s="138">
        <v>13200.1</v>
      </c>
      <c r="F6" s="71">
        <f t="shared" ref="F6:F21" si="3">SUM(C6:E6)/3</f>
        <v>9687.3666666666668</v>
      </c>
      <c r="G6" s="72">
        <f t="shared" ref="G6:G21" si="4">MAX($F$5:$F$21)</f>
        <v>131298.56666666665</v>
      </c>
      <c r="H6" s="72">
        <f t="shared" ref="H6:H21" si="5">MIN($F$5:$F$21)</f>
        <v>258.3</v>
      </c>
      <c r="I6" s="73">
        <f t="shared" si="0"/>
        <v>7.1955490526067326E-2</v>
      </c>
      <c r="J6" s="72">
        <f t="shared" ref="J6:J21" si="6">((E6/D6)*(D6/C6)*(C6/B6))^(1/3)</f>
        <v>1.4450832318353339</v>
      </c>
      <c r="K6" s="72">
        <f t="shared" ref="K6:K21" si="7">MAX($J$5:$J$21)</f>
        <v>2.8042976748372097</v>
      </c>
      <c r="L6" s="72">
        <f t="shared" ref="L6:L21" si="8">MIN($J$5:$J$21)</f>
        <v>0.55792205337914114</v>
      </c>
      <c r="M6" s="73">
        <f t="shared" si="1"/>
        <v>0.39493002416058887</v>
      </c>
      <c r="N6" s="50">
        <f t="shared" si="2"/>
        <v>0.26574021070678022</v>
      </c>
      <c r="O6">
        <f t="shared" ref="O6:O21" si="9">_xlfn.RANK.EQ(E6, $E$5:$E$21,0)</f>
        <v>7</v>
      </c>
    </row>
    <row r="7" spans="1:15" ht="17.25" customHeight="1" x14ac:dyDescent="0.25">
      <c r="A7" s="38" t="s">
        <v>2</v>
      </c>
      <c r="B7" s="25">
        <v>1738.1</v>
      </c>
      <c r="C7" s="25">
        <v>2771.3</v>
      </c>
      <c r="D7" s="87">
        <v>4667.7</v>
      </c>
      <c r="E7" s="138">
        <v>6741.2</v>
      </c>
      <c r="F7" s="71">
        <f t="shared" si="3"/>
        <v>4726.7333333333336</v>
      </c>
      <c r="G7" s="72">
        <f t="shared" si="4"/>
        <v>131298.56666666665</v>
      </c>
      <c r="H7" s="72">
        <f t="shared" si="5"/>
        <v>258.3</v>
      </c>
      <c r="I7" s="73">
        <f t="shared" si="0"/>
        <v>3.409969658181404E-2</v>
      </c>
      <c r="J7" s="72">
        <f t="shared" si="6"/>
        <v>1.5711614600774957</v>
      </c>
      <c r="K7" s="72">
        <f t="shared" si="7"/>
        <v>2.8042976748372097</v>
      </c>
      <c r="L7" s="72">
        <f t="shared" si="8"/>
        <v>0.55792205337914114</v>
      </c>
      <c r="M7" s="73">
        <f t="shared" si="1"/>
        <v>0.45105520066171528</v>
      </c>
      <c r="N7" s="50">
        <f t="shared" si="2"/>
        <v>0.28427299902975478</v>
      </c>
      <c r="O7">
        <f t="shared" si="9"/>
        <v>10</v>
      </c>
    </row>
    <row r="8" spans="1:15" ht="17.25" customHeight="1" x14ac:dyDescent="0.25">
      <c r="A8" s="38" t="s">
        <v>3</v>
      </c>
      <c r="B8" s="25">
        <v>4319.8999999999996</v>
      </c>
      <c r="C8" s="25">
        <v>6518.8</v>
      </c>
      <c r="D8" s="87">
        <v>8621.2999999999993</v>
      </c>
      <c r="E8" s="138">
        <v>16611.8</v>
      </c>
      <c r="F8" s="71">
        <f t="shared" si="3"/>
        <v>10583.966666666665</v>
      </c>
      <c r="G8" s="72">
        <f t="shared" si="4"/>
        <v>131298.56666666665</v>
      </c>
      <c r="H8" s="72">
        <f t="shared" si="5"/>
        <v>258.3</v>
      </c>
      <c r="I8" s="73">
        <f t="shared" si="0"/>
        <v>7.8797662194419638E-2</v>
      </c>
      <c r="J8" s="72">
        <f t="shared" si="6"/>
        <v>1.5666825277966658</v>
      </c>
      <c r="K8" s="72">
        <f t="shared" si="7"/>
        <v>2.8042976748372097</v>
      </c>
      <c r="L8" s="72">
        <f t="shared" si="8"/>
        <v>0.55792205337914114</v>
      </c>
      <c r="M8" s="73">
        <f t="shared" si="1"/>
        <v>0.44906135233196776</v>
      </c>
      <c r="N8" s="50">
        <f t="shared" si="2"/>
        <v>0.30095587627694848</v>
      </c>
      <c r="O8">
        <f t="shared" si="9"/>
        <v>5</v>
      </c>
    </row>
    <row r="9" spans="1:15" ht="15.75" x14ac:dyDescent="0.25">
      <c r="A9" s="38" t="s">
        <v>16</v>
      </c>
      <c r="B9" s="25">
        <v>82652.600000000006</v>
      </c>
      <c r="C9" s="25">
        <v>49119.4</v>
      </c>
      <c r="D9" s="87">
        <v>44195.1</v>
      </c>
      <c r="E9" s="325">
        <v>50066.3</v>
      </c>
      <c r="F9" s="71">
        <f t="shared" si="3"/>
        <v>47793.599999999999</v>
      </c>
      <c r="G9" s="72">
        <f t="shared" si="4"/>
        <v>131298.56666666665</v>
      </c>
      <c r="H9" s="72">
        <f t="shared" si="5"/>
        <v>258.3</v>
      </c>
      <c r="I9" s="73">
        <f t="shared" si="0"/>
        <v>0.36275338267524893</v>
      </c>
      <c r="J9" s="72">
        <f t="shared" si="6"/>
        <v>0.84611551606342106</v>
      </c>
      <c r="K9" s="72">
        <f t="shared" si="7"/>
        <v>2.8042976748372097</v>
      </c>
      <c r="L9" s="72">
        <f t="shared" si="8"/>
        <v>0.55792205337914114</v>
      </c>
      <c r="M9" s="73">
        <f t="shared" si="1"/>
        <v>0.12829264168083362</v>
      </c>
      <c r="N9" s="50">
        <f t="shared" si="2"/>
        <v>0.22207693807859974</v>
      </c>
      <c r="O9">
        <f t="shared" si="9"/>
        <v>2</v>
      </c>
    </row>
    <row r="10" spans="1:15" ht="15.75" x14ac:dyDescent="0.25">
      <c r="A10" s="38" t="s">
        <v>4</v>
      </c>
      <c r="B10" s="25">
        <v>2193.9</v>
      </c>
      <c r="C10" s="25">
        <v>10457</v>
      </c>
      <c r="D10" s="87">
        <v>13326.6</v>
      </c>
      <c r="E10" s="325">
        <v>7665.4</v>
      </c>
      <c r="F10" s="71">
        <f t="shared" si="3"/>
        <v>10483</v>
      </c>
      <c r="G10" s="72">
        <f t="shared" si="4"/>
        <v>131298.56666666665</v>
      </c>
      <c r="H10" s="72">
        <f t="shared" si="5"/>
        <v>258.3</v>
      </c>
      <c r="I10" s="73">
        <f t="shared" si="0"/>
        <v>7.8027161116888261E-2</v>
      </c>
      <c r="J10" s="72">
        <f t="shared" si="6"/>
        <v>1.5174206785050723</v>
      </c>
      <c r="K10" s="72">
        <f t="shared" si="7"/>
        <v>2.8042976748372097</v>
      </c>
      <c r="L10" s="72">
        <f t="shared" si="8"/>
        <v>0.55792205337914114</v>
      </c>
      <c r="M10" s="73">
        <f t="shared" si="1"/>
        <v>0.42713187231935129</v>
      </c>
      <c r="N10" s="50">
        <f t="shared" si="2"/>
        <v>0.28748998783836605</v>
      </c>
      <c r="O10">
        <f t="shared" si="9"/>
        <v>9</v>
      </c>
    </row>
    <row r="11" spans="1:15" ht="17.25" customHeight="1" x14ac:dyDescent="0.25">
      <c r="A11" s="38" t="s">
        <v>5</v>
      </c>
      <c r="B11" s="25">
        <v>64889.2</v>
      </c>
      <c r="C11" s="25">
        <v>6027.3</v>
      </c>
      <c r="D11" s="87">
        <v>255536.4</v>
      </c>
      <c r="E11" s="138">
        <v>132332</v>
      </c>
      <c r="F11" s="71">
        <f t="shared" si="3"/>
        <v>131298.56666666665</v>
      </c>
      <c r="G11" s="72">
        <f t="shared" si="4"/>
        <v>131298.56666666665</v>
      </c>
      <c r="H11" s="72">
        <f t="shared" si="5"/>
        <v>258.3</v>
      </c>
      <c r="I11" s="73">
        <f t="shared" si="0"/>
        <v>1</v>
      </c>
      <c r="J11" s="72">
        <f t="shared" si="6"/>
        <v>1.2681310961479777</v>
      </c>
      <c r="K11" s="72">
        <f t="shared" si="7"/>
        <v>2.8042976748372097</v>
      </c>
      <c r="L11" s="72">
        <f t="shared" si="8"/>
        <v>0.55792205337914114</v>
      </c>
      <c r="M11" s="73">
        <f t="shared" si="1"/>
        <v>0.31615774137891367</v>
      </c>
      <c r="N11" s="50">
        <f t="shared" si="2"/>
        <v>0.58969464482734824</v>
      </c>
      <c r="O11">
        <f t="shared" si="9"/>
        <v>1</v>
      </c>
    </row>
    <row r="12" spans="1:15" ht="15.75" x14ac:dyDescent="0.25">
      <c r="A12" s="38" t="s">
        <v>6</v>
      </c>
      <c r="B12" s="25">
        <v>42097.599999999999</v>
      </c>
      <c r="C12" s="25">
        <v>29891.200000000001</v>
      </c>
      <c r="D12" s="87">
        <v>29891.200000000001</v>
      </c>
      <c r="E12" s="325">
        <v>19282.5</v>
      </c>
      <c r="F12" s="71">
        <f t="shared" si="3"/>
        <v>26354.966666666664</v>
      </c>
      <c r="G12" s="72">
        <f t="shared" si="4"/>
        <v>131298.56666666665</v>
      </c>
      <c r="H12" s="72">
        <f t="shared" si="5"/>
        <v>258.3</v>
      </c>
      <c r="I12" s="73">
        <f t="shared" si="0"/>
        <v>0.19914998137976928</v>
      </c>
      <c r="J12" s="72">
        <f>((E12/D12)*(D12/C12)*(C12/B12))^(1/3)</f>
        <v>0.77084785383219978</v>
      </c>
      <c r="K12" s="72">
        <f>MAX($J$5:$J$21)</f>
        <v>2.8042976748372097</v>
      </c>
      <c r="L12" s="72">
        <f t="shared" si="8"/>
        <v>0.55792205337914114</v>
      </c>
      <c r="M12" s="73">
        <f t="shared" si="1"/>
        <v>9.4786374290713502E-2</v>
      </c>
      <c r="N12" s="50">
        <f t="shared" si="2"/>
        <v>0.1365318171263358</v>
      </c>
      <c r="O12">
        <f t="shared" si="9"/>
        <v>4</v>
      </c>
    </row>
    <row r="13" spans="1:15" ht="15.75" x14ac:dyDescent="0.25">
      <c r="A13" s="38" t="s">
        <v>7</v>
      </c>
      <c r="B13" s="25">
        <v>3793.4</v>
      </c>
      <c r="C13" s="25">
        <v>1806.8</v>
      </c>
      <c r="D13" s="87">
        <v>1806.8</v>
      </c>
      <c r="E13" s="138">
        <v>1823.4</v>
      </c>
      <c r="F13" s="71">
        <f t="shared" si="3"/>
        <v>1812.3333333333333</v>
      </c>
      <c r="G13" s="72">
        <f t="shared" si="4"/>
        <v>131298.56666666665</v>
      </c>
      <c r="H13" s="72">
        <f t="shared" si="5"/>
        <v>258.3</v>
      </c>
      <c r="I13" s="73">
        <f t="shared" si="0"/>
        <v>1.185920460072324E-2</v>
      </c>
      <c r="J13" s="72">
        <f t="shared" si="6"/>
        <v>0.78334144273878248</v>
      </c>
      <c r="K13" s="72">
        <f t="shared" si="7"/>
        <v>2.8042976748372097</v>
      </c>
      <c r="L13" s="72">
        <f t="shared" si="8"/>
        <v>0.55792205337914114</v>
      </c>
      <c r="M13" s="73">
        <f t="shared" si="1"/>
        <v>0.10034803939571202</v>
      </c>
      <c r="N13" s="50">
        <f t="shared" si="2"/>
        <v>6.4952505477716499E-2</v>
      </c>
      <c r="O13">
        <f t="shared" si="9"/>
        <v>13</v>
      </c>
    </row>
    <row r="14" spans="1:15" ht="15.75" x14ac:dyDescent="0.25">
      <c r="A14" s="38" t="s">
        <v>8</v>
      </c>
      <c r="B14" s="25">
        <v>2552.6</v>
      </c>
      <c r="C14" s="25">
        <v>5111.7</v>
      </c>
      <c r="D14" s="87">
        <v>3310.8</v>
      </c>
      <c r="E14" s="138">
        <v>14425</v>
      </c>
      <c r="F14" s="71">
        <f t="shared" si="3"/>
        <v>7615.833333333333</v>
      </c>
      <c r="G14" s="72">
        <f t="shared" si="4"/>
        <v>131298.56666666665</v>
      </c>
      <c r="H14" s="72">
        <f t="shared" si="5"/>
        <v>258.3</v>
      </c>
      <c r="I14" s="73">
        <f t="shared" si="0"/>
        <v>5.6147118137732731E-2</v>
      </c>
      <c r="J14" s="72">
        <f t="shared" si="6"/>
        <v>1.781193161055046</v>
      </c>
      <c r="K14" s="72">
        <f t="shared" si="7"/>
        <v>2.8042976748372097</v>
      </c>
      <c r="L14" s="72">
        <f t="shared" si="8"/>
        <v>0.55792205337914114</v>
      </c>
      <c r="M14" s="73">
        <f t="shared" si="1"/>
        <v>0.54455323321302285</v>
      </c>
      <c r="N14" s="50">
        <f t="shared" si="2"/>
        <v>0.3491907871829068</v>
      </c>
      <c r="O14">
        <f t="shared" si="9"/>
        <v>6</v>
      </c>
    </row>
    <row r="15" spans="1:15" ht="15.75" x14ac:dyDescent="0.25">
      <c r="A15" s="38" t="s">
        <v>9</v>
      </c>
      <c r="B15" s="41">
        <v>536.70000000000005</v>
      </c>
      <c r="C15" s="41">
        <v>1042.5999999999999</v>
      </c>
      <c r="D15" s="87">
        <v>289.39999999999998</v>
      </c>
      <c r="E15" s="138">
        <v>1101.4000000000001</v>
      </c>
      <c r="F15" s="71">
        <f t="shared" si="3"/>
        <v>811.13333333333333</v>
      </c>
      <c r="G15" s="72">
        <f t="shared" si="4"/>
        <v>131298.56666666665</v>
      </c>
      <c r="H15" s="72">
        <f t="shared" si="5"/>
        <v>258.3</v>
      </c>
      <c r="I15" s="73">
        <f t="shared" si="0"/>
        <v>4.2188050085368162E-3</v>
      </c>
      <c r="J15" s="72">
        <f t="shared" si="6"/>
        <v>1.270782305252343</v>
      </c>
      <c r="K15" s="72">
        <f t="shared" si="7"/>
        <v>2.8042976748372097</v>
      </c>
      <c r="L15" s="72">
        <f t="shared" si="8"/>
        <v>0.55792205337914114</v>
      </c>
      <c r="M15" s="73">
        <f t="shared" si="1"/>
        <v>0.3173379576700095</v>
      </c>
      <c r="N15" s="50">
        <f t="shared" si="2"/>
        <v>0.19209029660542043</v>
      </c>
      <c r="O15">
        <f t="shared" si="9"/>
        <v>15</v>
      </c>
    </row>
    <row r="16" spans="1:15" ht="15.75" x14ac:dyDescent="0.25">
      <c r="A16" s="38" t="s">
        <v>43</v>
      </c>
      <c r="B16" s="25">
        <v>3652.4</v>
      </c>
      <c r="C16" s="25">
        <v>3915.7</v>
      </c>
      <c r="D16" s="87">
        <v>1045.4000000000001</v>
      </c>
      <c r="E16" s="138">
        <v>8167.2</v>
      </c>
      <c r="F16" s="71">
        <f t="shared" si="3"/>
        <v>4376.0999999999995</v>
      </c>
      <c r="G16" s="72">
        <f t="shared" si="4"/>
        <v>131298.56666666665</v>
      </c>
      <c r="H16" s="72">
        <f t="shared" si="5"/>
        <v>258.3</v>
      </c>
      <c r="I16" s="73">
        <f t="shared" si="0"/>
        <v>3.1423928726233764E-2</v>
      </c>
      <c r="J16" s="72">
        <f t="shared" si="6"/>
        <v>1.3076703767117452</v>
      </c>
      <c r="K16" s="72">
        <f t="shared" si="7"/>
        <v>2.8042976748372097</v>
      </c>
      <c r="L16" s="72">
        <f t="shared" si="8"/>
        <v>0.55792205337914114</v>
      </c>
      <c r="M16" s="73">
        <f t="shared" si="1"/>
        <v>0.33375910785835561</v>
      </c>
      <c r="N16" s="50">
        <f t="shared" si="2"/>
        <v>0.21282503620550686</v>
      </c>
      <c r="O16">
        <f t="shared" si="9"/>
        <v>8</v>
      </c>
    </row>
    <row r="17" spans="1:15" ht="15.75" x14ac:dyDescent="0.25">
      <c r="A17" s="38" t="s">
        <v>10</v>
      </c>
      <c r="B17" s="25">
        <v>2935</v>
      </c>
      <c r="C17" s="25">
        <v>2539.9</v>
      </c>
      <c r="D17" s="87">
        <v>1274.3</v>
      </c>
      <c r="E17" s="138">
        <v>533.6</v>
      </c>
      <c r="F17" s="71">
        <f t="shared" si="3"/>
        <v>1449.2666666666667</v>
      </c>
      <c r="G17" s="72">
        <f t="shared" si="4"/>
        <v>131298.56666666665</v>
      </c>
      <c r="H17" s="72">
        <f t="shared" si="5"/>
        <v>258.3</v>
      </c>
      <c r="I17" s="73">
        <f t="shared" si="0"/>
        <v>9.088554968345609E-3</v>
      </c>
      <c r="J17" s="72">
        <f t="shared" si="6"/>
        <v>0.56650346659055284</v>
      </c>
      <c r="K17" s="72">
        <f t="shared" si="7"/>
        <v>2.8042976748372097</v>
      </c>
      <c r="L17" s="72">
        <f t="shared" si="8"/>
        <v>0.55792205337914114</v>
      </c>
      <c r="M17" s="73">
        <f t="shared" si="1"/>
        <v>3.8201150018898952E-3</v>
      </c>
      <c r="N17" s="50">
        <f t="shared" si="2"/>
        <v>5.9274909884721814E-3</v>
      </c>
      <c r="O17">
        <f t="shared" si="9"/>
        <v>16</v>
      </c>
    </row>
    <row r="18" spans="1:15" ht="15.75" x14ac:dyDescent="0.25">
      <c r="A18" s="38" t="s">
        <v>11</v>
      </c>
      <c r="B18" s="25">
        <v>32742.3</v>
      </c>
      <c r="C18" s="25">
        <v>54768.800000000003</v>
      </c>
      <c r="D18" s="87">
        <v>13293.5</v>
      </c>
      <c r="E18" s="138">
        <v>5686.3</v>
      </c>
      <c r="F18" s="71">
        <f t="shared" si="3"/>
        <v>24582.866666666669</v>
      </c>
      <c r="G18" s="72">
        <f t="shared" si="4"/>
        <v>131298.56666666665</v>
      </c>
      <c r="H18" s="72">
        <f t="shared" si="5"/>
        <v>258.3</v>
      </c>
      <c r="I18" s="73">
        <f t="shared" si="0"/>
        <v>0.18562665725140978</v>
      </c>
      <c r="J18" s="72">
        <f t="shared" si="6"/>
        <v>0.55792205337914114</v>
      </c>
      <c r="K18" s="72">
        <f t="shared" si="7"/>
        <v>2.8042976748372097</v>
      </c>
      <c r="L18" s="72">
        <f t="shared" si="8"/>
        <v>0.55792205337914114</v>
      </c>
      <c r="M18" s="73">
        <f t="shared" si="1"/>
        <v>0</v>
      </c>
      <c r="N18" s="50">
        <f t="shared" si="2"/>
        <v>7.425066290056391E-2</v>
      </c>
      <c r="O18">
        <f t="shared" si="9"/>
        <v>11</v>
      </c>
    </row>
    <row r="19" spans="1:15" ht="15.75" x14ac:dyDescent="0.25">
      <c r="A19" s="38" t="s">
        <v>12</v>
      </c>
      <c r="B19" s="36">
        <v>165.3</v>
      </c>
      <c r="C19" s="36">
        <v>170.3</v>
      </c>
      <c r="D19" s="87">
        <v>972.7</v>
      </c>
      <c r="E19" s="138">
        <v>3645.4</v>
      </c>
      <c r="F19" s="71">
        <f t="shared" si="3"/>
        <v>1596.1333333333332</v>
      </c>
      <c r="G19" s="72">
        <f t="shared" si="4"/>
        <v>131298.56666666665</v>
      </c>
      <c r="H19" s="72">
        <f t="shared" si="5"/>
        <v>258.3</v>
      </c>
      <c r="I19" s="73">
        <f t="shared" si="0"/>
        <v>1.020933005834339E-2</v>
      </c>
      <c r="J19" s="72">
        <f t="shared" si="6"/>
        <v>2.8042976748372097</v>
      </c>
      <c r="K19" s="72">
        <f t="shared" si="7"/>
        <v>2.8042976748372097</v>
      </c>
      <c r="L19" s="72">
        <f t="shared" si="8"/>
        <v>0.55792205337914114</v>
      </c>
      <c r="M19" s="73">
        <f t="shared" si="1"/>
        <v>1</v>
      </c>
      <c r="N19" s="50">
        <f t="shared" si="2"/>
        <v>0.60408373202333732</v>
      </c>
      <c r="O19">
        <f t="shared" si="9"/>
        <v>12</v>
      </c>
    </row>
    <row r="20" spans="1:15" ht="15.75" x14ac:dyDescent="0.25">
      <c r="A20" s="38" t="s">
        <v>13</v>
      </c>
      <c r="B20" s="25">
        <v>47.4</v>
      </c>
      <c r="C20" s="25">
        <v>236.9</v>
      </c>
      <c r="D20" s="87">
        <v>212.2</v>
      </c>
      <c r="E20" s="138">
        <v>325.8</v>
      </c>
      <c r="F20" s="71">
        <f t="shared" si="3"/>
        <v>258.3</v>
      </c>
      <c r="G20" s="72">
        <f t="shared" si="4"/>
        <v>131298.56666666665</v>
      </c>
      <c r="H20" s="72">
        <f t="shared" si="5"/>
        <v>258.3</v>
      </c>
      <c r="I20" s="73">
        <f t="shared" si="0"/>
        <v>0</v>
      </c>
      <c r="J20" s="72">
        <f t="shared" si="6"/>
        <v>1.9013303445254064</v>
      </c>
      <c r="K20" s="72">
        <f t="shared" si="7"/>
        <v>2.8042976748372097</v>
      </c>
      <c r="L20" s="72">
        <f t="shared" si="8"/>
        <v>0.55792205337914114</v>
      </c>
      <c r="M20" s="73">
        <f t="shared" si="1"/>
        <v>0.59803368515648825</v>
      </c>
      <c r="N20" s="50">
        <f t="shared" si="2"/>
        <v>0.35882021109389295</v>
      </c>
      <c r="O20">
        <f t="shared" si="9"/>
        <v>17</v>
      </c>
    </row>
    <row r="21" spans="1:15" ht="19.5" customHeight="1" x14ac:dyDescent="0.25">
      <c r="A21" s="38" t="s">
        <v>14</v>
      </c>
      <c r="B21" s="25">
        <v>97.5</v>
      </c>
      <c r="C21" s="25">
        <v>518</v>
      </c>
      <c r="D21" s="87">
        <v>3343.7</v>
      </c>
      <c r="E21" s="138">
        <v>1512.7</v>
      </c>
      <c r="F21" s="71">
        <f t="shared" si="3"/>
        <v>1791.4666666666665</v>
      </c>
      <c r="G21" s="72">
        <f t="shared" si="4"/>
        <v>131298.56666666665</v>
      </c>
      <c r="H21" s="72">
        <f t="shared" si="5"/>
        <v>258.3</v>
      </c>
      <c r="I21" s="73">
        <f t="shared" si="0"/>
        <v>1.1699966015535175E-2</v>
      </c>
      <c r="J21" s="72">
        <f t="shared" si="6"/>
        <v>2.4941126422171154</v>
      </c>
      <c r="K21" s="72">
        <f t="shared" si="7"/>
        <v>2.8042976748372097</v>
      </c>
      <c r="L21" s="72">
        <f t="shared" si="8"/>
        <v>0.55792205337914114</v>
      </c>
      <c r="M21" s="73">
        <f t="shared" si="1"/>
        <v>0.86191755748365861</v>
      </c>
      <c r="N21" s="50">
        <f t="shared" si="2"/>
        <v>0.52183052089640913</v>
      </c>
      <c r="O21">
        <f t="shared" si="9"/>
        <v>14</v>
      </c>
    </row>
    <row r="22" spans="1:15" x14ac:dyDescent="0.25">
      <c r="C22" s="3"/>
      <c r="D22" s="3"/>
      <c r="E22" s="3"/>
    </row>
    <row r="23" spans="1:15" x14ac:dyDescent="0.25">
      <c r="C23" s="3"/>
      <c r="D23" s="3"/>
      <c r="E23" s="3"/>
    </row>
    <row r="24" spans="1:15" x14ac:dyDescent="0.25">
      <c r="C24" s="3"/>
      <c r="D24" s="3"/>
      <c r="E24" s="3"/>
    </row>
    <row r="25" spans="1:15" x14ac:dyDescent="0.25">
      <c r="C25" s="3"/>
      <c r="D25" s="3"/>
      <c r="E25" s="3"/>
    </row>
    <row r="26" spans="1:15" x14ac:dyDescent="0.25">
      <c r="C26" s="3"/>
      <c r="D26" s="3"/>
      <c r="E26" s="3"/>
    </row>
  </sheetData>
  <autoFilter ref="A4:I4" xr:uid="{00000000-0009-0000-0000-000002000000}">
    <sortState xmlns:xlrd2="http://schemas.microsoft.com/office/spreadsheetml/2017/richdata2" ref="A5:K22">
      <sortCondition descending="1" ref="E4"/>
    </sortState>
  </autoFilter>
  <sortState xmlns:xlrd2="http://schemas.microsoft.com/office/spreadsheetml/2017/richdata2" ref="A6:I21">
    <sortCondition ref="A5"/>
  </sortState>
  <mergeCells count="3">
    <mergeCell ref="A3:E3"/>
    <mergeCell ref="F3:H3"/>
    <mergeCell ref="J3:L3"/>
  </mergeCells>
  <pageMargins left="0.7" right="0.7" top="0.75" bottom="0.75" header="0.3" footer="0.3"/>
  <pageSetup paperSize="9" scale="85" orientation="landscape" horizontalDpi="200" verticalDpi="2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FF0000"/>
  </sheetPr>
  <dimension ref="A2:N21"/>
  <sheetViews>
    <sheetView tabSelected="1" zoomScale="80" zoomScaleNormal="80" workbookViewId="0">
      <selection activeCell="G33" sqref="G33"/>
    </sheetView>
  </sheetViews>
  <sheetFormatPr defaultRowHeight="15" x14ac:dyDescent="0.25"/>
  <cols>
    <col min="1" max="1" width="28.140625" customWidth="1"/>
    <col min="2" max="2" width="12.28515625" customWidth="1"/>
    <col min="3" max="5" width="10.140625" bestFit="1" customWidth="1"/>
    <col min="6" max="6" width="11.7109375" customWidth="1"/>
    <col min="13" max="14" width="9.140625" customWidth="1"/>
  </cols>
  <sheetData>
    <row r="2" spans="1:14" x14ac:dyDescent="0.25">
      <c r="A2" t="s">
        <v>18</v>
      </c>
    </row>
    <row r="3" spans="1:14" ht="60" customHeight="1" x14ac:dyDescent="0.25">
      <c r="A3" s="339" t="s">
        <v>70</v>
      </c>
      <c r="B3" s="340"/>
      <c r="C3" s="340"/>
      <c r="D3" s="340"/>
      <c r="E3" s="340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4" ht="45" x14ac:dyDescent="0.25">
      <c r="A4" s="4" t="s">
        <v>0</v>
      </c>
      <c r="B4" s="278">
        <v>2018</v>
      </c>
      <c r="C4" s="278">
        <v>2019</v>
      </c>
      <c r="D4" s="278">
        <v>2020</v>
      </c>
      <c r="E4" s="121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4" x14ac:dyDescent="0.25">
      <c r="A5" s="12" t="s">
        <v>15</v>
      </c>
      <c r="B5" s="96">
        <v>0</v>
      </c>
      <c r="C5" s="96">
        <v>0</v>
      </c>
      <c r="D5" s="96">
        <v>0</v>
      </c>
      <c r="E5" s="138">
        <v>0</v>
      </c>
      <c r="F5" s="56">
        <f t="shared" ref="F5:F21" si="0">SUM(C5:E5)/3</f>
        <v>0</v>
      </c>
      <c r="G5" s="56">
        <f t="shared" ref="G5:G21" si="1">MAX($F$5:$F$21)</f>
        <v>8.3333333333333339</v>
      </c>
      <c r="H5" s="57">
        <f t="shared" ref="H5:H21" si="2">MIN($F$5:$F$21)</f>
        <v>0</v>
      </c>
      <c r="I5" s="58">
        <f t="shared" ref="I5:I21" si="3">(G5-F5)/(G5-H5)</f>
        <v>1</v>
      </c>
      <c r="J5" s="57">
        <v>0</v>
      </c>
      <c r="K5" s="57">
        <f t="shared" ref="K5:K21" si="4">MAX($J$5:$J$21)</f>
        <v>2.9240177382128656</v>
      </c>
      <c r="L5" s="57">
        <f t="shared" ref="L5:L21" si="5">MIN($J$5:$J$21)</f>
        <v>0</v>
      </c>
      <c r="M5" s="58">
        <f>(K5-J5)/(K5-L5)</f>
        <v>1</v>
      </c>
      <c r="N5" s="50">
        <f t="shared" ref="N5:N21" si="6">0.6*M5+0.4*I5</f>
        <v>1</v>
      </c>
    </row>
    <row r="6" spans="1:14" x14ac:dyDescent="0.25">
      <c r="A6" s="12" t="s">
        <v>1</v>
      </c>
      <c r="B6" s="96">
        <v>0</v>
      </c>
      <c r="C6" s="96">
        <v>0</v>
      </c>
      <c r="D6" s="96">
        <v>0</v>
      </c>
      <c r="E6" s="138">
        <v>25</v>
      </c>
      <c r="F6" s="56">
        <f t="shared" si="0"/>
        <v>8.3333333333333339</v>
      </c>
      <c r="G6" s="56">
        <f t="shared" si="1"/>
        <v>8.3333333333333339</v>
      </c>
      <c r="H6" s="57">
        <f t="shared" si="2"/>
        <v>0</v>
      </c>
      <c r="I6" s="58">
        <f t="shared" si="3"/>
        <v>0</v>
      </c>
      <c r="J6" s="57">
        <f>((E6))^(1/3)</f>
        <v>2.9240177382128656</v>
      </c>
      <c r="K6" s="57">
        <f t="shared" si="4"/>
        <v>2.9240177382128656</v>
      </c>
      <c r="L6" s="57">
        <f t="shared" si="5"/>
        <v>0</v>
      </c>
      <c r="M6" s="58">
        <f t="shared" ref="M6:M21" si="7">(K6-J6)/(K6-L6)</f>
        <v>0</v>
      </c>
      <c r="N6" s="50">
        <f t="shared" si="6"/>
        <v>0</v>
      </c>
    </row>
    <row r="7" spans="1:14" x14ac:dyDescent="0.25">
      <c r="A7" s="12" t="s">
        <v>2</v>
      </c>
      <c r="B7" s="96">
        <v>0</v>
      </c>
      <c r="C7" s="96">
        <v>0</v>
      </c>
      <c r="D7" s="96">
        <v>0</v>
      </c>
      <c r="E7" s="138">
        <v>0</v>
      </c>
      <c r="F7" s="56">
        <f t="shared" si="0"/>
        <v>0</v>
      </c>
      <c r="G7" s="56">
        <f t="shared" si="1"/>
        <v>8.3333333333333339</v>
      </c>
      <c r="H7" s="57">
        <f t="shared" si="2"/>
        <v>0</v>
      </c>
      <c r="I7" s="58">
        <f t="shared" si="3"/>
        <v>1</v>
      </c>
      <c r="J7" s="57">
        <v>0</v>
      </c>
      <c r="K7" s="57">
        <f t="shared" si="4"/>
        <v>2.9240177382128656</v>
      </c>
      <c r="L7" s="57">
        <f t="shared" si="5"/>
        <v>0</v>
      </c>
      <c r="M7" s="58">
        <f t="shared" si="7"/>
        <v>1</v>
      </c>
      <c r="N7" s="50">
        <f t="shared" si="6"/>
        <v>1</v>
      </c>
    </row>
    <row r="8" spans="1:14" x14ac:dyDescent="0.25">
      <c r="A8" s="12" t="s">
        <v>3</v>
      </c>
      <c r="B8" s="96">
        <v>0</v>
      </c>
      <c r="C8" s="96">
        <v>0</v>
      </c>
      <c r="D8" s="96">
        <v>0</v>
      </c>
      <c r="E8" s="138">
        <v>0</v>
      </c>
      <c r="F8" s="56">
        <f t="shared" si="0"/>
        <v>0</v>
      </c>
      <c r="G8" s="56">
        <f t="shared" si="1"/>
        <v>8.3333333333333339</v>
      </c>
      <c r="H8" s="57">
        <f t="shared" si="2"/>
        <v>0</v>
      </c>
      <c r="I8" s="58">
        <f t="shared" si="3"/>
        <v>1</v>
      </c>
      <c r="J8" s="57">
        <v>0</v>
      </c>
      <c r="K8" s="57">
        <f t="shared" si="4"/>
        <v>2.9240177382128656</v>
      </c>
      <c r="L8" s="57">
        <f t="shared" si="5"/>
        <v>0</v>
      </c>
      <c r="M8" s="58">
        <f t="shared" si="7"/>
        <v>1</v>
      </c>
      <c r="N8" s="50">
        <f t="shared" si="6"/>
        <v>1</v>
      </c>
    </row>
    <row r="9" spans="1:14" x14ac:dyDescent="0.25">
      <c r="A9" s="12" t="s">
        <v>16</v>
      </c>
      <c r="B9" s="96">
        <v>0</v>
      </c>
      <c r="C9" s="96">
        <v>0</v>
      </c>
      <c r="D9" s="96">
        <v>0</v>
      </c>
      <c r="E9" s="138">
        <v>0</v>
      </c>
      <c r="F9" s="56">
        <f t="shared" si="0"/>
        <v>0</v>
      </c>
      <c r="G9" s="56">
        <f t="shared" si="1"/>
        <v>8.3333333333333339</v>
      </c>
      <c r="H9" s="57">
        <f t="shared" si="2"/>
        <v>0</v>
      </c>
      <c r="I9" s="58">
        <f t="shared" si="3"/>
        <v>1</v>
      </c>
      <c r="J9" s="57">
        <v>0</v>
      </c>
      <c r="K9" s="57">
        <f t="shared" si="4"/>
        <v>2.9240177382128656</v>
      </c>
      <c r="L9" s="57">
        <f t="shared" si="5"/>
        <v>0</v>
      </c>
      <c r="M9" s="58">
        <f t="shared" si="7"/>
        <v>1</v>
      </c>
      <c r="N9" s="50">
        <f t="shared" si="6"/>
        <v>1</v>
      </c>
    </row>
    <row r="10" spans="1:14" x14ac:dyDescent="0.25">
      <c r="A10" s="12" t="s">
        <v>4</v>
      </c>
      <c r="B10" s="96">
        <v>10</v>
      </c>
      <c r="C10" s="96">
        <v>0</v>
      </c>
      <c r="D10" s="96">
        <v>0</v>
      </c>
      <c r="E10" s="138">
        <v>0</v>
      </c>
      <c r="F10" s="56">
        <f t="shared" si="0"/>
        <v>0</v>
      </c>
      <c r="G10" s="56">
        <f t="shared" si="1"/>
        <v>8.3333333333333339</v>
      </c>
      <c r="H10" s="57">
        <f t="shared" si="2"/>
        <v>0</v>
      </c>
      <c r="I10" s="58">
        <f t="shared" si="3"/>
        <v>1</v>
      </c>
      <c r="J10" s="57">
        <v>0</v>
      </c>
      <c r="K10" s="57">
        <f t="shared" si="4"/>
        <v>2.9240177382128656</v>
      </c>
      <c r="L10" s="57">
        <f t="shared" si="5"/>
        <v>0</v>
      </c>
      <c r="M10" s="58">
        <f t="shared" si="7"/>
        <v>1</v>
      </c>
      <c r="N10" s="50">
        <f t="shared" si="6"/>
        <v>1</v>
      </c>
    </row>
    <row r="11" spans="1:14" x14ac:dyDescent="0.25">
      <c r="A11" s="12" t="s">
        <v>5</v>
      </c>
      <c r="B11" s="96">
        <v>0</v>
      </c>
      <c r="C11" s="96">
        <v>0</v>
      </c>
      <c r="D11" s="96">
        <v>0</v>
      </c>
      <c r="E11" s="138">
        <v>0</v>
      </c>
      <c r="F11" s="56">
        <f t="shared" si="0"/>
        <v>0</v>
      </c>
      <c r="G11" s="56">
        <f t="shared" si="1"/>
        <v>8.3333333333333339</v>
      </c>
      <c r="H11" s="57">
        <f t="shared" si="2"/>
        <v>0</v>
      </c>
      <c r="I11" s="58">
        <f t="shared" si="3"/>
        <v>1</v>
      </c>
      <c r="J11" s="57">
        <v>0</v>
      </c>
      <c r="K11" s="57">
        <f t="shared" si="4"/>
        <v>2.9240177382128656</v>
      </c>
      <c r="L11" s="57">
        <f t="shared" si="5"/>
        <v>0</v>
      </c>
      <c r="M11" s="58">
        <f t="shared" si="7"/>
        <v>1</v>
      </c>
      <c r="N11" s="50">
        <f t="shared" si="6"/>
        <v>1</v>
      </c>
    </row>
    <row r="12" spans="1:14" x14ac:dyDescent="0.25">
      <c r="A12" s="12" t="s">
        <v>6</v>
      </c>
      <c r="B12" s="96">
        <v>0</v>
      </c>
      <c r="C12" s="96">
        <v>0</v>
      </c>
      <c r="D12" s="96">
        <v>0</v>
      </c>
      <c r="E12" s="138">
        <v>0</v>
      </c>
      <c r="F12" s="56">
        <f t="shared" si="0"/>
        <v>0</v>
      </c>
      <c r="G12" s="56">
        <f t="shared" si="1"/>
        <v>8.3333333333333339</v>
      </c>
      <c r="H12" s="57">
        <f t="shared" si="2"/>
        <v>0</v>
      </c>
      <c r="I12" s="58">
        <f t="shared" si="3"/>
        <v>1</v>
      </c>
      <c r="J12" s="57">
        <v>0</v>
      </c>
      <c r="K12" s="57">
        <f t="shared" si="4"/>
        <v>2.9240177382128656</v>
      </c>
      <c r="L12" s="57">
        <f t="shared" si="5"/>
        <v>0</v>
      </c>
      <c r="M12" s="58">
        <f t="shared" si="7"/>
        <v>1</v>
      </c>
      <c r="N12" s="50">
        <f t="shared" si="6"/>
        <v>1</v>
      </c>
    </row>
    <row r="13" spans="1:14" x14ac:dyDescent="0.25">
      <c r="A13" s="12" t="s">
        <v>7</v>
      </c>
      <c r="B13" s="96">
        <v>0</v>
      </c>
      <c r="C13" s="96">
        <v>0</v>
      </c>
      <c r="D13" s="96">
        <v>0</v>
      </c>
      <c r="E13" s="138">
        <v>0</v>
      </c>
      <c r="F13" s="56">
        <f t="shared" si="0"/>
        <v>0</v>
      </c>
      <c r="G13" s="56">
        <f t="shared" si="1"/>
        <v>8.3333333333333339</v>
      </c>
      <c r="H13" s="57">
        <f t="shared" si="2"/>
        <v>0</v>
      </c>
      <c r="I13" s="58">
        <f t="shared" si="3"/>
        <v>1</v>
      </c>
      <c r="J13" s="57">
        <v>0</v>
      </c>
      <c r="K13" s="57">
        <f t="shared" si="4"/>
        <v>2.9240177382128656</v>
      </c>
      <c r="L13" s="57">
        <f t="shared" si="5"/>
        <v>0</v>
      </c>
      <c r="M13" s="58">
        <f t="shared" si="7"/>
        <v>1</v>
      </c>
      <c r="N13" s="50">
        <f t="shared" si="6"/>
        <v>1</v>
      </c>
    </row>
    <row r="14" spans="1:14" x14ac:dyDescent="0.25">
      <c r="A14" s="12" t="s">
        <v>8</v>
      </c>
      <c r="B14" s="96">
        <v>0</v>
      </c>
      <c r="C14" s="96">
        <v>0</v>
      </c>
      <c r="D14" s="96">
        <v>0</v>
      </c>
      <c r="E14" s="138">
        <v>0</v>
      </c>
      <c r="F14" s="56">
        <f t="shared" si="0"/>
        <v>0</v>
      </c>
      <c r="G14" s="56">
        <f t="shared" si="1"/>
        <v>8.3333333333333339</v>
      </c>
      <c r="H14" s="57">
        <f t="shared" si="2"/>
        <v>0</v>
      </c>
      <c r="I14" s="58">
        <f t="shared" si="3"/>
        <v>1</v>
      </c>
      <c r="J14" s="57">
        <v>0</v>
      </c>
      <c r="K14" s="57">
        <f t="shared" si="4"/>
        <v>2.9240177382128656</v>
      </c>
      <c r="L14" s="57">
        <f t="shared" si="5"/>
        <v>0</v>
      </c>
      <c r="M14" s="58">
        <f t="shared" si="7"/>
        <v>1</v>
      </c>
      <c r="N14" s="50">
        <f t="shared" si="6"/>
        <v>1</v>
      </c>
    </row>
    <row r="15" spans="1:14" x14ac:dyDescent="0.25">
      <c r="A15" s="12" t="s">
        <v>9</v>
      </c>
      <c r="B15" s="96">
        <v>0</v>
      </c>
      <c r="C15" s="96">
        <v>0</v>
      </c>
      <c r="D15" s="96">
        <v>0</v>
      </c>
      <c r="E15" s="138">
        <v>0</v>
      </c>
      <c r="F15" s="56">
        <f t="shared" si="0"/>
        <v>0</v>
      </c>
      <c r="G15" s="56">
        <f t="shared" si="1"/>
        <v>8.3333333333333339</v>
      </c>
      <c r="H15" s="57">
        <f t="shared" si="2"/>
        <v>0</v>
      </c>
      <c r="I15" s="58">
        <f t="shared" si="3"/>
        <v>1</v>
      </c>
      <c r="J15" s="57">
        <v>0</v>
      </c>
      <c r="K15" s="57">
        <f t="shared" si="4"/>
        <v>2.9240177382128656</v>
      </c>
      <c r="L15" s="57">
        <f t="shared" si="5"/>
        <v>0</v>
      </c>
      <c r="M15" s="58">
        <f t="shared" si="7"/>
        <v>1</v>
      </c>
      <c r="N15" s="50">
        <f t="shared" si="6"/>
        <v>1</v>
      </c>
    </row>
    <row r="16" spans="1:14" x14ac:dyDescent="0.25">
      <c r="A16" s="12" t="s">
        <v>43</v>
      </c>
      <c r="B16" s="96">
        <v>0</v>
      </c>
      <c r="C16" s="96">
        <v>0</v>
      </c>
      <c r="D16" s="96">
        <v>0</v>
      </c>
      <c r="E16" s="138">
        <v>0</v>
      </c>
      <c r="F16" s="56">
        <f t="shared" si="0"/>
        <v>0</v>
      </c>
      <c r="G16" s="56">
        <f t="shared" si="1"/>
        <v>8.3333333333333339</v>
      </c>
      <c r="H16" s="57">
        <f t="shared" si="2"/>
        <v>0</v>
      </c>
      <c r="I16" s="58">
        <f t="shared" si="3"/>
        <v>1</v>
      </c>
      <c r="J16" s="57">
        <v>0</v>
      </c>
      <c r="K16" s="57">
        <f t="shared" si="4"/>
        <v>2.9240177382128656</v>
      </c>
      <c r="L16" s="57">
        <f t="shared" si="5"/>
        <v>0</v>
      </c>
      <c r="M16" s="58">
        <f t="shared" si="7"/>
        <v>1</v>
      </c>
      <c r="N16" s="50">
        <f t="shared" si="6"/>
        <v>1</v>
      </c>
    </row>
    <row r="17" spans="1:14" x14ac:dyDescent="0.25">
      <c r="A17" s="12" t="s">
        <v>10</v>
      </c>
      <c r="B17" s="96">
        <v>0</v>
      </c>
      <c r="C17" s="96">
        <v>0</v>
      </c>
      <c r="D17" s="96">
        <v>0</v>
      </c>
      <c r="E17" s="138">
        <v>0</v>
      </c>
      <c r="F17" s="56">
        <f t="shared" si="0"/>
        <v>0</v>
      </c>
      <c r="G17" s="56">
        <f t="shared" si="1"/>
        <v>8.3333333333333339</v>
      </c>
      <c r="H17" s="57">
        <f t="shared" si="2"/>
        <v>0</v>
      </c>
      <c r="I17" s="58">
        <f t="shared" si="3"/>
        <v>1</v>
      </c>
      <c r="J17" s="57">
        <v>0</v>
      </c>
      <c r="K17" s="57">
        <f t="shared" si="4"/>
        <v>2.9240177382128656</v>
      </c>
      <c r="L17" s="57">
        <f t="shared" si="5"/>
        <v>0</v>
      </c>
      <c r="M17" s="58">
        <f t="shared" si="7"/>
        <v>1</v>
      </c>
      <c r="N17" s="50">
        <f t="shared" si="6"/>
        <v>1</v>
      </c>
    </row>
    <row r="18" spans="1:14" x14ac:dyDescent="0.25">
      <c r="A18" s="12" t="s">
        <v>11</v>
      </c>
      <c r="B18" s="169">
        <v>0</v>
      </c>
      <c r="C18" s="169">
        <v>0</v>
      </c>
      <c r="D18" s="169">
        <v>0</v>
      </c>
      <c r="E18" s="138">
        <v>0</v>
      </c>
      <c r="F18" s="56">
        <f t="shared" si="0"/>
        <v>0</v>
      </c>
      <c r="G18" s="56">
        <f t="shared" si="1"/>
        <v>8.3333333333333339</v>
      </c>
      <c r="H18" s="57">
        <f t="shared" si="2"/>
        <v>0</v>
      </c>
      <c r="I18" s="58">
        <f t="shared" si="3"/>
        <v>1</v>
      </c>
      <c r="J18" s="57">
        <v>0</v>
      </c>
      <c r="K18" s="57">
        <f t="shared" si="4"/>
        <v>2.9240177382128656</v>
      </c>
      <c r="L18" s="57">
        <f t="shared" si="5"/>
        <v>0</v>
      </c>
      <c r="M18" s="58">
        <f t="shared" si="7"/>
        <v>1</v>
      </c>
      <c r="N18" s="50">
        <f t="shared" si="6"/>
        <v>1</v>
      </c>
    </row>
    <row r="19" spans="1:14" x14ac:dyDescent="0.25">
      <c r="A19" s="12" t="s">
        <v>12</v>
      </c>
      <c r="B19" s="96">
        <v>0</v>
      </c>
      <c r="C19" s="96">
        <v>0</v>
      </c>
      <c r="D19" s="96">
        <v>0</v>
      </c>
      <c r="E19" s="138">
        <v>0</v>
      </c>
      <c r="F19" s="56">
        <f t="shared" si="0"/>
        <v>0</v>
      </c>
      <c r="G19" s="56">
        <f t="shared" si="1"/>
        <v>8.3333333333333339</v>
      </c>
      <c r="H19" s="57">
        <f t="shared" si="2"/>
        <v>0</v>
      </c>
      <c r="I19" s="58">
        <f t="shared" si="3"/>
        <v>1</v>
      </c>
      <c r="J19" s="57">
        <v>0</v>
      </c>
      <c r="K19" s="57">
        <f t="shared" si="4"/>
        <v>2.9240177382128656</v>
      </c>
      <c r="L19" s="57">
        <f t="shared" si="5"/>
        <v>0</v>
      </c>
      <c r="M19" s="58">
        <f t="shared" si="7"/>
        <v>1</v>
      </c>
      <c r="N19" s="50">
        <f t="shared" si="6"/>
        <v>1</v>
      </c>
    </row>
    <row r="20" spans="1:14" ht="15.75" x14ac:dyDescent="0.25">
      <c r="A20" s="12" t="s">
        <v>13</v>
      </c>
      <c r="B20" s="97">
        <v>0</v>
      </c>
      <c r="C20" s="97">
        <v>0</v>
      </c>
      <c r="D20" s="97">
        <v>0</v>
      </c>
      <c r="E20" s="138">
        <v>0</v>
      </c>
      <c r="F20" s="56">
        <f t="shared" si="0"/>
        <v>0</v>
      </c>
      <c r="G20" s="56">
        <f t="shared" si="1"/>
        <v>8.3333333333333339</v>
      </c>
      <c r="H20" s="57">
        <f t="shared" si="2"/>
        <v>0</v>
      </c>
      <c r="I20" s="58">
        <f t="shared" si="3"/>
        <v>1</v>
      </c>
      <c r="J20" s="57">
        <v>0</v>
      </c>
      <c r="K20" s="57">
        <f t="shared" si="4"/>
        <v>2.9240177382128656</v>
      </c>
      <c r="L20" s="57">
        <f t="shared" si="5"/>
        <v>0</v>
      </c>
      <c r="M20" s="58">
        <f t="shared" si="7"/>
        <v>1</v>
      </c>
      <c r="N20" s="50">
        <f t="shared" si="6"/>
        <v>1</v>
      </c>
    </row>
    <row r="21" spans="1:14" x14ac:dyDescent="0.25">
      <c r="A21" s="12" t="s">
        <v>14</v>
      </c>
      <c r="B21" s="96">
        <v>0</v>
      </c>
      <c r="C21" s="96">
        <v>0</v>
      </c>
      <c r="D21" s="96">
        <v>0</v>
      </c>
      <c r="E21" s="138">
        <v>0</v>
      </c>
      <c r="F21" s="56">
        <f t="shared" si="0"/>
        <v>0</v>
      </c>
      <c r="G21" s="56">
        <f t="shared" si="1"/>
        <v>8.3333333333333339</v>
      </c>
      <c r="H21" s="57">
        <f t="shared" si="2"/>
        <v>0</v>
      </c>
      <c r="I21" s="58">
        <f t="shared" si="3"/>
        <v>1</v>
      </c>
      <c r="J21" s="57">
        <v>0</v>
      </c>
      <c r="K21" s="57">
        <f t="shared" si="4"/>
        <v>2.9240177382128656</v>
      </c>
      <c r="L21" s="57">
        <f t="shared" si="5"/>
        <v>0</v>
      </c>
      <c r="M21" s="58">
        <f t="shared" si="7"/>
        <v>1</v>
      </c>
      <c r="N21" s="50">
        <f t="shared" si="6"/>
        <v>1</v>
      </c>
    </row>
  </sheetData>
  <autoFilter ref="A4:E21" xr:uid="{00000000-0009-0000-0000-00001D000000}">
    <sortState xmlns:xlrd2="http://schemas.microsoft.com/office/spreadsheetml/2017/richdata2" ref="A5:J21">
      <sortCondition ref="A4:A21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orientation="landscape" horizontalDpi="200" verticalDpi="20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>
    <tabColor rgb="FF92D050"/>
  </sheetPr>
  <dimension ref="A2:O22"/>
  <sheetViews>
    <sheetView zoomScale="80" zoomScaleNormal="80" workbookViewId="0">
      <selection activeCell="M5" sqref="M5"/>
    </sheetView>
  </sheetViews>
  <sheetFormatPr defaultRowHeight="15" x14ac:dyDescent="0.25"/>
  <cols>
    <col min="1" max="1" width="28.140625" customWidth="1"/>
    <col min="2" max="2" width="10.7109375" customWidth="1"/>
  </cols>
  <sheetData>
    <row r="2" spans="1:15" ht="18.75" x14ac:dyDescent="0.3">
      <c r="A2" s="13" t="s">
        <v>19</v>
      </c>
      <c r="B2" s="13"/>
    </row>
    <row r="3" spans="1:15" ht="40.5" customHeight="1" x14ac:dyDescent="0.25">
      <c r="A3" s="339" t="s">
        <v>71</v>
      </c>
      <c r="B3" s="340"/>
      <c r="C3" s="340"/>
      <c r="D3" s="340"/>
      <c r="E3" s="340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5" ht="51" customHeight="1" x14ac:dyDescent="0.25">
      <c r="A4" s="4" t="s">
        <v>0</v>
      </c>
      <c r="B4" s="278">
        <v>2018</v>
      </c>
      <c r="C4" s="278">
        <v>2019</v>
      </c>
      <c r="D4" s="278">
        <v>2020</v>
      </c>
      <c r="E4" s="121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x14ac:dyDescent="0.25">
      <c r="A5" s="12" t="s">
        <v>15</v>
      </c>
      <c r="B5" s="166">
        <v>33.799999999999997</v>
      </c>
      <c r="C5" s="166">
        <v>37.6</v>
      </c>
      <c r="D5" s="166">
        <v>43</v>
      </c>
      <c r="E5" s="96">
        <v>29.7</v>
      </c>
      <c r="F5" s="56">
        <f t="shared" ref="F5:F21" si="0">SUM(C5:E5)/3</f>
        <v>36.766666666666666</v>
      </c>
      <c r="G5" s="56">
        <f t="shared" ref="G5:G21" si="1">MAX($F$5:$F$21)</f>
        <v>54.333333333333336</v>
      </c>
      <c r="H5" s="56">
        <f t="shared" ref="H5:H21" si="2">MIN($F$5:$F$21)</f>
        <v>20.233333333333331</v>
      </c>
      <c r="I5" s="58">
        <f t="shared" ref="I5:I21" si="3">(F5-H5)/(G5-H5)</f>
        <v>0.48484848484848475</v>
      </c>
      <c r="J5" s="57">
        <f t="shared" ref="J5:J21" si="4">((E5/D5)*(D5/C5)*(C5/B5))^(1/3)</f>
        <v>0.95781121160646976</v>
      </c>
      <c r="K5" s="57">
        <f t="shared" ref="K5:K21" si="5">MAX($J$5:$J$21)</f>
        <v>1.3867225487012693</v>
      </c>
      <c r="L5" s="57">
        <f t="shared" ref="L5:L21" si="6">MIN($J$5:$J$21)</f>
        <v>0.83028123292757006</v>
      </c>
      <c r="M5" s="58">
        <f t="shared" ref="M5:M21" si="7">(J5-L5)/(K5-L5)</f>
        <v>0.22918855064091834</v>
      </c>
      <c r="N5" s="50">
        <f t="shared" ref="N5:N21" si="8">0.6*M5+0.4*I5</f>
        <v>0.3314525243239449</v>
      </c>
      <c r="O5">
        <f>_xlfn.RANK.EQ(E5,$E$5:$E$21,0)</f>
        <v>16</v>
      </c>
    </row>
    <row r="6" spans="1:15" x14ac:dyDescent="0.25">
      <c r="A6" s="12" t="s">
        <v>1</v>
      </c>
      <c r="B6" s="166">
        <v>27.4</v>
      </c>
      <c r="C6" s="166">
        <v>27.9</v>
      </c>
      <c r="D6" s="166">
        <v>43</v>
      </c>
      <c r="E6" s="96">
        <v>44.5</v>
      </c>
      <c r="F6" s="56">
        <f t="shared" si="0"/>
        <v>38.466666666666669</v>
      </c>
      <c r="G6" s="56">
        <f t="shared" si="1"/>
        <v>54.333333333333336</v>
      </c>
      <c r="H6" s="56">
        <f t="shared" si="2"/>
        <v>20.233333333333331</v>
      </c>
      <c r="I6" s="58">
        <f t="shared" si="3"/>
        <v>0.53470185728250241</v>
      </c>
      <c r="J6" s="57">
        <f t="shared" si="4"/>
        <v>1.1754472638582583</v>
      </c>
      <c r="K6" s="57">
        <f t="shared" si="5"/>
        <v>1.3867225487012693</v>
      </c>
      <c r="L6" s="57">
        <f t="shared" si="6"/>
        <v>0.83028123292757006</v>
      </c>
      <c r="M6" s="58">
        <f t="shared" si="7"/>
        <v>0.62030985325155974</v>
      </c>
      <c r="N6" s="50">
        <f t="shared" si="8"/>
        <v>0.58606665486393683</v>
      </c>
      <c r="O6">
        <f t="shared" ref="O6:O21" si="9">_xlfn.RANK.EQ(E6,$E$5:$E$21,0)</f>
        <v>6</v>
      </c>
    </row>
    <row r="7" spans="1:15" x14ac:dyDescent="0.25">
      <c r="A7" s="12" t="s">
        <v>2</v>
      </c>
      <c r="B7" s="166">
        <v>23.5</v>
      </c>
      <c r="C7" s="166">
        <v>24.4</v>
      </c>
      <c r="D7" s="166">
        <v>41.2</v>
      </c>
      <c r="E7" s="96">
        <v>42</v>
      </c>
      <c r="F7" s="56">
        <f t="shared" si="0"/>
        <v>35.866666666666667</v>
      </c>
      <c r="G7" s="56">
        <f t="shared" si="1"/>
        <v>54.333333333333336</v>
      </c>
      <c r="H7" s="56">
        <f t="shared" si="2"/>
        <v>20.233333333333331</v>
      </c>
      <c r="I7" s="58">
        <f t="shared" si="3"/>
        <v>0.45845552297165199</v>
      </c>
      <c r="J7" s="57">
        <f t="shared" si="4"/>
        <v>1.2135578281233146</v>
      </c>
      <c r="K7" s="57">
        <f t="shared" si="5"/>
        <v>1.3867225487012693</v>
      </c>
      <c r="L7" s="57">
        <f t="shared" si="6"/>
        <v>0.83028123292757006</v>
      </c>
      <c r="M7" s="58">
        <f t="shared" si="7"/>
        <v>0.68879967092813865</v>
      </c>
      <c r="N7" s="50">
        <f t="shared" si="8"/>
        <v>0.59666201174554401</v>
      </c>
      <c r="O7">
        <f t="shared" si="9"/>
        <v>12</v>
      </c>
    </row>
    <row r="8" spans="1:15" x14ac:dyDescent="0.25">
      <c r="A8" s="12" t="s">
        <v>3</v>
      </c>
      <c r="B8" s="91">
        <v>38.6</v>
      </c>
      <c r="C8" s="91">
        <v>38.4</v>
      </c>
      <c r="D8" s="91">
        <v>42.6</v>
      </c>
      <c r="E8" s="138">
        <v>82</v>
      </c>
      <c r="F8" s="56">
        <f t="shared" si="0"/>
        <v>54.333333333333336</v>
      </c>
      <c r="G8" s="56">
        <f t="shared" si="1"/>
        <v>54.333333333333336</v>
      </c>
      <c r="H8" s="56">
        <f t="shared" si="2"/>
        <v>20.233333333333331</v>
      </c>
      <c r="I8" s="58">
        <f t="shared" si="3"/>
        <v>1</v>
      </c>
      <c r="J8" s="57">
        <f t="shared" si="4"/>
        <v>1.2855101673262546</v>
      </c>
      <c r="K8" s="57">
        <f t="shared" si="5"/>
        <v>1.3867225487012693</v>
      </c>
      <c r="L8" s="57">
        <f t="shared" si="6"/>
        <v>0.83028123292757006</v>
      </c>
      <c r="M8" s="58">
        <f t="shared" si="7"/>
        <v>0.8181077168321248</v>
      </c>
      <c r="N8" s="50">
        <f t="shared" si="8"/>
        <v>0.89086463009927486</v>
      </c>
      <c r="O8">
        <f t="shared" si="9"/>
        <v>1</v>
      </c>
    </row>
    <row r="9" spans="1:15" x14ac:dyDescent="0.25">
      <c r="A9" s="12" t="s">
        <v>16</v>
      </c>
      <c r="B9" s="166">
        <v>47</v>
      </c>
      <c r="C9" s="166">
        <v>48.4</v>
      </c>
      <c r="D9" s="166">
        <v>46.1</v>
      </c>
      <c r="E9" s="96">
        <v>46.4</v>
      </c>
      <c r="F9" s="56">
        <f t="shared" si="0"/>
        <v>46.966666666666669</v>
      </c>
      <c r="G9" s="56">
        <f t="shared" si="1"/>
        <v>54.333333333333336</v>
      </c>
      <c r="H9" s="56">
        <f t="shared" si="2"/>
        <v>20.233333333333331</v>
      </c>
      <c r="I9" s="58">
        <f t="shared" si="3"/>
        <v>0.78396871945259039</v>
      </c>
      <c r="J9" s="57">
        <f t="shared" si="4"/>
        <v>0.99572644358300677</v>
      </c>
      <c r="K9" s="57">
        <f t="shared" si="5"/>
        <v>1.3867225487012693</v>
      </c>
      <c r="L9" s="57">
        <f t="shared" si="6"/>
        <v>0.83028123292757006</v>
      </c>
      <c r="M9" s="58">
        <f t="shared" si="7"/>
        <v>0.29732732988274746</v>
      </c>
      <c r="N9" s="50">
        <f t="shared" si="8"/>
        <v>0.49198388571068463</v>
      </c>
      <c r="O9">
        <f t="shared" si="9"/>
        <v>3</v>
      </c>
    </row>
    <row r="10" spans="1:15" x14ac:dyDescent="0.25">
      <c r="A10" s="12" t="s">
        <v>4</v>
      </c>
      <c r="B10" s="166">
        <v>39.200000000000003</v>
      </c>
      <c r="C10" s="166">
        <v>43.1</v>
      </c>
      <c r="D10" s="166">
        <v>45.3</v>
      </c>
      <c r="E10" s="96">
        <v>47.4</v>
      </c>
      <c r="F10" s="56">
        <f t="shared" si="0"/>
        <v>45.266666666666673</v>
      </c>
      <c r="G10" s="56">
        <f t="shared" si="1"/>
        <v>54.333333333333336</v>
      </c>
      <c r="H10" s="56">
        <f t="shared" si="2"/>
        <v>20.233333333333331</v>
      </c>
      <c r="I10" s="58">
        <f t="shared" si="3"/>
        <v>0.73411534701857295</v>
      </c>
      <c r="J10" s="57">
        <f t="shared" si="4"/>
        <v>1.0653625466642178</v>
      </c>
      <c r="K10" s="57">
        <f t="shared" si="5"/>
        <v>1.3867225487012693</v>
      </c>
      <c r="L10" s="57">
        <f t="shared" si="6"/>
        <v>0.83028123292757006</v>
      </c>
      <c r="M10" s="58">
        <f t="shared" si="7"/>
        <v>0.42247278746687039</v>
      </c>
      <c r="N10" s="50">
        <f t="shared" si="8"/>
        <v>0.54712981128755134</v>
      </c>
      <c r="O10">
        <f t="shared" si="9"/>
        <v>2</v>
      </c>
    </row>
    <row r="11" spans="1:15" x14ac:dyDescent="0.25">
      <c r="A11" s="12" t="s">
        <v>5</v>
      </c>
      <c r="B11" s="171">
        <v>20</v>
      </c>
      <c r="C11" s="171">
        <v>39</v>
      </c>
      <c r="D11" s="171">
        <v>39.6</v>
      </c>
      <c r="E11" s="96">
        <v>39.6</v>
      </c>
      <c r="F11" s="56">
        <f t="shared" si="0"/>
        <v>39.4</v>
      </c>
      <c r="G11" s="56">
        <f t="shared" si="1"/>
        <v>54.333333333333336</v>
      </c>
      <c r="H11" s="56">
        <f t="shared" si="2"/>
        <v>20.233333333333331</v>
      </c>
      <c r="I11" s="58">
        <f t="shared" si="3"/>
        <v>0.5620723362658846</v>
      </c>
      <c r="J11" s="57">
        <f t="shared" si="4"/>
        <v>1.2557072356438912</v>
      </c>
      <c r="K11" s="57">
        <f t="shared" si="5"/>
        <v>1.3867225487012693</v>
      </c>
      <c r="L11" s="57">
        <f t="shared" si="6"/>
        <v>0.83028123292757006</v>
      </c>
      <c r="M11" s="58">
        <f t="shared" si="7"/>
        <v>0.76454783398819159</v>
      </c>
      <c r="N11" s="50">
        <f t="shared" si="8"/>
        <v>0.6835576348992688</v>
      </c>
      <c r="O11">
        <f t="shared" si="9"/>
        <v>13</v>
      </c>
    </row>
    <row r="12" spans="1:15" x14ac:dyDescent="0.25">
      <c r="A12" s="12" t="s">
        <v>6</v>
      </c>
      <c r="B12" s="166">
        <v>30.4</v>
      </c>
      <c r="C12" s="166">
        <v>31</v>
      </c>
      <c r="D12" s="166">
        <v>12.3</v>
      </c>
      <c r="E12" s="138">
        <v>17.399999999999999</v>
      </c>
      <c r="F12" s="56">
        <f t="shared" si="0"/>
        <v>20.233333333333331</v>
      </c>
      <c r="G12" s="56">
        <f t="shared" si="1"/>
        <v>54.333333333333336</v>
      </c>
      <c r="H12" s="56">
        <f t="shared" si="2"/>
        <v>20.233333333333331</v>
      </c>
      <c r="I12" s="58">
        <f t="shared" si="3"/>
        <v>0</v>
      </c>
      <c r="J12" s="57">
        <f t="shared" si="4"/>
        <v>0.83028123292757006</v>
      </c>
      <c r="K12" s="57">
        <f t="shared" si="5"/>
        <v>1.3867225487012693</v>
      </c>
      <c r="L12" s="57">
        <f t="shared" si="6"/>
        <v>0.83028123292757006</v>
      </c>
      <c r="M12" s="58">
        <f t="shared" si="7"/>
        <v>0</v>
      </c>
      <c r="N12" s="50">
        <f t="shared" si="8"/>
        <v>0</v>
      </c>
      <c r="O12">
        <f t="shared" si="9"/>
        <v>17</v>
      </c>
    </row>
    <row r="13" spans="1:15" x14ac:dyDescent="0.25">
      <c r="A13" s="12" t="s">
        <v>7</v>
      </c>
      <c r="B13" s="166">
        <v>36.5</v>
      </c>
      <c r="C13" s="166">
        <v>45.5</v>
      </c>
      <c r="D13" s="166">
        <v>42.4</v>
      </c>
      <c r="E13" s="138">
        <v>44.5</v>
      </c>
      <c r="F13" s="56">
        <f t="shared" si="0"/>
        <v>44.133333333333333</v>
      </c>
      <c r="G13" s="56">
        <f t="shared" si="1"/>
        <v>54.333333333333336</v>
      </c>
      <c r="H13" s="56">
        <f t="shared" si="2"/>
        <v>20.233333333333331</v>
      </c>
      <c r="I13" s="58">
        <f t="shared" si="3"/>
        <v>0.70087976539589436</v>
      </c>
      <c r="J13" s="57">
        <f t="shared" si="4"/>
        <v>1.0682897189705087</v>
      </c>
      <c r="K13" s="57">
        <f t="shared" si="5"/>
        <v>1.3867225487012693</v>
      </c>
      <c r="L13" s="57">
        <f t="shared" si="6"/>
        <v>0.83028123292757006</v>
      </c>
      <c r="M13" s="58">
        <f t="shared" si="7"/>
        <v>0.42773331040668994</v>
      </c>
      <c r="N13" s="50">
        <f t="shared" si="8"/>
        <v>0.53699189240237177</v>
      </c>
      <c r="O13">
        <f t="shared" si="9"/>
        <v>6</v>
      </c>
    </row>
    <row r="14" spans="1:15" x14ac:dyDescent="0.25">
      <c r="A14" s="12" t="s">
        <v>8</v>
      </c>
      <c r="B14" s="166">
        <v>36.6</v>
      </c>
      <c r="C14" s="166">
        <v>34.5</v>
      </c>
      <c r="D14" s="166">
        <v>39.700000000000003</v>
      </c>
      <c r="E14" s="138">
        <v>36.200000000000003</v>
      </c>
      <c r="F14" s="56">
        <f t="shared" si="0"/>
        <v>36.800000000000004</v>
      </c>
      <c r="G14" s="56">
        <f t="shared" si="1"/>
        <v>54.333333333333336</v>
      </c>
      <c r="H14" s="56">
        <f t="shared" si="2"/>
        <v>20.233333333333331</v>
      </c>
      <c r="I14" s="58">
        <f t="shared" si="3"/>
        <v>0.48582600195503428</v>
      </c>
      <c r="J14" s="57">
        <f t="shared" si="4"/>
        <v>0.99634366022354459</v>
      </c>
      <c r="K14" s="57">
        <f t="shared" si="5"/>
        <v>1.3867225487012693</v>
      </c>
      <c r="L14" s="57">
        <f t="shared" si="6"/>
        <v>0.83028123292757006</v>
      </c>
      <c r="M14" s="58">
        <f t="shared" si="7"/>
        <v>0.2984365513281026</v>
      </c>
      <c r="N14" s="50">
        <f t="shared" si="8"/>
        <v>0.3733923315788753</v>
      </c>
      <c r="O14">
        <f t="shared" si="9"/>
        <v>15</v>
      </c>
    </row>
    <row r="15" spans="1:15" x14ac:dyDescent="0.25">
      <c r="A15" s="12" t="s">
        <v>9</v>
      </c>
      <c r="B15" s="167">
        <v>27.6</v>
      </c>
      <c r="C15" s="167">
        <v>28.7</v>
      </c>
      <c r="D15" s="167">
        <v>42.4</v>
      </c>
      <c r="E15" s="138">
        <v>39.4</v>
      </c>
      <c r="F15" s="56">
        <f t="shared" si="0"/>
        <v>36.833333333333336</v>
      </c>
      <c r="G15" s="56">
        <f t="shared" si="1"/>
        <v>54.333333333333336</v>
      </c>
      <c r="H15" s="56">
        <f t="shared" si="2"/>
        <v>20.233333333333331</v>
      </c>
      <c r="I15" s="58">
        <f t="shared" si="3"/>
        <v>0.48680351906158359</v>
      </c>
      <c r="J15" s="57">
        <f t="shared" si="4"/>
        <v>1.1259757741560301</v>
      </c>
      <c r="K15" s="57">
        <f t="shared" si="5"/>
        <v>1.3867225487012693</v>
      </c>
      <c r="L15" s="57">
        <f t="shared" si="6"/>
        <v>0.83028123292757006</v>
      </c>
      <c r="M15" s="58">
        <f t="shared" si="7"/>
        <v>0.53140292218832463</v>
      </c>
      <c r="N15" s="50">
        <f t="shared" si="8"/>
        <v>0.51356316093762822</v>
      </c>
      <c r="O15">
        <f t="shared" si="9"/>
        <v>14</v>
      </c>
    </row>
    <row r="16" spans="1:15" x14ac:dyDescent="0.25">
      <c r="A16" s="12" t="s">
        <v>43</v>
      </c>
      <c r="B16" s="166">
        <v>37.200000000000003</v>
      </c>
      <c r="C16" s="166">
        <v>39.9</v>
      </c>
      <c r="D16" s="166">
        <v>42.5</v>
      </c>
      <c r="E16" s="138">
        <v>44.5</v>
      </c>
      <c r="F16" s="56">
        <f t="shared" si="0"/>
        <v>42.300000000000004</v>
      </c>
      <c r="G16" s="56">
        <f t="shared" si="1"/>
        <v>54.333333333333336</v>
      </c>
      <c r="H16" s="56">
        <f t="shared" si="2"/>
        <v>20.233333333333331</v>
      </c>
      <c r="I16" s="58">
        <f t="shared" si="3"/>
        <v>0.64711632453567947</v>
      </c>
      <c r="J16" s="57">
        <f t="shared" si="4"/>
        <v>1.0615465022939792</v>
      </c>
      <c r="K16" s="57">
        <f t="shared" si="5"/>
        <v>1.3867225487012693</v>
      </c>
      <c r="L16" s="57">
        <f t="shared" si="6"/>
        <v>0.83028123292757006</v>
      </c>
      <c r="M16" s="58">
        <f t="shared" si="7"/>
        <v>0.41561484169242219</v>
      </c>
      <c r="N16" s="50">
        <f t="shared" si="8"/>
        <v>0.50821543482972509</v>
      </c>
      <c r="O16">
        <f t="shared" si="9"/>
        <v>6</v>
      </c>
    </row>
    <row r="17" spans="1:15" x14ac:dyDescent="0.25">
      <c r="A17" s="12" t="s">
        <v>10</v>
      </c>
      <c r="B17" s="166">
        <v>36.200000000000003</v>
      </c>
      <c r="C17" s="166">
        <v>38</v>
      </c>
      <c r="D17" s="166">
        <v>42.2</v>
      </c>
      <c r="E17" s="138">
        <v>43.6</v>
      </c>
      <c r="F17" s="56">
        <f t="shared" si="0"/>
        <v>41.266666666666673</v>
      </c>
      <c r="G17" s="56">
        <f t="shared" si="1"/>
        <v>54.333333333333336</v>
      </c>
      <c r="H17" s="56">
        <f t="shared" si="2"/>
        <v>20.233333333333331</v>
      </c>
      <c r="I17" s="58">
        <f t="shared" si="3"/>
        <v>0.61681329423264919</v>
      </c>
      <c r="J17" s="57">
        <f t="shared" si="4"/>
        <v>1.063961646599888</v>
      </c>
      <c r="K17" s="57">
        <f t="shared" si="5"/>
        <v>1.3867225487012693</v>
      </c>
      <c r="L17" s="57">
        <f t="shared" si="6"/>
        <v>0.83028123292757006</v>
      </c>
      <c r="M17" s="58">
        <f t="shared" si="7"/>
        <v>0.41995518134270626</v>
      </c>
      <c r="N17" s="50">
        <f t="shared" si="8"/>
        <v>0.49869842649868346</v>
      </c>
      <c r="O17">
        <f t="shared" si="9"/>
        <v>10</v>
      </c>
    </row>
    <row r="18" spans="1:15" x14ac:dyDescent="0.25">
      <c r="A18" s="12" t="s">
        <v>11</v>
      </c>
      <c r="B18" s="166">
        <v>34.799999999999997</v>
      </c>
      <c r="C18" s="166">
        <v>37.1</v>
      </c>
      <c r="D18" s="166">
        <v>43.3</v>
      </c>
      <c r="E18" s="96">
        <v>44.8</v>
      </c>
      <c r="F18" s="56">
        <f t="shared" si="0"/>
        <v>41.733333333333334</v>
      </c>
      <c r="G18" s="56">
        <f t="shared" si="1"/>
        <v>54.333333333333336</v>
      </c>
      <c r="H18" s="56">
        <f t="shared" si="2"/>
        <v>20.233333333333331</v>
      </c>
      <c r="I18" s="58">
        <f t="shared" si="3"/>
        <v>0.63049853372434017</v>
      </c>
      <c r="J18" s="57">
        <f t="shared" si="4"/>
        <v>1.0878430881110801</v>
      </c>
      <c r="K18" s="57">
        <f t="shared" si="5"/>
        <v>1.3867225487012693</v>
      </c>
      <c r="L18" s="57">
        <f t="shared" si="6"/>
        <v>0.83028123292757006</v>
      </c>
      <c r="M18" s="58">
        <f t="shared" si="7"/>
        <v>0.46287334869335733</v>
      </c>
      <c r="N18" s="50">
        <f t="shared" si="8"/>
        <v>0.52992342270575044</v>
      </c>
      <c r="O18">
        <f t="shared" si="9"/>
        <v>4</v>
      </c>
    </row>
    <row r="19" spans="1:15" x14ac:dyDescent="0.25">
      <c r="A19" s="12" t="s">
        <v>12</v>
      </c>
      <c r="B19" s="166">
        <v>16.8</v>
      </c>
      <c r="C19" s="166">
        <v>20.7</v>
      </c>
      <c r="D19" s="166">
        <v>44.8</v>
      </c>
      <c r="E19" s="96">
        <v>44.8</v>
      </c>
      <c r="F19" s="56">
        <f t="shared" si="0"/>
        <v>36.766666666666666</v>
      </c>
      <c r="G19" s="56">
        <f t="shared" si="1"/>
        <v>54.333333333333336</v>
      </c>
      <c r="H19" s="56">
        <f t="shared" si="2"/>
        <v>20.233333333333331</v>
      </c>
      <c r="I19" s="58">
        <f t="shared" si="3"/>
        <v>0.48484848484848475</v>
      </c>
      <c r="J19" s="57">
        <f t="shared" si="4"/>
        <v>1.3867225487012693</v>
      </c>
      <c r="K19" s="57">
        <f t="shared" si="5"/>
        <v>1.3867225487012693</v>
      </c>
      <c r="L19" s="57">
        <f t="shared" si="6"/>
        <v>0.83028123292757006</v>
      </c>
      <c r="M19" s="58">
        <f t="shared" si="7"/>
        <v>1</v>
      </c>
      <c r="N19" s="50">
        <f t="shared" si="8"/>
        <v>0.79393939393939394</v>
      </c>
      <c r="O19">
        <f t="shared" si="9"/>
        <v>4</v>
      </c>
    </row>
    <row r="20" spans="1:15" x14ac:dyDescent="0.25">
      <c r="A20" s="12" t="s">
        <v>13</v>
      </c>
      <c r="B20" s="166">
        <v>32.200000000000003</v>
      </c>
      <c r="C20" s="166">
        <v>25.7</v>
      </c>
      <c r="D20" s="166">
        <v>40.700000000000003</v>
      </c>
      <c r="E20" s="96">
        <v>44.3</v>
      </c>
      <c r="F20" s="56">
        <f t="shared" si="0"/>
        <v>36.9</v>
      </c>
      <c r="G20" s="56">
        <f t="shared" si="1"/>
        <v>54.333333333333336</v>
      </c>
      <c r="H20" s="56">
        <f t="shared" si="2"/>
        <v>20.233333333333331</v>
      </c>
      <c r="I20" s="58">
        <f t="shared" si="3"/>
        <v>0.48875855327468221</v>
      </c>
      <c r="J20" s="57">
        <f t="shared" si="4"/>
        <v>1.1121993019785859</v>
      </c>
      <c r="K20" s="57">
        <f t="shared" si="5"/>
        <v>1.3867225487012693</v>
      </c>
      <c r="L20" s="57">
        <f t="shared" si="6"/>
        <v>0.83028123292757006</v>
      </c>
      <c r="M20" s="58">
        <f t="shared" si="7"/>
        <v>0.50664474592262276</v>
      </c>
      <c r="N20" s="50">
        <f t="shared" si="8"/>
        <v>0.4994902688634465</v>
      </c>
      <c r="O20">
        <f t="shared" si="9"/>
        <v>9</v>
      </c>
    </row>
    <row r="21" spans="1:15" x14ac:dyDescent="0.25">
      <c r="A21" s="12" t="s">
        <v>14</v>
      </c>
      <c r="B21" s="166">
        <v>42.2</v>
      </c>
      <c r="C21" s="166">
        <v>42.3</v>
      </c>
      <c r="D21" s="166">
        <v>42.4</v>
      </c>
      <c r="E21" s="96">
        <v>43.5</v>
      </c>
      <c r="F21" s="56">
        <f t="shared" si="0"/>
        <v>42.733333333333327</v>
      </c>
      <c r="G21" s="56">
        <f t="shared" si="1"/>
        <v>54.333333333333336</v>
      </c>
      <c r="H21" s="56">
        <f t="shared" si="2"/>
        <v>20.233333333333331</v>
      </c>
      <c r="I21" s="58">
        <f t="shared" si="3"/>
        <v>0.65982404692082086</v>
      </c>
      <c r="J21" s="57">
        <f t="shared" si="4"/>
        <v>1.0101648873705644</v>
      </c>
      <c r="K21" s="57">
        <f t="shared" si="5"/>
        <v>1.3867225487012693</v>
      </c>
      <c r="L21" s="57">
        <f t="shared" si="6"/>
        <v>0.83028123292757006</v>
      </c>
      <c r="M21" s="58">
        <f t="shared" si="7"/>
        <v>0.32327515830286008</v>
      </c>
      <c r="N21" s="50">
        <f t="shared" si="8"/>
        <v>0.45789471375004442</v>
      </c>
      <c r="O21">
        <f t="shared" si="9"/>
        <v>11</v>
      </c>
    </row>
    <row r="22" spans="1:15" x14ac:dyDescent="0.25">
      <c r="C22" s="18"/>
      <c r="D22" s="18"/>
      <c r="E22" s="18"/>
    </row>
  </sheetData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>
    <tabColor rgb="FF92D050"/>
  </sheetPr>
  <dimension ref="A2:O22"/>
  <sheetViews>
    <sheetView zoomScale="80" zoomScaleNormal="80" workbookViewId="0">
      <selection activeCell="A17" sqref="A17:XFD17"/>
    </sheetView>
  </sheetViews>
  <sheetFormatPr defaultRowHeight="15" x14ac:dyDescent="0.25"/>
  <cols>
    <col min="1" max="1" width="28.140625" customWidth="1"/>
    <col min="2" max="2" width="10.7109375" customWidth="1"/>
  </cols>
  <sheetData>
    <row r="2" spans="1:15" ht="18.75" x14ac:dyDescent="0.3">
      <c r="A2" s="13" t="s">
        <v>19</v>
      </c>
      <c r="B2" s="13"/>
    </row>
    <row r="3" spans="1:15" ht="51" customHeight="1" x14ac:dyDescent="0.25">
      <c r="A3" s="339" t="s">
        <v>72</v>
      </c>
      <c r="B3" s="340"/>
      <c r="C3" s="340"/>
      <c r="D3" s="340"/>
      <c r="E3" s="340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5" ht="51" customHeight="1" x14ac:dyDescent="0.25">
      <c r="A4" s="4" t="s">
        <v>0</v>
      </c>
      <c r="B4" s="278">
        <v>2018</v>
      </c>
      <c r="C4" s="278">
        <v>2019</v>
      </c>
      <c r="D4" s="278">
        <v>2020</v>
      </c>
      <c r="E4" s="121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x14ac:dyDescent="0.25">
      <c r="A5" s="170" t="s">
        <v>15</v>
      </c>
      <c r="B5" s="166">
        <v>67.3</v>
      </c>
      <c r="C5" s="166">
        <v>73.3</v>
      </c>
      <c r="D5" s="166">
        <v>75.790000000000006</v>
      </c>
      <c r="E5" s="138">
        <v>59.89</v>
      </c>
      <c r="F5" s="56">
        <f t="shared" ref="F5:F21" si="0">SUM(C5:E5)/3</f>
        <v>69.660000000000011</v>
      </c>
      <c r="G5" s="56">
        <f t="shared" ref="G5:G21" si="1">MAX($F$5:$F$21)</f>
        <v>100</v>
      </c>
      <c r="H5" s="56">
        <f t="shared" ref="H5:H21" si="2">MIN($F$5:$F$21)</f>
        <v>26.366666666666664</v>
      </c>
      <c r="I5" s="58">
        <f t="shared" ref="I5:I21" si="3">(F5-H5)/(G5-H5)</f>
        <v>0.5879583521955638</v>
      </c>
      <c r="J5" s="57">
        <f t="shared" ref="J5:J21" si="4">((E5/D5)*(D5/C5)*(C5/B5))^(1/3)</f>
        <v>0.96186269859281148</v>
      </c>
      <c r="K5" s="57">
        <f t="shared" ref="K5:K21" si="5">MAX($J$5:$J$21)</f>
        <v>1.3945928792518598</v>
      </c>
      <c r="L5" s="57">
        <f t="shared" ref="L5:L21" si="6">MIN($J$5:$J$21)</f>
        <v>0.9160266765917614</v>
      </c>
      <c r="M5" s="58">
        <f t="shared" ref="M5:M21" si="7">(J5-L5)/(K5-L5)</f>
        <v>9.5777808266174422E-2</v>
      </c>
      <c r="N5" s="50">
        <f t="shared" ref="N5:N21" si="8">0.6*M5+0.4*I5</f>
        <v>0.29265002583793021</v>
      </c>
      <c r="O5">
        <f>_xlfn.RANK.EQ(E5,$E$5:$E$21,0)</f>
        <v>13</v>
      </c>
    </row>
    <row r="6" spans="1:15" x14ac:dyDescent="0.25">
      <c r="A6" s="170" t="s">
        <v>1</v>
      </c>
      <c r="B6" s="166">
        <v>88.7</v>
      </c>
      <c r="C6" s="166">
        <v>91</v>
      </c>
      <c r="D6" s="166">
        <v>99.4</v>
      </c>
      <c r="E6" s="96">
        <v>99.5</v>
      </c>
      <c r="F6" s="56">
        <f t="shared" si="0"/>
        <v>96.633333333333326</v>
      </c>
      <c r="G6" s="56">
        <f t="shared" si="1"/>
        <v>100</v>
      </c>
      <c r="H6" s="56">
        <f t="shared" si="2"/>
        <v>26.366666666666664</v>
      </c>
      <c r="I6" s="58">
        <f t="shared" si="3"/>
        <v>0.95427795382526015</v>
      </c>
      <c r="J6" s="57">
        <f t="shared" si="4"/>
        <v>1.0390421213935024</v>
      </c>
      <c r="K6" s="57">
        <f t="shared" si="5"/>
        <v>1.3945928792518598</v>
      </c>
      <c r="L6" s="57">
        <f t="shared" si="6"/>
        <v>0.9160266765917614</v>
      </c>
      <c r="M6" s="58">
        <f t="shared" si="7"/>
        <v>0.25705000503161873</v>
      </c>
      <c r="N6" s="50">
        <f t="shared" si="8"/>
        <v>0.53594118454907536</v>
      </c>
      <c r="O6">
        <f t="shared" ref="O6:O21" si="9">_xlfn.RANK.EQ(E6,$E$5:$E$21,0)</f>
        <v>2</v>
      </c>
    </row>
    <row r="7" spans="1:15" x14ac:dyDescent="0.25">
      <c r="A7" s="170" t="s">
        <v>2</v>
      </c>
      <c r="B7" s="166">
        <v>78.099999999999994</v>
      </c>
      <c r="C7" s="166">
        <v>80.3</v>
      </c>
      <c r="D7" s="166">
        <v>68.5</v>
      </c>
      <c r="E7" s="96">
        <v>71.2</v>
      </c>
      <c r="F7" s="56">
        <f t="shared" si="0"/>
        <v>73.333333333333329</v>
      </c>
      <c r="G7" s="56">
        <f t="shared" si="1"/>
        <v>100</v>
      </c>
      <c r="H7" s="56">
        <f t="shared" si="2"/>
        <v>26.366666666666664</v>
      </c>
      <c r="I7" s="58">
        <f t="shared" si="3"/>
        <v>0.63784517881394298</v>
      </c>
      <c r="J7" s="57">
        <f t="shared" si="4"/>
        <v>0.96963805837867878</v>
      </c>
      <c r="K7" s="57">
        <f t="shared" si="5"/>
        <v>1.3945928792518598</v>
      </c>
      <c r="L7" s="57">
        <f t="shared" si="6"/>
        <v>0.9160266765917614</v>
      </c>
      <c r="M7" s="58">
        <f t="shared" si="7"/>
        <v>0.11202500613064574</v>
      </c>
      <c r="N7" s="50">
        <f t="shared" si="8"/>
        <v>0.32235307520396467</v>
      </c>
      <c r="O7">
        <f t="shared" si="9"/>
        <v>12</v>
      </c>
    </row>
    <row r="8" spans="1:15" x14ac:dyDescent="0.25">
      <c r="A8" s="170" t="s">
        <v>3</v>
      </c>
      <c r="B8" s="91">
        <v>52.3</v>
      </c>
      <c r="C8" s="91">
        <v>50.7</v>
      </c>
      <c r="D8" s="91">
        <v>98.5</v>
      </c>
      <c r="E8" s="138">
        <v>40.200000000000003</v>
      </c>
      <c r="F8" s="56">
        <f t="shared" si="0"/>
        <v>63.133333333333326</v>
      </c>
      <c r="G8" s="56">
        <f t="shared" si="1"/>
        <v>100</v>
      </c>
      <c r="H8" s="56">
        <f t="shared" si="2"/>
        <v>26.366666666666664</v>
      </c>
      <c r="I8" s="58">
        <f t="shared" si="3"/>
        <v>0.49932095971027607</v>
      </c>
      <c r="J8" s="57">
        <f t="shared" si="4"/>
        <v>0.9160266765917614</v>
      </c>
      <c r="K8" s="57">
        <f t="shared" si="5"/>
        <v>1.3945928792518598</v>
      </c>
      <c r="L8" s="57">
        <f t="shared" si="6"/>
        <v>0.9160266765917614</v>
      </c>
      <c r="M8" s="58">
        <f t="shared" si="7"/>
        <v>0</v>
      </c>
      <c r="N8" s="50">
        <f t="shared" si="8"/>
        <v>0.19972838388411043</v>
      </c>
      <c r="O8">
        <f t="shared" si="9"/>
        <v>15</v>
      </c>
    </row>
    <row r="9" spans="1:15" x14ac:dyDescent="0.25">
      <c r="A9" s="170" t="s">
        <v>16</v>
      </c>
      <c r="B9" s="166">
        <v>88</v>
      </c>
      <c r="C9" s="166">
        <v>88</v>
      </c>
      <c r="D9" s="166">
        <v>66.599999999999994</v>
      </c>
      <c r="E9" s="96">
        <v>97</v>
      </c>
      <c r="F9" s="56">
        <f t="shared" si="0"/>
        <v>83.86666666666666</v>
      </c>
      <c r="G9" s="56">
        <f t="shared" si="1"/>
        <v>100</v>
      </c>
      <c r="H9" s="56">
        <f t="shared" si="2"/>
        <v>26.366666666666664</v>
      </c>
      <c r="I9" s="58">
        <f t="shared" si="3"/>
        <v>0.78089633318243545</v>
      </c>
      <c r="J9" s="57">
        <f t="shared" si="4"/>
        <v>1.0329905631104019</v>
      </c>
      <c r="K9" s="57">
        <f t="shared" si="5"/>
        <v>1.3945928792518598</v>
      </c>
      <c r="L9" s="57">
        <f t="shared" si="6"/>
        <v>0.9160266765917614</v>
      </c>
      <c r="M9" s="58">
        <f t="shared" si="7"/>
        <v>0.24440481978982148</v>
      </c>
      <c r="N9" s="50">
        <f t="shared" si="8"/>
        <v>0.45900142514686704</v>
      </c>
      <c r="O9">
        <f t="shared" si="9"/>
        <v>9</v>
      </c>
    </row>
    <row r="10" spans="1:15" x14ac:dyDescent="0.25">
      <c r="A10" s="170" t="s">
        <v>4</v>
      </c>
      <c r="B10" s="166">
        <v>93.7</v>
      </c>
      <c r="C10" s="166">
        <v>99.1</v>
      </c>
      <c r="D10" s="166">
        <v>99.2</v>
      </c>
      <c r="E10" s="96">
        <v>99.3</v>
      </c>
      <c r="F10" s="56">
        <f t="shared" si="0"/>
        <v>99.2</v>
      </c>
      <c r="G10" s="56">
        <f t="shared" si="1"/>
        <v>100</v>
      </c>
      <c r="H10" s="56">
        <f t="shared" si="2"/>
        <v>26.366666666666664</v>
      </c>
      <c r="I10" s="58">
        <f t="shared" si="3"/>
        <v>0.98913535536441832</v>
      </c>
      <c r="J10" s="57">
        <f t="shared" si="4"/>
        <v>1.0195375348440983</v>
      </c>
      <c r="K10" s="57">
        <f t="shared" si="5"/>
        <v>1.3945928792518598</v>
      </c>
      <c r="L10" s="57">
        <f t="shared" si="6"/>
        <v>0.9160266765917614</v>
      </c>
      <c r="M10" s="58">
        <f t="shared" si="7"/>
        <v>0.21629370748910873</v>
      </c>
      <c r="N10" s="50">
        <f t="shared" si="8"/>
        <v>0.52543036663923259</v>
      </c>
      <c r="O10">
        <f t="shared" si="9"/>
        <v>4</v>
      </c>
    </row>
    <row r="11" spans="1:15" x14ac:dyDescent="0.25">
      <c r="A11" s="170" t="s">
        <v>5</v>
      </c>
      <c r="B11" s="171">
        <v>100</v>
      </c>
      <c r="C11" s="171">
        <v>100</v>
      </c>
      <c r="D11" s="171">
        <v>100</v>
      </c>
      <c r="E11" s="96">
        <v>100</v>
      </c>
      <c r="F11" s="56">
        <f t="shared" si="0"/>
        <v>100</v>
      </c>
      <c r="G11" s="56">
        <f t="shared" si="1"/>
        <v>100</v>
      </c>
      <c r="H11" s="56">
        <f t="shared" si="2"/>
        <v>26.366666666666664</v>
      </c>
      <c r="I11" s="58">
        <f t="shared" si="3"/>
        <v>1</v>
      </c>
      <c r="J11" s="57">
        <f t="shared" si="4"/>
        <v>1</v>
      </c>
      <c r="K11" s="57">
        <f t="shared" si="5"/>
        <v>1.3945928792518598</v>
      </c>
      <c r="L11" s="57">
        <f t="shared" si="6"/>
        <v>0.9160266765917614</v>
      </c>
      <c r="M11" s="58">
        <f t="shared" si="7"/>
        <v>0.17546856201184904</v>
      </c>
      <c r="N11" s="50">
        <f t="shared" si="8"/>
        <v>0.50528113720710943</v>
      </c>
      <c r="O11">
        <f t="shared" si="9"/>
        <v>1</v>
      </c>
    </row>
    <row r="12" spans="1:15" x14ac:dyDescent="0.25">
      <c r="A12" s="170" t="s">
        <v>6</v>
      </c>
      <c r="B12" s="166">
        <v>52.8</v>
      </c>
      <c r="C12" s="166">
        <v>52.9</v>
      </c>
      <c r="D12" s="166">
        <v>42.8</v>
      </c>
      <c r="E12" s="138">
        <v>54.2</v>
      </c>
      <c r="F12" s="56">
        <f t="shared" si="0"/>
        <v>49.966666666666661</v>
      </c>
      <c r="G12" s="56">
        <f t="shared" si="1"/>
        <v>100</v>
      </c>
      <c r="H12" s="56">
        <f t="shared" si="2"/>
        <v>26.366666666666664</v>
      </c>
      <c r="I12" s="58">
        <f t="shared" si="3"/>
        <v>0.32050701674966042</v>
      </c>
      <c r="J12" s="57">
        <f t="shared" si="4"/>
        <v>1.0087613975699499</v>
      </c>
      <c r="K12" s="57">
        <f t="shared" si="5"/>
        <v>1.3945928792518598</v>
      </c>
      <c r="L12" s="57">
        <f t="shared" si="6"/>
        <v>0.9160266765917614</v>
      </c>
      <c r="M12" s="58">
        <f t="shared" si="7"/>
        <v>0.19377615983478316</v>
      </c>
      <c r="N12" s="50">
        <f t="shared" si="8"/>
        <v>0.24446850260073405</v>
      </c>
      <c r="O12">
        <f t="shared" si="9"/>
        <v>14</v>
      </c>
    </row>
    <row r="13" spans="1:15" x14ac:dyDescent="0.25">
      <c r="A13" s="170" t="s">
        <v>7</v>
      </c>
      <c r="B13" s="166">
        <v>36.5</v>
      </c>
      <c r="C13" s="166">
        <v>45.5</v>
      </c>
      <c r="D13" s="166">
        <v>99.7</v>
      </c>
      <c r="E13" s="138">
        <v>99</v>
      </c>
      <c r="F13" s="56">
        <f t="shared" si="0"/>
        <v>81.399999999999991</v>
      </c>
      <c r="G13" s="56">
        <f t="shared" si="1"/>
        <v>100</v>
      </c>
      <c r="H13" s="56">
        <f t="shared" si="2"/>
        <v>26.366666666666664</v>
      </c>
      <c r="I13" s="58">
        <f t="shared" si="3"/>
        <v>0.74739701222272514</v>
      </c>
      <c r="J13" s="57">
        <f t="shared" si="4"/>
        <v>1.3945928792518598</v>
      </c>
      <c r="K13" s="57">
        <f t="shared" si="5"/>
        <v>1.3945928792518598</v>
      </c>
      <c r="L13" s="57">
        <f t="shared" si="6"/>
        <v>0.9160266765917614</v>
      </c>
      <c r="M13" s="58">
        <f t="shared" si="7"/>
        <v>1</v>
      </c>
      <c r="N13" s="50">
        <f t="shared" si="8"/>
        <v>0.89895880488908997</v>
      </c>
      <c r="O13">
        <f t="shared" si="9"/>
        <v>7</v>
      </c>
    </row>
    <row r="14" spans="1:15" x14ac:dyDescent="0.25">
      <c r="A14" s="170" t="s">
        <v>8</v>
      </c>
      <c r="B14" s="166">
        <v>97.9</v>
      </c>
      <c r="C14" s="166">
        <v>99.2</v>
      </c>
      <c r="D14" s="166">
        <v>99.2</v>
      </c>
      <c r="E14" s="138">
        <v>99.2</v>
      </c>
      <c r="F14" s="56">
        <f t="shared" si="0"/>
        <v>99.2</v>
      </c>
      <c r="G14" s="56">
        <f t="shared" si="1"/>
        <v>100</v>
      </c>
      <c r="H14" s="56">
        <f t="shared" si="2"/>
        <v>26.366666666666664</v>
      </c>
      <c r="I14" s="58">
        <f t="shared" si="3"/>
        <v>0.98913535536441832</v>
      </c>
      <c r="J14" s="57">
        <f t="shared" si="4"/>
        <v>1.0044068365892089</v>
      </c>
      <c r="K14" s="57">
        <f t="shared" si="5"/>
        <v>1.3945928792518598</v>
      </c>
      <c r="L14" s="57">
        <f t="shared" si="6"/>
        <v>0.9160266765917614</v>
      </c>
      <c r="M14" s="58">
        <f t="shared" si="7"/>
        <v>0.1846769778270772</v>
      </c>
      <c r="N14" s="50">
        <f t="shared" si="8"/>
        <v>0.50646032884201364</v>
      </c>
      <c r="O14">
        <f t="shared" si="9"/>
        <v>5</v>
      </c>
    </row>
    <row r="15" spans="1:15" x14ac:dyDescent="0.25">
      <c r="A15" s="170" t="s">
        <v>9</v>
      </c>
      <c r="B15" s="167">
        <v>91</v>
      </c>
      <c r="C15" s="167">
        <v>93.4</v>
      </c>
      <c r="D15" s="167">
        <v>94</v>
      </c>
      <c r="E15" s="138">
        <v>95</v>
      </c>
      <c r="F15" s="56">
        <f t="shared" si="0"/>
        <v>94.133333333333326</v>
      </c>
      <c r="G15" s="56">
        <f t="shared" si="1"/>
        <v>100</v>
      </c>
      <c r="H15" s="56">
        <f t="shared" si="2"/>
        <v>26.366666666666664</v>
      </c>
      <c r="I15" s="58">
        <f t="shared" si="3"/>
        <v>0.92032593933906737</v>
      </c>
      <c r="J15" s="57">
        <f t="shared" si="4"/>
        <v>1.0144424268083319</v>
      </c>
      <c r="K15" s="57">
        <f t="shared" si="5"/>
        <v>1.3945928792518598</v>
      </c>
      <c r="L15" s="57">
        <f t="shared" si="6"/>
        <v>0.9160266765917614</v>
      </c>
      <c r="M15" s="58">
        <f t="shared" si="7"/>
        <v>0.20564709682699894</v>
      </c>
      <c r="N15" s="50">
        <f t="shared" si="8"/>
        <v>0.49151863383182631</v>
      </c>
      <c r="O15">
        <f t="shared" si="9"/>
        <v>10</v>
      </c>
    </row>
    <row r="16" spans="1:15" x14ac:dyDescent="0.25">
      <c r="A16" s="170" t="s">
        <v>43</v>
      </c>
      <c r="B16" s="166">
        <v>99.3</v>
      </c>
      <c r="C16" s="166">
        <v>99.2</v>
      </c>
      <c r="D16" s="166">
        <v>99.5</v>
      </c>
      <c r="E16" s="138">
        <v>99.5</v>
      </c>
      <c r="F16" s="56">
        <f t="shared" si="0"/>
        <v>99.399999999999991</v>
      </c>
      <c r="G16" s="56">
        <f t="shared" si="1"/>
        <v>100</v>
      </c>
      <c r="H16" s="56">
        <f t="shared" si="2"/>
        <v>26.366666666666664</v>
      </c>
      <c r="I16" s="58">
        <f t="shared" si="3"/>
        <v>0.9918515165233136</v>
      </c>
      <c r="J16" s="57">
        <f t="shared" si="4"/>
        <v>1.0006709160013316</v>
      </c>
      <c r="K16" s="57">
        <f t="shared" si="5"/>
        <v>1.3945928792518598</v>
      </c>
      <c r="L16" s="57">
        <f t="shared" si="6"/>
        <v>0.9160266765917614</v>
      </c>
      <c r="M16" s="58">
        <f t="shared" si="7"/>
        <v>0.17687049135329094</v>
      </c>
      <c r="N16" s="50">
        <f t="shared" si="8"/>
        <v>0.50286290142130008</v>
      </c>
      <c r="O16">
        <f t="shared" si="9"/>
        <v>2</v>
      </c>
    </row>
    <row r="17" spans="1:15" x14ac:dyDescent="0.25">
      <c r="A17" s="170" t="s">
        <v>10</v>
      </c>
      <c r="B17" s="166">
        <v>18.899999999999999</v>
      </c>
      <c r="C17" s="166">
        <v>19.100000000000001</v>
      </c>
      <c r="D17" s="166">
        <v>20.5</v>
      </c>
      <c r="E17" s="138">
        <v>39.5</v>
      </c>
      <c r="F17" s="56">
        <f t="shared" si="0"/>
        <v>26.366666666666664</v>
      </c>
      <c r="G17" s="56">
        <f t="shared" si="1"/>
        <v>100</v>
      </c>
      <c r="H17" s="56">
        <f t="shared" si="2"/>
        <v>26.366666666666664</v>
      </c>
      <c r="I17" s="58">
        <f t="shared" si="3"/>
        <v>0</v>
      </c>
      <c r="J17" s="57">
        <f t="shared" si="4"/>
        <v>1.2785324754179976</v>
      </c>
      <c r="K17" s="57">
        <f t="shared" si="5"/>
        <v>1.3945928792518598</v>
      </c>
      <c r="L17" s="57">
        <f t="shared" si="6"/>
        <v>0.9160266765917614</v>
      </c>
      <c r="M17" s="58">
        <f t="shared" si="7"/>
        <v>0.75748307509234192</v>
      </c>
      <c r="N17" s="50">
        <f t="shared" si="8"/>
        <v>0.45448984505540513</v>
      </c>
      <c r="O17">
        <f t="shared" si="9"/>
        <v>16</v>
      </c>
    </row>
    <row r="18" spans="1:15" x14ac:dyDescent="0.25">
      <c r="A18" s="170" t="s">
        <v>11</v>
      </c>
      <c r="B18" s="166">
        <v>69.2</v>
      </c>
      <c r="C18" s="166">
        <v>75.7</v>
      </c>
      <c r="D18" s="166">
        <v>96.6</v>
      </c>
      <c r="E18" s="159">
        <v>97.6</v>
      </c>
      <c r="F18" s="56">
        <f t="shared" si="0"/>
        <v>89.966666666666654</v>
      </c>
      <c r="G18" s="56">
        <f t="shared" si="1"/>
        <v>100</v>
      </c>
      <c r="H18" s="56">
        <f t="shared" si="2"/>
        <v>26.366666666666664</v>
      </c>
      <c r="I18" s="58">
        <f t="shared" si="3"/>
        <v>0.86373924852874584</v>
      </c>
      <c r="J18" s="57">
        <f t="shared" si="4"/>
        <v>1.1214534235249198</v>
      </c>
      <c r="K18" s="57">
        <f t="shared" si="5"/>
        <v>1.3945928792518598</v>
      </c>
      <c r="L18" s="57">
        <f t="shared" si="6"/>
        <v>0.9160266765917614</v>
      </c>
      <c r="M18" s="58">
        <f t="shared" si="7"/>
        <v>0.42925460634557755</v>
      </c>
      <c r="N18" s="50">
        <f t="shared" si="8"/>
        <v>0.60304846321884487</v>
      </c>
      <c r="O18">
        <f t="shared" si="9"/>
        <v>8</v>
      </c>
    </row>
    <row r="19" spans="1:15" x14ac:dyDescent="0.25">
      <c r="A19" s="170" t="s">
        <v>12</v>
      </c>
      <c r="B19" s="166">
        <v>30</v>
      </c>
      <c r="C19" s="166">
        <v>31</v>
      </c>
      <c r="D19" s="166">
        <v>27.7</v>
      </c>
      <c r="E19" s="138">
        <v>31</v>
      </c>
      <c r="F19" s="56">
        <f t="shared" si="0"/>
        <v>29.900000000000002</v>
      </c>
      <c r="G19" s="56">
        <f t="shared" si="1"/>
        <v>100</v>
      </c>
      <c r="H19" s="56">
        <f t="shared" si="2"/>
        <v>26.366666666666664</v>
      </c>
      <c r="I19" s="58">
        <f t="shared" si="3"/>
        <v>4.7985513807152623E-2</v>
      </c>
      <c r="J19" s="57">
        <f t="shared" si="4"/>
        <v>1.0109898909631327</v>
      </c>
      <c r="K19" s="57">
        <f t="shared" si="5"/>
        <v>1.3945928792518598</v>
      </c>
      <c r="L19" s="57">
        <f t="shared" si="6"/>
        <v>0.9160266765917614</v>
      </c>
      <c r="M19" s="58">
        <f t="shared" si="7"/>
        <v>0.19843276404292792</v>
      </c>
      <c r="N19" s="50">
        <f t="shared" si="8"/>
        <v>0.1382538639486178</v>
      </c>
      <c r="O19">
        <f t="shared" si="9"/>
        <v>17</v>
      </c>
    </row>
    <row r="20" spans="1:15" x14ac:dyDescent="0.25">
      <c r="A20" s="170" t="s">
        <v>13</v>
      </c>
      <c r="B20" s="166">
        <v>98.6</v>
      </c>
      <c r="C20" s="166">
        <v>99.6</v>
      </c>
      <c r="D20" s="166">
        <v>99.6</v>
      </c>
      <c r="E20" s="96">
        <v>99.1</v>
      </c>
      <c r="F20" s="56">
        <f t="shared" si="0"/>
        <v>99.433333333333323</v>
      </c>
      <c r="G20" s="56">
        <f t="shared" si="1"/>
        <v>100</v>
      </c>
      <c r="H20" s="56">
        <f t="shared" si="2"/>
        <v>26.366666666666664</v>
      </c>
      <c r="I20" s="58">
        <f t="shared" si="3"/>
        <v>0.99230421004979619</v>
      </c>
      <c r="J20" s="57">
        <f t="shared" si="4"/>
        <v>1.0016874821073176</v>
      </c>
      <c r="K20" s="57">
        <f t="shared" si="5"/>
        <v>1.3945928792518598</v>
      </c>
      <c r="L20" s="57">
        <f t="shared" si="6"/>
        <v>0.9160266765917614</v>
      </c>
      <c r="M20" s="58">
        <f t="shared" si="7"/>
        <v>0.17899468253172235</v>
      </c>
      <c r="N20" s="50">
        <f t="shared" si="8"/>
        <v>0.50431849353895197</v>
      </c>
      <c r="O20">
        <f t="shared" si="9"/>
        <v>6</v>
      </c>
    </row>
    <row r="21" spans="1:15" x14ac:dyDescent="0.25">
      <c r="A21" s="170" t="s">
        <v>14</v>
      </c>
      <c r="B21" s="166">
        <v>98.9</v>
      </c>
      <c r="C21" s="166">
        <v>89</v>
      </c>
      <c r="D21" s="166">
        <v>90.5</v>
      </c>
      <c r="E21" s="96">
        <v>90.8</v>
      </c>
      <c r="F21" s="56">
        <f t="shared" si="0"/>
        <v>90.100000000000009</v>
      </c>
      <c r="G21" s="56">
        <f t="shared" si="1"/>
        <v>100</v>
      </c>
      <c r="H21" s="56">
        <f t="shared" si="2"/>
        <v>26.366666666666664</v>
      </c>
      <c r="I21" s="58">
        <f t="shared" si="3"/>
        <v>0.8655500226346764</v>
      </c>
      <c r="J21" s="57">
        <f t="shared" si="4"/>
        <v>0.97191850787247691</v>
      </c>
      <c r="K21" s="57">
        <f t="shared" si="5"/>
        <v>1.3945928792518598</v>
      </c>
      <c r="L21" s="57">
        <f t="shared" si="6"/>
        <v>0.9160266765917614</v>
      </c>
      <c r="M21" s="58">
        <f t="shared" si="7"/>
        <v>0.11679017651067322</v>
      </c>
      <c r="N21" s="50">
        <f t="shared" si="8"/>
        <v>0.41629411496027452</v>
      </c>
      <c r="O21">
        <f t="shared" si="9"/>
        <v>11</v>
      </c>
    </row>
    <row r="22" spans="1:15" x14ac:dyDescent="0.25">
      <c r="C22" s="18"/>
      <c r="D22" s="18"/>
      <c r="E22" s="18"/>
    </row>
  </sheetData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00B0F0"/>
  </sheetPr>
  <dimension ref="A2:D18"/>
  <sheetViews>
    <sheetView workbookViewId="0">
      <selection activeCell="A13" sqref="A13"/>
    </sheetView>
  </sheetViews>
  <sheetFormatPr defaultRowHeight="15" x14ac:dyDescent="0.25"/>
  <cols>
    <col min="1" max="1" width="23.140625" customWidth="1"/>
  </cols>
  <sheetData>
    <row r="2" spans="1:4" x14ac:dyDescent="0.25">
      <c r="A2" s="12" t="s">
        <v>15</v>
      </c>
      <c r="B2" s="50">
        <f>'23'!N5</f>
        <v>0.3314525243239449</v>
      </c>
      <c r="C2" s="50">
        <f>'23.1'!N5</f>
        <v>0.29265002583793021</v>
      </c>
      <c r="D2" s="131">
        <f t="shared" ref="D2:D18" si="0">SUM(B2:C2)/2</f>
        <v>0.31205127508093755</v>
      </c>
    </row>
    <row r="3" spans="1:4" x14ac:dyDescent="0.25">
      <c r="A3" s="12" t="s">
        <v>1</v>
      </c>
      <c r="B3" s="50">
        <f>'23'!N6</f>
        <v>0.58606665486393683</v>
      </c>
      <c r="C3" s="50">
        <f>'23.1'!N6</f>
        <v>0.53594118454907536</v>
      </c>
      <c r="D3" s="131">
        <f t="shared" si="0"/>
        <v>0.56100391970650609</v>
      </c>
    </row>
    <row r="4" spans="1:4" x14ac:dyDescent="0.25">
      <c r="A4" s="12" t="s">
        <v>2</v>
      </c>
      <c r="B4" s="50">
        <f>'23'!N7</f>
        <v>0.59666201174554401</v>
      </c>
      <c r="C4" s="50">
        <f>'23.1'!N7</f>
        <v>0.32235307520396467</v>
      </c>
      <c r="D4" s="131">
        <f t="shared" si="0"/>
        <v>0.45950754347475431</v>
      </c>
    </row>
    <row r="5" spans="1:4" x14ac:dyDescent="0.25">
      <c r="A5" s="12" t="s">
        <v>3</v>
      </c>
      <c r="B5" s="50">
        <f>'23'!N8</f>
        <v>0.89086463009927486</v>
      </c>
      <c r="C5" s="50">
        <f>'23.1'!N8</f>
        <v>0.19972838388411043</v>
      </c>
      <c r="D5" s="131">
        <f t="shared" si="0"/>
        <v>0.54529650699169263</v>
      </c>
    </row>
    <row r="6" spans="1:4" x14ac:dyDescent="0.25">
      <c r="A6" s="12" t="s">
        <v>16</v>
      </c>
      <c r="B6" s="50">
        <f>'23'!N9</f>
        <v>0.49198388571068463</v>
      </c>
      <c r="C6" s="50">
        <f>'23.1'!N9</f>
        <v>0.45900142514686704</v>
      </c>
      <c r="D6" s="131">
        <f t="shared" si="0"/>
        <v>0.47549265542877583</v>
      </c>
    </row>
    <row r="7" spans="1:4" x14ac:dyDescent="0.25">
      <c r="A7" s="12" t="s">
        <v>4</v>
      </c>
      <c r="B7" s="50">
        <f>'23'!N10</f>
        <v>0.54712981128755134</v>
      </c>
      <c r="C7" s="50">
        <f>'23.1'!N10</f>
        <v>0.52543036663923259</v>
      </c>
      <c r="D7" s="131">
        <f t="shared" si="0"/>
        <v>0.53628008896339197</v>
      </c>
    </row>
    <row r="8" spans="1:4" x14ac:dyDescent="0.25">
      <c r="A8" s="12" t="s">
        <v>5</v>
      </c>
      <c r="B8" s="50">
        <f>'23'!N11</f>
        <v>0.6835576348992688</v>
      </c>
      <c r="C8" s="50">
        <f>'23.1'!N11</f>
        <v>0.50528113720710943</v>
      </c>
      <c r="D8" s="131">
        <f t="shared" si="0"/>
        <v>0.59441938605318911</v>
      </c>
    </row>
    <row r="9" spans="1:4" x14ac:dyDescent="0.25">
      <c r="A9" s="12" t="s">
        <v>6</v>
      </c>
      <c r="B9" s="50">
        <f>'23'!N12</f>
        <v>0</v>
      </c>
      <c r="C9" s="50">
        <f>'23.1'!N12</f>
        <v>0.24446850260073405</v>
      </c>
      <c r="D9" s="131">
        <f t="shared" si="0"/>
        <v>0.12223425130036703</v>
      </c>
    </row>
    <row r="10" spans="1:4" x14ac:dyDescent="0.25">
      <c r="A10" s="12" t="s">
        <v>7</v>
      </c>
      <c r="B10" s="50">
        <f>'23'!N13</f>
        <v>0.53699189240237177</v>
      </c>
      <c r="C10" s="50">
        <f>'23.1'!N13</f>
        <v>0.89895880488908997</v>
      </c>
      <c r="D10" s="131">
        <f t="shared" si="0"/>
        <v>0.71797534864573087</v>
      </c>
    </row>
    <row r="11" spans="1:4" x14ac:dyDescent="0.25">
      <c r="A11" s="12" t="s">
        <v>8</v>
      </c>
      <c r="B11" s="50">
        <f>'23'!N14</f>
        <v>0.3733923315788753</v>
      </c>
      <c r="C11" s="50">
        <f>'23.1'!N14</f>
        <v>0.50646032884201364</v>
      </c>
      <c r="D11" s="131">
        <f t="shared" si="0"/>
        <v>0.43992633021044447</v>
      </c>
    </row>
    <row r="12" spans="1:4" x14ac:dyDescent="0.25">
      <c r="A12" s="12" t="s">
        <v>9</v>
      </c>
      <c r="B12" s="50">
        <f>'23'!N15</f>
        <v>0.51356316093762822</v>
      </c>
      <c r="C12" s="50">
        <f>'23.1'!N15</f>
        <v>0.49151863383182631</v>
      </c>
      <c r="D12" s="131">
        <f t="shared" si="0"/>
        <v>0.50254089738472729</v>
      </c>
    </row>
    <row r="13" spans="1:4" x14ac:dyDescent="0.25">
      <c r="A13" s="12" t="s">
        <v>43</v>
      </c>
      <c r="B13" s="50">
        <f>'23'!N16</f>
        <v>0.50821543482972509</v>
      </c>
      <c r="C13" s="50">
        <f>'23.1'!N16</f>
        <v>0.50286290142130008</v>
      </c>
      <c r="D13" s="131">
        <f t="shared" si="0"/>
        <v>0.50553916812551258</v>
      </c>
    </row>
    <row r="14" spans="1:4" x14ac:dyDescent="0.25">
      <c r="A14" s="12" t="s">
        <v>10</v>
      </c>
      <c r="B14" s="50">
        <f>'23'!N17</f>
        <v>0.49869842649868346</v>
      </c>
      <c r="C14" s="50">
        <f>'23.1'!N17</f>
        <v>0.45448984505540513</v>
      </c>
      <c r="D14" s="131">
        <f t="shared" si="0"/>
        <v>0.47659413577704429</v>
      </c>
    </row>
    <row r="15" spans="1:4" x14ac:dyDescent="0.25">
      <c r="A15" s="12" t="s">
        <v>11</v>
      </c>
      <c r="B15" s="50">
        <f>'23'!N18</f>
        <v>0.52992342270575044</v>
      </c>
      <c r="C15" s="50">
        <f>'23.1'!N18</f>
        <v>0.60304846321884487</v>
      </c>
      <c r="D15" s="131">
        <f t="shared" si="0"/>
        <v>0.56648594296229771</v>
      </c>
    </row>
    <row r="16" spans="1:4" x14ac:dyDescent="0.25">
      <c r="A16" s="12" t="s">
        <v>12</v>
      </c>
      <c r="B16" s="50">
        <f>'23'!N19</f>
        <v>0.79393939393939394</v>
      </c>
      <c r="C16" s="50">
        <f>'23.1'!N19</f>
        <v>0.1382538639486178</v>
      </c>
      <c r="D16" s="131">
        <f t="shared" si="0"/>
        <v>0.46609662894400589</v>
      </c>
    </row>
    <row r="17" spans="1:4" x14ac:dyDescent="0.25">
      <c r="A17" s="12" t="s">
        <v>13</v>
      </c>
      <c r="B17" s="50">
        <f>'23'!N20</f>
        <v>0.4994902688634465</v>
      </c>
      <c r="C17" s="50">
        <f>'23.1'!N20</f>
        <v>0.50431849353895197</v>
      </c>
      <c r="D17" s="131">
        <f t="shared" si="0"/>
        <v>0.50190438120119918</v>
      </c>
    </row>
    <row r="18" spans="1:4" x14ac:dyDescent="0.25">
      <c r="A18" s="12" t="s">
        <v>14</v>
      </c>
      <c r="B18" s="50">
        <f>'23'!N21</f>
        <v>0.45789471375004442</v>
      </c>
      <c r="C18" s="50">
        <f>'23.1'!N21</f>
        <v>0.41629411496027452</v>
      </c>
      <c r="D18" s="131">
        <f t="shared" si="0"/>
        <v>0.4370944143551595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>
    <tabColor rgb="FF92D050"/>
  </sheetPr>
  <dimension ref="A2:O22"/>
  <sheetViews>
    <sheetView zoomScale="80" zoomScaleNormal="80" workbookViewId="0">
      <selection activeCell="N21" sqref="N21"/>
    </sheetView>
  </sheetViews>
  <sheetFormatPr defaultRowHeight="15" x14ac:dyDescent="0.25"/>
  <cols>
    <col min="1" max="1" width="22.5703125" customWidth="1"/>
    <col min="2" max="2" width="11" customWidth="1"/>
    <col min="4" max="4" width="8.85546875" customWidth="1"/>
  </cols>
  <sheetData>
    <row r="2" spans="1:15" ht="18.75" x14ac:dyDescent="0.3">
      <c r="A2" s="13" t="s">
        <v>19</v>
      </c>
      <c r="B2" s="13"/>
    </row>
    <row r="3" spans="1:15" ht="44.25" customHeight="1" x14ac:dyDescent="0.25">
      <c r="A3" s="329" t="s">
        <v>73</v>
      </c>
      <c r="B3" s="329"/>
      <c r="C3" s="329"/>
      <c r="D3" s="329"/>
      <c r="E3" s="329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5" ht="61.5" customHeight="1" x14ac:dyDescent="0.25">
      <c r="A4" s="4" t="s">
        <v>0</v>
      </c>
      <c r="B4" s="10">
        <v>2018</v>
      </c>
      <c r="C4" s="10">
        <v>2019</v>
      </c>
      <c r="D4" s="10">
        <v>2020</v>
      </c>
      <c r="E4" s="10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x14ac:dyDescent="0.25">
      <c r="A5" s="12" t="s">
        <v>15</v>
      </c>
      <c r="B5" s="166">
        <v>21.2</v>
      </c>
      <c r="C5" s="166">
        <v>22.4</v>
      </c>
      <c r="D5" s="166">
        <v>22.9</v>
      </c>
      <c r="E5" s="89">
        <v>22.9</v>
      </c>
      <c r="F5" s="56">
        <f t="shared" ref="F5:F21" si="0">SUM(C5:E5)/3</f>
        <v>22.733333333333331</v>
      </c>
      <c r="G5" s="56">
        <f t="shared" ref="G5:G21" si="1">MAX($F$5:$F$21)</f>
        <v>27.533333333333331</v>
      </c>
      <c r="H5" s="56">
        <f t="shared" ref="H5:H21" si="2">MIN($F$5:$F$21)</f>
        <v>11.066666666666668</v>
      </c>
      <c r="I5" s="58">
        <f t="shared" ref="I5:I21" si="3">(F5-H5)/(G5-H5)</f>
        <v>0.708502024291498</v>
      </c>
      <c r="J5" s="58">
        <f t="shared" ref="J5:J21" si="4">((E5/D5)*(D5/C5)*(C5/B5))^(1/3)</f>
        <v>1.0260453121142303</v>
      </c>
      <c r="K5" s="58">
        <f t="shared" ref="K5:K21" si="5">MAX($J$5:$J$21)</f>
        <v>1.1186889420813968</v>
      </c>
      <c r="L5" s="57">
        <f t="shared" ref="L5:L21" si="6">MIN($J$5:$J$21)</f>
        <v>0.95616386720485369</v>
      </c>
      <c r="M5" s="58">
        <f t="shared" ref="M5:M21" si="7">(J5-L5)/(K5-L5)</f>
        <v>0.42997331311774389</v>
      </c>
      <c r="N5" s="50">
        <f t="shared" ref="N5:N21" si="8">0.6*M5+0.4*I5</f>
        <v>0.54138479758724545</v>
      </c>
      <c r="O5">
        <f>_xlfn.RANK.EQ(E5,$E$5:$E$21,0)</f>
        <v>2</v>
      </c>
    </row>
    <row r="6" spans="1:15" x14ac:dyDescent="0.25">
      <c r="A6" s="12" t="s">
        <v>1</v>
      </c>
      <c r="B6" s="166">
        <v>13.5</v>
      </c>
      <c r="C6" s="166">
        <v>18.100000000000001</v>
      </c>
      <c r="D6" s="166">
        <v>18.899999999999999</v>
      </c>
      <c r="E6" s="89">
        <v>18.899999999999999</v>
      </c>
      <c r="F6" s="56">
        <f t="shared" si="0"/>
        <v>18.633333333333333</v>
      </c>
      <c r="G6" s="56">
        <f t="shared" si="1"/>
        <v>27.533333333333331</v>
      </c>
      <c r="H6" s="56">
        <f t="shared" si="2"/>
        <v>11.066666666666668</v>
      </c>
      <c r="I6" s="58">
        <f t="shared" si="3"/>
        <v>0.45951417004048584</v>
      </c>
      <c r="J6" s="58">
        <f t="shared" si="4"/>
        <v>1.1186889420813968</v>
      </c>
      <c r="K6" s="58">
        <f t="shared" si="5"/>
        <v>1.1186889420813968</v>
      </c>
      <c r="L6" s="57">
        <f t="shared" si="6"/>
        <v>0.95616386720485369</v>
      </c>
      <c r="M6" s="58">
        <f t="shared" si="7"/>
        <v>1</v>
      </c>
      <c r="N6" s="50">
        <f t="shared" si="8"/>
        <v>0.78380566801619433</v>
      </c>
      <c r="O6">
        <f t="shared" ref="O6:O21" si="9">_xlfn.RANK.EQ(E6,$E$5:$E$21,0)</f>
        <v>8</v>
      </c>
    </row>
    <row r="7" spans="1:15" x14ac:dyDescent="0.25">
      <c r="A7" s="12" t="s">
        <v>2</v>
      </c>
      <c r="B7" s="91">
        <v>14.7</v>
      </c>
      <c r="C7" s="91">
        <v>14.7</v>
      </c>
      <c r="D7" s="91">
        <v>14.7</v>
      </c>
      <c r="E7" s="89">
        <v>14.6</v>
      </c>
      <c r="F7" s="56">
        <f t="shared" si="0"/>
        <v>14.666666666666666</v>
      </c>
      <c r="G7" s="56">
        <f t="shared" si="1"/>
        <v>27.533333333333331</v>
      </c>
      <c r="H7" s="56">
        <f t="shared" si="2"/>
        <v>11.066666666666668</v>
      </c>
      <c r="I7" s="58">
        <f t="shared" si="3"/>
        <v>0.21862348178137644</v>
      </c>
      <c r="J7" s="58">
        <f t="shared" si="4"/>
        <v>0.99772726489212271</v>
      </c>
      <c r="K7" s="58">
        <f t="shared" si="5"/>
        <v>1.1186889420813968</v>
      </c>
      <c r="L7" s="57">
        <f t="shared" si="6"/>
        <v>0.95616386720485369</v>
      </c>
      <c r="M7" s="58">
        <f t="shared" si="7"/>
        <v>0.25573529326992345</v>
      </c>
      <c r="N7" s="50">
        <f t="shared" si="8"/>
        <v>0.24089056867450465</v>
      </c>
      <c r="O7">
        <f t="shared" si="9"/>
        <v>14</v>
      </c>
    </row>
    <row r="8" spans="1:15" x14ac:dyDescent="0.25">
      <c r="A8" s="12" t="s">
        <v>3</v>
      </c>
      <c r="B8" s="166">
        <v>22</v>
      </c>
      <c r="C8" s="166">
        <v>23.3</v>
      </c>
      <c r="D8" s="166">
        <v>18.899999999999999</v>
      </c>
      <c r="E8" s="19">
        <v>20.9</v>
      </c>
      <c r="F8" s="56">
        <f t="shared" si="0"/>
        <v>21.033333333333335</v>
      </c>
      <c r="G8" s="56">
        <f t="shared" si="1"/>
        <v>27.533333333333331</v>
      </c>
      <c r="H8" s="56">
        <f t="shared" si="2"/>
        <v>11.066666666666668</v>
      </c>
      <c r="I8" s="58">
        <f t="shared" si="3"/>
        <v>0.60526315789473706</v>
      </c>
      <c r="J8" s="58">
        <f t="shared" si="4"/>
        <v>0.9830475724915585</v>
      </c>
      <c r="K8" s="58">
        <f t="shared" si="5"/>
        <v>1.1186889420813968</v>
      </c>
      <c r="L8" s="57">
        <f t="shared" si="6"/>
        <v>0.95616386720485369</v>
      </c>
      <c r="M8" s="58">
        <f t="shared" si="7"/>
        <v>0.1654126620592308</v>
      </c>
      <c r="N8" s="50">
        <f t="shared" si="8"/>
        <v>0.34135286039343332</v>
      </c>
      <c r="O8">
        <f t="shared" si="9"/>
        <v>5</v>
      </c>
    </row>
    <row r="9" spans="1:15" x14ac:dyDescent="0.25">
      <c r="A9" s="12" t="s">
        <v>16</v>
      </c>
      <c r="B9" s="166">
        <v>26.7</v>
      </c>
      <c r="C9" s="166">
        <v>27.2</v>
      </c>
      <c r="D9" s="166">
        <v>27.7</v>
      </c>
      <c r="E9" s="89">
        <v>27.7</v>
      </c>
      <c r="F9" s="56">
        <f t="shared" si="0"/>
        <v>27.533333333333331</v>
      </c>
      <c r="G9" s="56">
        <f t="shared" si="1"/>
        <v>27.533333333333331</v>
      </c>
      <c r="H9" s="56">
        <f t="shared" si="2"/>
        <v>11.066666666666668</v>
      </c>
      <c r="I9" s="58">
        <f t="shared" si="3"/>
        <v>1</v>
      </c>
      <c r="J9" s="58">
        <f t="shared" si="4"/>
        <v>1.0123316986189832</v>
      </c>
      <c r="K9" s="58">
        <f t="shared" si="5"/>
        <v>1.1186889420813968</v>
      </c>
      <c r="L9" s="57">
        <f t="shared" si="6"/>
        <v>0.95616386720485369</v>
      </c>
      <c r="M9" s="58">
        <f t="shared" si="7"/>
        <v>0.34559486563409109</v>
      </c>
      <c r="N9" s="50">
        <f t="shared" si="8"/>
        <v>0.60735691938045466</v>
      </c>
      <c r="O9">
        <f t="shared" si="9"/>
        <v>1</v>
      </c>
    </row>
    <row r="10" spans="1:15" x14ac:dyDescent="0.25">
      <c r="A10" s="12" t="s">
        <v>4</v>
      </c>
      <c r="B10" s="166">
        <v>21.3</v>
      </c>
      <c r="C10" s="166">
        <v>23</v>
      </c>
      <c r="D10" s="166">
        <v>23</v>
      </c>
      <c r="E10" s="89">
        <v>22.8</v>
      </c>
      <c r="F10" s="56">
        <f t="shared" si="0"/>
        <v>22.933333333333334</v>
      </c>
      <c r="G10" s="56">
        <f t="shared" si="1"/>
        <v>27.533333333333331</v>
      </c>
      <c r="H10" s="56">
        <f t="shared" si="2"/>
        <v>11.066666666666668</v>
      </c>
      <c r="I10" s="58">
        <f t="shared" si="3"/>
        <v>0.72064777327935237</v>
      </c>
      <c r="J10" s="58">
        <f t="shared" si="4"/>
        <v>1.022943737343978</v>
      </c>
      <c r="K10" s="58">
        <f t="shared" si="5"/>
        <v>1.1186889420813968</v>
      </c>
      <c r="L10" s="57">
        <f t="shared" si="6"/>
        <v>0.95616386720485369</v>
      </c>
      <c r="M10" s="58">
        <f t="shared" si="7"/>
        <v>0.4108896438894214</v>
      </c>
      <c r="N10" s="50">
        <f t="shared" si="8"/>
        <v>0.53479289564539378</v>
      </c>
      <c r="O10">
        <f t="shared" si="9"/>
        <v>3</v>
      </c>
    </row>
    <row r="11" spans="1:15" x14ac:dyDescent="0.25">
      <c r="A11" s="12" t="s">
        <v>5</v>
      </c>
      <c r="B11" s="166">
        <v>11.5</v>
      </c>
      <c r="C11" s="166">
        <v>11.6</v>
      </c>
      <c r="D11" s="166">
        <v>11.6</v>
      </c>
      <c r="E11" s="89">
        <v>12</v>
      </c>
      <c r="F11" s="56">
        <f t="shared" si="0"/>
        <v>11.733333333333334</v>
      </c>
      <c r="G11" s="56">
        <f t="shared" si="1"/>
        <v>27.533333333333331</v>
      </c>
      <c r="H11" s="56">
        <f t="shared" si="2"/>
        <v>11.066666666666668</v>
      </c>
      <c r="I11" s="58">
        <f t="shared" si="3"/>
        <v>4.048582995951415E-2</v>
      </c>
      <c r="J11" s="58">
        <f t="shared" si="4"/>
        <v>1.0142876446230169</v>
      </c>
      <c r="K11" s="58">
        <f t="shared" si="5"/>
        <v>1.1186889420813968</v>
      </c>
      <c r="L11" s="57">
        <f t="shared" si="6"/>
        <v>0.95616386720485369</v>
      </c>
      <c r="M11" s="58">
        <f t="shared" si="7"/>
        <v>0.3576295993852952</v>
      </c>
      <c r="N11" s="50">
        <f t="shared" si="8"/>
        <v>0.23077209161498277</v>
      </c>
      <c r="O11">
        <f t="shared" si="9"/>
        <v>17</v>
      </c>
    </row>
    <row r="12" spans="1:15" x14ac:dyDescent="0.25">
      <c r="A12" s="12" t="s">
        <v>6</v>
      </c>
      <c r="B12" s="166">
        <v>15.1</v>
      </c>
      <c r="C12" s="166">
        <v>15.3</v>
      </c>
      <c r="D12" s="166">
        <v>15.3</v>
      </c>
      <c r="E12" s="19">
        <v>15.2</v>
      </c>
      <c r="F12" s="56">
        <f t="shared" si="0"/>
        <v>15.266666666666666</v>
      </c>
      <c r="G12" s="56">
        <f t="shared" si="1"/>
        <v>27.533333333333331</v>
      </c>
      <c r="H12" s="56">
        <f t="shared" si="2"/>
        <v>11.066666666666668</v>
      </c>
      <c r="I12" s="58">
        <f t="shared" si="3"/>
        <v>0.25506072874493918</v>
      </c>
      <c r="J12" s="58">
        <f t="shared" si="4"/>
        <v>1.002202650288295</v>
      </c>
      <c r="K12" s="58">
        <f t="shared" si="5"/>
        <v>1.1186889420813968</v>
      </c>
      <c r="L12" s="57">
        <f t="shared" si="6"/>
        <v>0.95616386720485369</v>
      </c>
      <c r="M12" s="58">
        <f t="shared" si="7"/>
        <v>0.28327187739130838</v>
      </c>
      <c r="N12" s="50">
        <f t="shared" si="8"/>
        <v>0.27198741793276071</v>
      </c>
      <c r="O12">
        <f t="shared" si="9"/>
        <v>12</v>
      </c>
    </row>
    <row r="13" spans="1:15" x14ac:dyDescent="0.25">
      <c r="A13" s="12" t="s">
        <v>7</v>
      </c>
      <c r="B13" s="166">
        <v>21.5</v>
      </c>
      <c r="C13" s="166">
        <v>22.1</v>
      </c>
      <c r="D13" s="166">
        <v>21.7</v>
      </c>
      <c r="E13" s="19">
        <v>22</v>
      </c>
      <c r="F13" s="56">
        <f t="shared" si="0"/>
        <v>21.933333333333334</v>
      </c>
      <c r="G13" s="56">
        <f t="shared" si="1"/>
        <v>27.533333333333331</v>
      </c>
      <c r="H13" s="56">
        <f t="shared" si="2"/>
        <v>11.066666666666668</v>
      </c>
      <c r="I13" s="58">
        <f t="shared" si="3"/>
        <v>0.65991902834008109</v>
      </c>
      <c r="J13" s="58">
        <f t="shared" si="4"/>
        <v>1.0076926099960117</v>
      </c>
      <c r="K13" s="58">
        <f t="shared" si="5"/>
        <v>1.1186889420813968</v>
      </c>
      <c r="L13" s="57">
        <f t="shared" si="6"/>
        <v>0.95616386720485369</v>
      </c>
      <c r="M13" s="58">
        <f t="shared" si="7"/>
        <v>0.31705103246560679</v>
      </c>
      <c r="N13" s="50">
        <f t="shared" si="8"/>
        <v>0.45419823081539656</v>
      </c>
      <c r="O13">
        <f t="shared" si="9"/>
        <v>4</v>
      </c>
    </row>
    <row r="14" spans="1:15" x14ac:dyDescent="0.25">
      <c r="A14" s="12" t="s">
        <v>8</v>
      </c>
      <c r="B14" s="166">
        <v>12.2</v>
      </c>
      <c r="C14" s="166">
        <v>14.7</v>
      </c>
      <c r="D14" s="166">
        <v>14.9</v>
      </c>
      <c r="E14" s="19">
        <v>14.9</v>
      </c>
      <c r="F14" s="56">
        <f t="shared" si="0"/>
        <v>14.833333333333334</v>
      </c>
      <c r="G14" s="56">
        <f t="shared" si="1"/>
        <v>27.533333333333331</v>
      </c>
      <c r="H14" s="56">
        <f t="shared" si="2"/>
        <v>11.066666666666668</v>
      </c>
      <c r="I14" s="58">
        <f t="shared" si="3"/>
        <v>0.22874493927125508</v>
      </c>
      <c r="J14" s="58">
        <f t="shared" si="4"/>
        <v>1.0689124756746333</v>
      </c>
      <c r="K14" s="58">
        <f t="shared" si="5"/>
        <v>1.1186889420813968</v>
      </c>
      <c r="L14" s="57">
        <f t="shared" si="6"/>
        <v>0.95616386720485369</v>
      </c>
      <c r="M14" s="58">
        <f t="shared" si="7"/>
        <v>0.69373054315111349</v>
      </c>
      <c r="N14" s="50">
        <f t="shared" si="8"/>
        <v>0.50773630159917005</v>
      </c>
      <c r="O14">
        <f t="shared" si="9"/>
        <v>13</v>
      </c>
    </row>
    <row r="15" spans="1:15" x14ac:dyDescent="0.25">
      <c r="A15" s="12" t="s">
        <v>9</v>
      </c>
      <c r="B15" s="167">
        <v>16.899999999999999</v>
      </c>
      <c r="C15" s="167">
        <v>17.5</v>
      </c>
      <c r="D15" s="167">
        <v>19.3</v>
      </c>
      <c r="E15" s="19">
        <v>19.2</v>
      </c>
      <c r="F15" s="56">
        <f t="shared" si="0"/>
        <v>18.666666666666668</v>
      </c>
      <c r="G15" s="56">
        <f t="shared" si="1"/>
        <v>27.533333333333331</v>
      </c>
      <c r="H15" s="56">
        <f t="shared" si="2"/>
        <v>11.066666666666668</v>
      </c>
      <c r="I15" s="58">
        <f t="shared" si="3"/>
        <v>0.46153846153846168</v>
      </c>
      <c r="J15" s="58">
        <f t="shared" si="4"/>
        <v>1.0434496747735897</v>
      </c>
      <c r="K15" s="58">
        <f t="shared" si="5"/>
        <v>1.1186889420813968</v>
      </c>
      <c r="L15" s="57">
        <f t="shared" si="6"/>
        <v>0.95616386720485369</v>
      </c>
      <c r="M15" s="58">
        <f t="shared" si="7"/>
        <v>0.5370605590247528</v>
      </c>
      <c r="N15" s="50">
        <f t="shared" si="8"/>
        <v>0.50685172003023637</v>
      </c>
      <c r="O15">
        <f t="shared" si="9"/>
        <v>7</v>
      </c>
    </row>
    <row r="16" spans="1:15" x14ac:dyDescent="0.25">
      <c r="A16" s="12" t="s">
        <v>43</v>
      </c>
      <c r="B16" s="166">
        <v>15.1</v>
      </c>
      <c r="C16" s="166">
        <v>15.28</v>
      </c>
      <c r="D16" s="166">
        <v>13.1</v>
      </c>
      <c r="E16" s="322">
        <v>13.2</v>
      </c>
      <c r="F16" s="56">
        <f t="shared" si="0"/>
        <v>13.86</v>
      </c>
      <c r="G16" s="56">
        <f t="shared" si="1"/>
        <v>27.533333333333331</v>
      </c>
      <c r="H16" s="56">
        <f t="shared" si="2"/>
        <v>11.066666666666668</v>
      </c>
      <c r="I16" s="58">
        <f t="shared" si="3"/>
        <v>0.16963562753036429</v>
      </c>
      <c r="J16" s="58">
        <f t="shared" si="4"/>
        <v>0.95616386720485369</v>
      </c>
      <c r="K16" s="58">
        <f t="shared" si="5"/>
        <v>1.1186889420813968</v>
      </c>
      <c r="L16" s="57">
        <f t="shared" si="6"/>
        <v>0.95616386720485369</v>
      </c>
      <c r="M16" s="58">
        <f t="shared" si="7"/>
        <v>0</v>
      </c>
      <c r="N16" s="50">
        <f t="shared" si="8"/>
        <v>6.7854251012145719E-2</v>
      </c>
      <c r="O16">
        <f t="shared" si="9"/>
        <v>15</v>
      </c>
    </row>
    <row r="17" spans="1:15" x14ac:dyDescent="0.25">
      <c r="A17" s="12" t="s">
        <v>10</v>
      </c>
      <c r="B17" s="166">
        <v>14.5</v>
      </c>
      <c r="C17" s="166">
        <v>14.4</v>
      </c>
      <c r="D17" s="166">
        <v>15.2</v>
      </c>
      <c r="E17" s="19">
        <v>15.7</v>
      </c>
      <c r="F17" s="56">
        <f t="shared" si="0"/>
        <v>15.1</v>
      </c>
      <c r="G17" s="56">
        <f t="shared" si="1"/>
        <v>27.533333333333331</v>
      </c>
      <c r="H17" s="56">
        <f t="shared" si="2"/>
        <v>11.066666666666668</v>
      </c>
      <c r="I17" s="58">
        <f t="shared" si="3"/>
        <v>0.24493927125506068</v>
      </c>
      <c r="J17" s="58">
        <f t="shared" si="4"/>
        <v>1.026858376226176</v>
      </c>
      <c r="K17" s="58">
        <f t="shared" si="5"/>
        <v>1.1186889420813968</v>
      </c>
      <c r="L17" s="57">
        <f t="shared" si="6"/>
        <v>0.95616386720485369</v>
      </c>
      <c r="M17" s="58">
        <f t="shared" si="7"/>
        <v>0.43497601262465585</v>
      </c>
      <c r="N17" s="50">
        <f t="shared" si="8"/>
        <v>0.3589613160768178</v>
      </c>
      <c r="O17">
        <f t="shared" si="9"/>
        <v>11</v>
      </c>
    </row>
    <row r="18" spans="1:15" x14ac:dyDescent="0.25">
      <c r="A18" s="12" t="s">
        <v>11</v>
      </c>
      <c r="B18" s="166">
        <v>14.3</v>
      </c>
      <c r="C18" s="166">
        <v>17.2</v>
      </c>
      <c r="D18" s="166">
        <v>17.2</v>
      </c>
      <c r="E18" s="89">
        <v>17</v>
      </c>
      <c r="F18" s="56">
        <f t="shared" si="0"/>
        <v>17.133333333333333</v>
      </c>
      <c r="G18" s="56">
        <f t="shared" si="1"/>
        <v>27.533333333333331</v>
      </c>
      <c r="H18" s="56">
        <f t="shared" si="2"/>
        <v>11.066666666666668</v>
      </c>
      <c r="I18" s="58">
        <f t="shared" si="3"/>
        <v>0.36842105263157893</v>
      </c>
      <c r="J18" s="58">
        <f t="shared" si="4"/>
        <v>1.059345504596324</v>
      </c>
      <c r="K18" s="58">
        <f t="shared" si="5"/>
        <v>1.1186889420813968</v>
      </c>
      <c r="L18" s="57">
        <f t="shared" si="6"/>
        <v>0.95616386720485369</v>
      </c>
      <c r="M18" s="58">
        <f t="shared" si="7"/>
        <v>0.63486595819044489</v>
      </c>
      <c r="N18" s="50">
        <f t="shared" si="8"/>
        <v>0.52828799596689846</v>
      </c>
      <c r="O18">
        <f t="shared" si="9"/>
        <v>10</v>
      </c>
    </row>
    <row r="19" spans="1:15" x14ac:dyDescent="0.25">
      <c r="A19" s="12" t="s">
        <v>12</v>
      </c>
      <c r="B19" s="166">
        <v>17.8</v>
      </c>
      <c r="C19" s="166">
        <v>17.7</v>
      </c>
      <c r="D19" s="166">
        <v>16.8</v>
      </c>
      <c r="E19" s="89">
        <v>17.3</v>
      </c>
      <c r="F19" s="56">
        <f t="shared" si="0"/>
        <v>17.266666666666666</v>
      </c>
      <c r="G19" s="56">
        <f t="shared" si="1"/>
        <v>27.533333333333331</v>
      </c>
      <c r="H19" s="56">
        <f t="shared" si="2"/>
        <v>11.066666666666668</v>
      </c>
      <c r="I19" s="58">
        <f t="shared" si="3"/>
        <v>0.37651821862348173</v>
      </c>
      <c r="J19" s="58">
        <f t="shared" si="4"/>
        <v>0.9905476384956573</v>
      </c>
      <c r="K19" s="58">
        <f t="shared" si="5"/>
        <v>1.1186889420813968</v>
      </c>
      <c r="L19" s="57">
        <f t="shared" si="6"/>
        <v>0.95616386720485369</v>
      </c>
      <c r="M19" s="58">
        <f t="shared" si="7"/>
        <v>0.21155979356983606</v>
      </c>
      <c r="N19" s="50">
        <f t="shared" si="8"/>
        <v>0.27754316359129433</v>
      </c>
      <c r="O19">
        <f t="shared" si="9"/>
        <v>9</v>
      </c>
    </row>
    <row r="20" spans="1:15" x14ac:dyDescent="0.25">
      <c r="A20" s="12" t="s">
        <v>13</v>
      </c>
      <c r="B20" s="166">
        <v>9.5</v>
      </c>
      <c r="C20" s="166">
        <v>9.3000000000000007</v>
      </c>
      <c r="D20" s="166">
        <v>11.8</v>
      </c>
      <c r="E20" s="89">
        <v>12.1</v>
      </c>
      <c r="F20" s="56">
        <f t="shared" si="0"/>
        <v>11.066666666666668</v>
      </c>
      <c r="G20" s="56">
        <f t="shared" si="1"/>
        <v>27.533333333333331</v>
      </c>
      <c r="H20" s="56">
        <f t="shared" si="2"/>
        <v>11.066666666666668</v>
      </c>
      <c r="I20" s="58">
        <f t="shared" si="3"/>
        <v>0</v>
      </c>
      <c r="J20" s="58">
        <f t="shared" si="4"/>
        <v>1.0839783003235697</v>
      </c>
      <c r="K20" s="58">
        <f t="shared" si="5"/>
        <v>1.1186889420813968</v>
      </c>
      <c r="L20" s="57">
        <f t="shared" si="6"/>
        <v>0.95616386720485369</v>
      </c>
      <c r="M20" s="58">
        <f t="shared" si="7"/>
        <v>0.78642900620600276</v>
      </c>
      <c r="N20" s="50">
        <f t="shared" si="8"/>
        <v>0.47185740372360163</v>
      </c>
      <c r="O20">
        <f t="shared" si="9"/>
        <v>16</v>
      </c>
    </row>
    <row r="21" spans="1:15" x14ac:dyDescent="0.25">
      <c r="A21" s="12" t="s">
        <v>14</v>
      </c>
      <c r="B21" s="166">
        <v>17.8</v>
      </c>
      <c r="C21" s="166">
        <v>18.899999999999999</v>
      </c>
      <c r="D21" s="166">
        <v>19.559999999999999</v>
      </c>
      <c r="E21" s="19">
        <v>20.7</v>
      </c>
      <c r="F21" s="56">
        <f t="shared" si="0"/>
        <v>19.72</v>
      </c>
      <c r="G21" s="56">
        <f t="shared" si="1"/>
        <v>27.533333333333331</v>
      </c>
      <c r="H21" s="56">
        <f t="shared" si="2"/>
        <v>11.066666666666668</v>
      </c>
      <c r="I21" s="58">
        <f t="shared" si="3"/>
        <v>0.52550607287449391</v>
      </c>
      <c r="J21" s="58">
        <f t="shared" si="4"/>
        <v>1.0515988787680333</v>
      </c>
      <c r="K21" s="58">
        <f t="shared" si="5"/>
        <v>1.1186889420813968</v>
      </c>
      <c r="L21" s="57">
        <f t="shared" si="6"/>
        <v>0.95616386720485369</v>
      </c>
      <c r="M21" s="58">
        <f t="shared" si="7"/>
        <v>0.58720176954647574</v>
      </c>
      <c r="N21" s="50">
        <f t="shared" si="8"/>
        <v>0.56252349087768305</v>
      </c>
      <c r="O21">
        <f t="shared" si="9"/>
        <v>6</v>
      </c>
    </row>
    <row r="22" spans="1:15" x14ac:dyDescent="0.25">
      <c r="C22" s="127"/>
      <c r="D22" s="127"/>
      <c r="E22" s="127"/>
    </row>
  </sheetData>
  <mergeCells count="3">
    <mergeCell ref="A3:E3"/>
    <mergeCell ref="F3:H3"/>
    <mergeCell ref="J3:L3"/>
  </mergeCells>
  <pageMargins left="0.7" right="0.7" top="0.75" bottom="0.75" header="0.3" footer="0.3"/>
  <pageSetup paperSize="9"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>
    <tabColor theme="0"/>
  </sheetPr>
  <dimension ref="A2:O21"/>
  <sheetViews>
    <sheetView zoomScale="70" zoomScaleNormal="70" workbookViewId="0">
      <selection activeCell="N19" sqref="N19"/>
    </sheetView>
  </sheetViews>
  <sheetFormatPr defaultRowHeight="15" x14ac:dyDescent="0.25"/>
  <cols>
    <col min="1" max="1" width="31.28515625" customWidth="1"/>
    <col min="2" max="2" width="11.42578125" customWidth="1"/>
    <col min="3" max="4" width="13.28515625" customWidth="1"/>
    <col min="5" max="5" width="12.85546875" customWidth="1"/>
  </cols>
  <sheetData>
    <row r="2" spans="1:15" ht="18.75" x14ac:dyDescent="0.3">
      <c r="A2" s="13" t="s">
        <v>19</v>
      </c>
    </row>
    <row r="3" spans="1:15" ht="34.5" customHeight="1" x14ac:dyDescent="0.25">
      <c r="A3" s="329" t="s">
        <v>44</v>
      </c>
      <c r="B3" s="329"/>
      <c r="C3" s="329"/>
      <c r="D3" s="329"/>
      <c r="E3" s="329"/>
      <c r="F3" s="343" t="s">
        <v>29</v>
      </c>
      <c r="G3" s="343"/>
      <c r="H3" s="343"/>
      <c r="I3" s="60" t="s">
        <v>30</v>
      </c>
      <c r="J3" s="344" t="s">
        <v>31</v>
      </c>
      <c r="K3" s="345"/>
      <c r="L3" s="346"/>
      <c r="M3" s="60" t="s">
        <v>32</v>
      </c>
      <c r="N3" s="51" t="s">
        <v>33</v>
      </c>
    </row>
    <row r="4" spans="1:15" ht="36.75" customHeight="1" x14ac:dyDescent="0.25">
      <c r="A4" s="4" t="s">
        <v>0</v>
      </c>
      <c r="B4" s="278">
        <v>2018</v>
      </c>
      <c r="C4" s="278">
        <v>2019</v>
      </c>
      <c r="D4" s="172">
        <v>2020</v>
      </c>
      <c r="E4" s="172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ht="15.75" x14ac:dyDescent="0.25">
      <c r="A5" s="12" t="s">
        <v>15</v>
      </c>
      <c r="B5" s="20">
        <v>0.6</v>
      </c>
      <c r="C5" s="20">
        <v>0.5</v>
      </c>
      <c r="D5" s="99">
        <v>1.8</v>
      </c>
      <c r="E5" s="89">
        <v>0.94</v>
      </c>
      <c r="F5" s="56">
        <f>SUM(C5:E5)/3</f>
        <v>1.0799999999999998</v>
      </c>
      <c r="G5" s="56">
        <f t="shared" ref="G5:G21" si="0">MAX($F$5:$F$21)</f>
        <v>1.0799999999999998</v>
      </c>
      <c r="H5" s="56">
        <f t="shared" ref="H5:H21" si="1">MIN($F$5:$F$21)</f>
        <v>0.13333333333333333</v>
      </c>
      <c r="I5" s="58">
        <f>(F5-H5)/(G5-H5)</f>
        <v>1</v>
      </c>
      <c r="J5" s="57">
        <f>((E5/D5)*(D5/C5)*(C5/B5))^(1/3)</f>
        <v>1.1614277570872851</v>
      </c>
      <c r="K5" s="57">
        <f>MAX($J$5:$J$21)</f>
        <v>1.6984992522418105</v>
      </c>
      <c r="L5" s="57">
        <f>MIN($J$5:$J$21)</f>
        <v>0.41491326668312178</v>
      </c>
      <c r="M5" s="58">
        <f>(J5-L5)/(K5-L5)</f>
        <v>0.58158510516865625</v>
      </c>
      <c r="N5" s="50">
        <f>0.6*M5+0.4*I5</f>
        <v>0.74895106310119375</v>
      </c>
      <c r="O5">
        <f>_xlfn.RANK.EQ(E5,$E$5:$E$21,0)</f>
        <v>3</v>
      </c>
    </row>
    <row r="6" spans="1:15" ht="15.75" x14ac:dyDescent="0.25">
      <c r="A6" s="12" t="s">
        <v>1</v>
      </c>
      <c r="B6" s="21">
        <v>0.5</v>
      </c>
      <c r="C6" s="21">
        <v>0.4</v>
      </c>
      <c r="D6" s="100">
        <v>0.35</v>
      </c>
      <c r="E6" s="89">
        <v>0.8</v>
      </c>
      <c r="F6" s="56">
        <f t="shared" ref="F6:F21" si="2">SUM(C6:E6)/3</f>
        <v>0.51666666666666672</v>
      </c>
      <c r="G6" s="56">
        <f t="shared" si="0"/>
        <v>1.0799999999999998</v>
      </c>
      <c r="H6" s="56">
        <f t="shared" si="1"/>
        <v>0.13333333333333333</v>
      </c>
      <c r="I6" s="58">
        <f t="shared" ref="I6:I21" si="3">(F6-H6)/(G6-H6)</f>
        <v>0.40492957746478886</v>
      </c>
      <c r="J6" s="57">
        <f t="shared" ref="J6:J21" si="4">((E6/D6)*(D6/C6)*(C6/B6))^(1/3)</f>
        <v>1.1696070952851465</v>
      </c>
      <c r="K6" s="57">
        <f t="shared" ref="K6:K21" si="5">MAX($J$5:$J$21)</f>
        <v>1.6984992522418105</v>
      </c>
      <c r="L6" s="57">
        <f t="shared" ref="L6:L21" si="6">MIN($J$5:$J$21)</f>
        <v>0.41491326668312178</v>
      </c>
      <c r="M6" s="58">
        <f t="shared" ref="M6:M21" si="7">(J6-L6)/(K6-L6)</f>
        <v>0.58795736093483408</v>
      </c>
      <c r="N6" s="50">
        <f t="shared" ref="N6:N21" si="8">0.6*M6+0.4*I6</f>
        <v>0.51474624754681597</v>
      </c>
      <c r="O6">
        <f t="shared" ref="O6:O21" si="9">_xlfn.RANK.EQ(E6,$E$5:$E$21,0)</f>
        <v>4</v>
      </c>
    </row>
    <row r="7" spans="1:15" ht="15.75" x14ac:dyDescent="0.25">
      <c r="A7" s="12" t="s">
        <v>2</v>
      </c>
      <c r="B7" s="20">
        <v>0.2</v>
      </c>
      <c r="C7" s="20">
        <v>0.13</v>
      </c>
      <c r="D7" s="99">
        <v>0.2</v>
      </c>
      <c r="E7" s="322">
        <v>0.3</v>
      </c>
      <c r="F7" s="56">
        <f t="shared" si="2"/>
        <v>0.21</v>
      </c>
      <c r="G7" s="56">
        <f t="shared" si="0"/>
        <v>1.0799999999999998</v>
      </c>
      <c r="H7" s="56">
        <f t="shared" si="1"/>
        <v>0.13333333333333333</v>
      </c>
      <c r="I7" s="58">
        <f t="shared" si="3"/>
        <v>8.098591549295775E-2</v>
      </c>
      <c r="J7" s="57">
        <f t="shared" si="4"/>
        <v>1.1447142425533319</v>
      </c>
      <c r="K7" s="57">
        <f t="shared" si="5"/>
        <v>1.6984992522418105</v>
      </c>
      <c r="L7" s="57">
        <f t="shared" si="6"/>
        <v>0.41491326668312178</v>
      </c>
      <c r="M7" s="58">
        <f t="shared" si="7"/>
        <v>0.56856415080954603</v>
      </c>
      <c r="N7" s="50">
        <f t="shared" si="8"/>
        <v>0.3735328566829107</v>
      </c>
      <c r="O7">
        <f t="shared" si="9"/>
        <v>12</v>
      </c>
    </row>
    <row r="8" spans="1:15" ht="15.75" x14ac:dyDescent="0.25">
      <c r="A8" s="12" t="s">
        <v>3</v>
      </c>
      <c r="B8" s="20">
        <v>0.72</v>
      </c>
      <c r="C8" s="20">
        <v>1.53</v>
      </c>
      <c r="D8" s="99">
        <v>0.3</v>
      </c>
      <c r="E8" s="19">
        <v>0.42</v>
      </c>
      <c r="F8" s="56">
        <f t="shared" si="2"/>
        <v>0.75</v>
      </c>
      <c r="G8" s="56">
        <f t="shared" si="0"/>
        <v>1.0799999999999998</v>
      </c>
      <c r="H8" s="56">
        <f t="shared" si="1"/>
        <v>0.13333333333333333</v>
      </c>
      <c r="I8" s="58">
        <f t="shared" si="3"/>
        <v>0.65140845070422548</v>
      </c>
      <c r="J8" s="57">
        <f t="shared" si="4"/>
        <v>0.83554965582743079</v>
      </c>
      <c r="K8" s="57">
        <f t="shared" si="5"/>
        <v>1.6984992522418105</v>
      </c>
      <c r="L8" s="57">
        <f t="shared" si="6"/>
        <v>0.41491326668312178</v>
      </c>
      <c r="M8" s="58">
        <f t="shared" si="7"/>
        <v>0.32770409920082166</v>
      </c>
      <c r="N8" s="50">
        <f t="shared" si="8"/>
        <v>0.45718583980218319</v>
      </c>
      <c r="O8">
        <f t="shared" si="9"/>
        <v>10</v>
      </c>
    </row>
    <row r="9" spans="1:15" ht="15.75" x14ac:dyDescent="0.25">
      <c r="A9" s="12" t="s">
        <v>16</v>
      </c>
      <c r="B9" s="20">
        <v>0.7</v>
      </c>
      <c r="C9" s="20">
        <v>0.8</v>
      </c>
      <c r="D9" s="99">
        <v>1.1000000000000001</v>
      </c>
      <c r="E9" s="89">
        <v>1</v>
      </c>
      <c r="F9" s="56">
        <f t="shared" si="2"/>
        <v>0.96666666666666679</v>
      </c>
      <c r="G9" s="56">
        <f t="shared" si="0"/>
        <v>1.0799999999999998</v>
      </c>
      <c r="H9" s="56">
        <f t="shared" si="1"/>
        <v>0.13333333333333333</v>
      </c>
      <c r="I9" s="58">
        <f t="shared" si="3"/>
        <v>0.88028169014084534</v>
      </c>
      <c r="J9" s="57">
        <f t="shared" si="4"/>
        <v>1.1262478804436062</v>
      </c>
      <c r="K9" s="57">
        <f t="shared" si="5"/>
        <v>1.6984992522418105</v>
      </c>
      <c r="L9" s="57">
        <f t="shared" si="6"/>
        <v>0.41491326668312178</v>
      </c>
      <c r="M9" s="58">
        <f t="shared" si="7"/>
        <v>0.55417761004212862</v>
      </c>
      <c r="N9" s="50">
        <f t="shared" si="8"/>
        <v>0.68461924208161529</v>
      </c>
      <c r="O9">
        <f t="shared" si="9"/>
        <v>2</v>
      </c>
    </row>
    <row r="10" spans="1:15" ht="15.75" x14ac:dyDescent="0.25">
      <c r="A10" s="12" t="s">
        <v>4</v>
      </c>
      <c r="B10" s="20">
        <v>0.7</v>
      </c>
      <c r="C10" s="20">
        <v>0.6</v>
      </c>
      <c r="D10" s="99">
        <v>0.4</v>
      </c>
      <c r="E10" s="89">
        <v>0.8</v>
      </c>
      <c r="F10" s="56">
        <f t="shared" si="2"/>
        <v>0.6</v>
      </c>
      <c r="G10" s="56">
        <f t="shared" si="0"/>
        <v>1.0799999999999998</v>
      </c>
      <c r="H10" s="56">
        <f t="shared" si="1"/>
        <v>0.13333333333333333</v>
      </c>
      <c r="I10" s="58">
        <f t="shared" si="3"/>
        <v>0.4929577464788733</v>
      </c>
      <c r="J10" s="57">
        <f t="shared" si="4"/>
        <v>1.0455159171494204</v>
      </c>
      <c r="K10" s="57">
        <f t="shared" si="5"/>
        <v>1.6984992522418105</v>
      </c>
      <c r="L10" s="57">
        <f t="shared" si="6"/>
        <v>0.41491326668312178</v>
      </c>
      <c r="M10" s="58">
        <f t="shared" si="7"/>
        <v>0.49128196907807842</v>
      </c>
      <c r="N10" s="50">
        <f t="shared" si="8"/>
        <v>0.49195228003839642</v>
      </c>
      <c r="O10">
        <f t="shared" si="9"/>
        <v>4</v>
      </c>
    </row>
    <row r="11" spans="1:15" ht="15.75" x14ac:dyDescent="0.25">
      <c r="A11" s="12" t="s">
        <v>5</v>
      </c>
      <c r="B11" s="20">
        <v>2.8</v>
      </c>
      <c r="C11" s="20">
        <v>0.1</v>
      </c>
      <c r="D11" s="99">
        <v>0.1</v>
      </c>
      <c r="E11" s="89">
        <v>0.2</v>
      </c>
      <c r="F11" s="56">
        <f t="shared" si="2"/>
        <v>0.13333333333333333</v>
      </c>
      <c r="G11" s="56">
        <f t="shared" si="0"/>
        <v>1.0799999999999998</v>
      </c>
      <c r="H11" s="56">
        <f t="shared" si="1"/>
        <v>0.13333333333333333</v>
      </c>
      <c r="I11" s="58">
        <f t="shared" si="3"/>
        <v>0</v>
      </c>
      <c r="J11" s="57">
        <f t="shared" si="4"/>
        <v>0.41491326668312178</v>
      </c>
      <c r="K11" s="57">
        <f t="shared" si="5"/>
        <v>1.6984992522418105</v>
      </c>
      <c r="L11" s="57">
        <f t="shared" si="6"/>
        <v>0.41491326668312178</v>
      </c>
      <c r="M11" s="58">
        <f t="shared" si="7"/>
        <v>0</v>
      </c>
      <c r="N11" s="50">
        <f t="shared" si="8"/>
        <v>0</v>
      </c>
      <c r="O11">
        <f t="shared" si="9"/>
        <v>14</v>
      </c>
    </row>
    <row r="12" spans="1:15" ht="15.75" x14ac:dyDescent="0.25">
      <c r="A12" s="12" t="s">
        <v>6</v>
      </c>
      <c r="B12" s="20">
        <v>1.7</v>
      </c>
      <c r="C12" s="20">
        <v>0.8</v>
      </c>
      <c r="D12" s="99">
        <v>1.5</v>
      </c>
      <c r="E12" s="19">
        <v>0.5</v>
      </c>
      <c r="F12" s="56">
        <f t="shared" si="2"/>
        <v>0.93333333333333324</v>
      </c>
      <c r="G12" s="56">
        <f t="shared" si="0"/>
        <v>1.0799999999999998</v>
      </c>
      <c r="H12" s="56">
        <f t="shared" si="1"/>
        <v>0.13333333333333333</v>
      </c>
      <c r="I12" s="58">
        <f t="shared" si="3"/>
        <v>0.84507042253521125</v>
      </c>
      <c r="J12" s="57">
        <f t="shared" si="4"/>
        <v>0.66502865842824765</v>
      </c>
      <c r="K12" s="57">
        <f t="shared" si="5"/>
        <v>1.6984992522418105</v>
      </c>
      <c r="L12" s="57">
        <f t="shared" si="6"/>
        <v>0.41491326668312178</v>
      </c>
      <c r="M12" s="58">
        <f t="shared" si="7"/>
        <v>0.19485674863944669</v>
      </c>
      <c r="N12" s="50">
        <f t="shared" si="8"/>
        <v>0.45494221819775249</v>
      </c>
      <c r="O12">
        <f t="shared" si="9"/>
        <v>8</v>
      </c>
    </row>
    <row r="13" spans="1:15" ht="15.75" x14ac:dyDescent="0.25">
      <c r="A13" s="12" t="s">
        <v>7</v>
      </c>
      <c r="B13" s="20">
        <v>0.84</v>
      </c>
      <c r="C13" s="20">
        <v>0.4</v>
      </c>
      <c r="D13" s="99">
        <v>6.5000000000000002E-2</v>
      </c>
      <c r="E13" s="19">
        <v>1.4</v>
      </c>
      <c r="F13" s="56">
        <f t="shared" si="2"/>
        <v>0.6216666666666667</v>
      </c>
      <c r="G13" s="56">
        <f t="shared" si="0"/>
        <v>1.0799999999999998</v>
      </c>
      <c r="H13" s="56">
        <f t="shared" si="1"/>
        <v>0.13333333333333333</v>
      </c>
      <c r="I13" s="58">
        <f t="shared" si="3"/>
        <v>0.51584507042253536</v>
      </c>
      <c r="J13" s="57">
        <f t="shared" si="4"/>
        <v>1.1856311014966876</v>
      </c>
      <c r="K13" s="57">
        <f t="shared" si="5"/>
        <v>1.6984992522418105</v>
      </c>
      <c r="L13" s="57">
        <f t="shared" si="6"/>
        <v>0.41491326668312178</v>
      </c>
      <c r="M13" s="58">
        <f t="shared" si="7"/>
        <v>0.60044114183601505</v>
      </c>
      <c r="N13" s="50">
        <f t="shared" si="8"/>
        <v>0.56660271327062317</v>
      </c>
      <c r="O13">
        <f t="shared" si="9"/>
        <v>1</v>
      </c>
    </row>
    <row r="14" spans="1:15" ht="15.75" x14ac:dyDescent="0.25">
      <c r="A14" s="12" t="s">
        <v>8</v>
      </c>
      <c r="B14" s="20">
        <v>0.2</v>
      </c>
      <c r="C14" s="20">
        <v>0.1</v>
      </c>
      <c r="D14" s="99">
        <v>0.3</v>
      </c>
      <c r="E14" s="19">
        <v>0.2</v>
      </c>
      <c r="F14" s="56">
        <f t="shared" si="2"/>
        <v>0.20000000000000004</v>
      </c>
      <c r="G14" s="56">
        <f t="shared" si="0"/>
        <v>1.0799999999999998</v>
      </c>
      <c r="H14" s="56">
        <f t="shared" si="1"/>
        <v>0.13333333333333333</v>
      </c>
      <c r="I14" s="58">
        <f t="shared" si="3"/>
        <v>7.0422535211267664E-2</v>
      </c>
      <c r="J14" s="57">
        <f t="shared" si="4"/>
        <v>1</v>
      </c>
      <c r="K14" s="57">
        <f t="shared" si="5"/>
        <v>1.6984992522418105</v>
      </c>
      <c r="L14" s="57">
        <f t="shared" si="6"/>
        <v>0.41491326668312178</v>
      </c>
      <c r="M14" s="58">
        <f t="shared" si="7"/>
        <v>0.45582200171982679</v>
      </c>
      <c r="N14" s="50">
        <f t="shared" si="8"/>
        <v>0.30166221511640312</v>
      </c>
      <c r="O14">
        <f t="shared" si="9"/>
        <v>14</v>
      </c>
    </row>
    <row r="15" spans="1:15" ht="15.75" x14ac:dyDescent="0.25">
      <c r="A15" s="12" t="s">
        <v>9</v>
      </c>
      <c r="B15" s="37">
        <v>0.27</v>
      </c>
      <c r="C15" s="37">
        <v>0.4</v>
      </c>
      <c r="D15" s="101">
        <v>0.35</v>
      </c>
      <c r="E15" s="8">
        <v>0.2</v>
      </c>
      <c r="F15" s="56">
        <f t="shared" si="2"/>
        <v>0.31666666666666665</v>
      </c>
      <c r="G15" s="56">
        <f t="shared" si="0"/>
        <v>1.0799999999999998</v>
      </c>
      <c r="H15" s="56">
        <f t="shared" si="1"/>
        <v>0.13333333333333333</v>
      </c>
      <c r="I15" s="58">
        <f t="shared" si="3"/>
        <v>0.19366197183098594</v>
      </c>
      <c r="J15" s="57">
        <f t="shared" si="4"/>
        <v>0.90480587219830222</v>
      </c>
      <c r="K15" s="57">
        <f t="shared" si="5"/>
        <v>1.6984992522418105</v>
      </c>
      <c r="L15" s="57">
        <f t="shared" si="6"/>
        <v>0.41491326668312178</v>
      </c>
      <c r="M15" s="58">
        <f t="shared" si="7"/>
        <v>0.38165935981449001</v>
      </c>
      <c r="N15" s="50">
        <f t="shared" si="8"/>
        <v>0.30646040462108837</v>
      </c>
      <c r="O15">
        <f t="shared" si="9"/>
        <v>14</v>
      </c>
    </row>
    <row r="16" spans="1:15" ht="15.75" x14ac:dyDescent="0.25">
      <c r="A16" s="12" t="s">
        <v>43</v>
      </c>
      <c r="B16" s="20">
        <v>0.5</v>
      </c>
      <c r="C16" s="20">
        <v>0.24</v>
      </c>
      <c r="D16" s="99">
        <v>0.1</v>
      </c>
      <c r="E16" s="19">
        <v>0.8</v>
      </c>
      <c r="F16" s="56">
        <f t="shared" si="2"/>
        <v>0.38000000000000006</v>
      </c>
      <c r="G16" s="56">
        <f t="shared" si="0"/>
        <v>1.0799999999999998</v>
      </c>
      <c r="H16" s="56">
        <f t="shared" si="1"/>
        <v>0.13333333333333333</v>
      </c>
      <c r="I16" s="58">
        <f t="shared" si="3"/>
        <v>0.26056338028169024</v>
      </c>
      <c r="J16" s="57">
        <f t="shared" si="4"/>
        <v>1.1696070952851465</v>
      </c>
      <c r="K16" s="57">
        <f t="shared" si="5"/>
        <v>1.6984992522418105</v>
      </c>
      <c r="L16" s="57">
        <f t="shared" si="6"/>
        <v>0.41491326668312178</v>
      </c>
      <c r="M16" s="58">
        <f t="shared" si="7"/>
        <v>0.58795736093483408</v>
      </c>
      <c r="N16" s="50">
        <f t="shared" si="8"/>
        <v>0.4569997686735765</v>
      </c>
      <c r="O16">
        <f t="shared" si="9"/>
        <v>4</v>
      </c>
    </row>
    <row r="17" spans="1:15" ht="15.75" x14ac:dyDescent="0.25">
      <c r="A17" s="12" t="s">
        <v>10</v>
      </c>
      <c r="B17" s="20">
        <v>0.2</v>
      </c>
      <c r="C17" s="20">
        <v>0.3</v>
      </c>
      <c r="D17" s="99">
        <v>0.4</v>
      </c>
      <c r="E17" s="19">
        <v>0.6</v>
      </c>
      <c r="F17" s="56">
        <f t="shared" si="2"/>
        <v>0.43333333333333329</v>
      </c>
      <c r="G17" s="56">
        <f t="shared" si="0"/>
        <v>1.0799999999999998</v>
      </c>
      <c r="H17" s="56">
        <f t="shared" si="1"/>
        <v>0.13333333333333333</v>
      </c>
      <c r="I17" s="58">
        <f t="shared" si="3"/>
        <v>0.31690140845070419</v>
      </c>
      <c r="J17" s="57">
        <f t="shared" si="4"/>
        <v>1.4422495703074083</v>
      </c>
      <c r="K17" s="57">
        <f t="shared" si="5"/>
        <v>1.6984992522418105</v>
      </c>
      <c r="L17" s="57">
        <f t="shared" si="6"/>
        <v>0.41491326668312178</v>
      </c>
      <c r="M17" s="58">
        <f t="shared" si="7"/>
        <v>0.80036422583496192</v>
      </c>
      <c r="N17" s="50">
        <f t="shared" si="8"/>
        <v>0.60697909888125889</v>
      </c>
      <c r="O17">
        <f t="shared" si="9"/>
        <v>7</v>
      </c>
    </row>
    <row r="18" spans="1:15" ht="15.75" x14ac:dyDescent="0.25">
      <c r="A18" s="12" t="s">
        <v>11</v>
      </c>
      <c r="B18" s="20">
        <v>0.3</v>
      </c>
      <c r="C18" s="20">
        <v>0.4</v>
      </c>
      <c r="D18" s="99">
        <v>0.4</v>
      </c>
      <c r="E18" s="89">
        <v>0.3</v>
      </c>
      <c r="F18" s="56">
        <f t="shared" si="2"/>
        <v>0.3666666666666667</v>
      </c>
      <c r="G18" s="56">
        <f t="shared" si="0"/>
        <v>1.0799999999999998</v>
      </c>
      <c r="H18" s="56">
        <f t="shared" si="1"/>
        <v>0.13333333333333333</v>
      </c>
      <c r="I18" s="58">
        <f t="shared" si="3"/>
        <v>0.24647887323943668</v>
      </c>
      <c r="J18" s="57">
        <f t="shared" si="4"/>
        <v>1</v>
      </c>
      <c r="K18" s="57">
        <f t="shared" si="5"/>
        <v>1.6984992522418105</v>
      </c>
      <c r="L18" s="57">
        <f t="shared" si="6"/>
        <v>0.41491326668312178</v>
      </c>
      <c r="M18" s="58">
        <f t="shared" si="7"/>
        <v>0.45582200171982679</v>
      </c>
      <c r="N18" s="50">
        <f t="shared" si="8"/>
        <v>0.37208475032767074</v>
      </c>
      <c r="O18">
        <f t="shared" si="9"/>
        <v>12</v>
      </c>
    </row>
    <row r="19" spans="1:15" ht="15.75" x14ac:dyDescent="0.25">
      <c r="A19" s="12" t="s">
        <v>12</v>
      </c>
      <c r="B19" s="20">
        <v>0.1</v>
      </c>
      <c r="C19" s="20">
        <v>0.3</v>
      </c>
      <c r="D19" s="99">
        <v>0.3</v>
      </c>
      <c r="E19" s="89">
        <v>0.2</v>
      </c>
      <c r="F19" s="56">
        <f t="shared" si="2"/>
        <v>0.26666666666666666</v>
      </c>
      <c r="G19" s="56">
        <f t="shared" si="0"/>
        <v>1.0799999999999998</v>
      </c>
      <c r="H19" s="56">
        <f t="shared" si="1"/>
        <v>0.13333333333333333</v>
      </c>
      <c r="I19" s="58">
        <f t="shared" si="3"/>
        <v>0.14084507042253522</v>
      </c>
      <c r="J19" s="57">
        <f t="shared" si="4"/>
        <v>1.2599210498948732</v>
      </c>
      <c r="K19" s="57">
        <f t="shared" si="5"/>
        <v>1.6984992522418105</v>
      </c>
      <c r="L19" s="57">
        <f t="shared" si="6"/>
        <v>0.41491326668312178</v>
      </c>
      <c r="M19" s="58">
        <f t="shared" si="7"/>
        <v>0.6583180189864386</v>
      </c>
      <c r="N19" s="50">
        <f t="shared" si="8"/>
        <v>0.45132883956087722</v>
      </c>
      <c r="O19">
        <f t="shared" si="9"/>
        <v>14</v>
      </c>
    </row>
    <row r="20" spans="1:15" ht="15.75" x14ac:dyDescent="0.25">
      <c r="A20" s="12" t="s">
        <v>13</v>
      </c>
      <c r="B20" s="20">
        <v>0.1</v>
      </c>
      <c r="C20" s="20">
        <v>0.1</v>
      </c>
      <c r="D20" s="99">
        <v>0.23</v>
      </c>
      <c r="E20" s="89">
        <v>0.4</v>
      </c>
      <c r="F20" s="56">
        <f t="shared" si="2"/>
        <v>0.24333333333333332</v>
      </c>
      <c r="G20" s="56">
        <f t="shared" si="0"/>
        <v>1.0799999999999998</v>
      </c>
      <c r="H20" s="56">
        <f t="shared" si="1"/>
        <v>0.13333333333333333</v>
      </c>
      <c r="I20" s="58">
        <f t="shared" si="3"/>
        <v>0.11619718309859155</v>
      </c>
      <c r="J20" s="57">
        <f t="shared" si="4"/>
        <v>1.5874010519681994</v>
      </c>
      <c r="K20" s="57">
        <f t="shared" si="5"/>
        <v>1.6984992522418105</v>
      </c>
      <c r="L20" s="57">
        <f t="shared" si="6"/>
        <v>0.41491326668312178</v>
      </c>
      <c r="M20" s="58">
        <f t="shared" si="7"/>
        <v>0.91344701366051839</v>
      </c>
      <c r="N20" s="50">
        <f t="shared" si="8"/>
        <v>0.59454708143574764</v>
      </c>
      <c r="O20">
        <f t="shared" si="9"/>
        <v>11</v>
      </c>
    </row>
    <row r="21" spans="1:15" ht="15.75" x14ac:dyDescent="0.25">
      <c r="A21" s="12" t="s">
        <v>14</v>
      </c>
      <c r="B21" s="20">
        <v>0.1</v>
      </c>
      <c r="C21" s="20">
        <v>0.4</v>
      </c>
      <c r="D21" s="99">
        <v>0.45</v>
      </c>
      <c r="E21" s="19">
        <v>0.49</v>
      </c>
      <c r="F21" s="56">
        <f t="shared" si="2"/>
        <v>0.44666666666666671</v>
      </c>
      <c r="G21" s="56">
        <f t="shared" si="0"/>
        <v>1.0799999999999998</v>
      </c>
      <c r="H21" s="56">
        <f t="shared" si="1"/>
        <v>0.13333333333333333</v>
      </c>
      <c r="I21" s="58">
        <f t="shared" si="3"/>
        <v>0.33098591549295781</v>
      </c>
      <c r="J21" s="57">
        <f t="shared" si="4"/>
        <v>1.6984992522418105</v>
      </c>
      <c r="K21" s="57">
        <f t="shared" si="5"/>
        <v>1.6984992522418105</v>
      </c>
      <c r="L21" s="57">
        <f t="shared" si="6"/>
        <v>0.41491326668312178</v>
      </c>
      <c r="M21" s="58">
        <f t="shared" si="7"/>
        <v>1</v>
      </c>
      <c r="N21" s="50">
        <f t="shared" si="8"/>
        <v>0.73239436619718312</v>
      </c>
      <c r="O21">
        <f t="shared" si="9"/>
        <v>9</v>
      </c>
    </row>
  </sheetData>
  <sortState xmlns:xlrd2="http://schemas.microsoft.com/office/spreadsheetml/2017/richdata2" ref="A5:F21">
    <sortCondition ref="A5"/>
  </sortState>
  <mergeCells count="3">
    <mergeCell ref="A3:E3"/>
    <mergeCell ref="F3:H3"/>
    <mergeCell ref="J3:L3"/>
  </mergeCells>
  <pageMargins left="0.7" right="0.7" top="0.75" bottom="0.75" header="0.3" footer="0.3"/>
  <pageSetup paperSize="9" orientation="landscape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>
    <tabColor rgb="FF00B0F0"/>
  </sheetPr>
  <dimension ref="A2:D18"/>
  <sheetViews>
    <sheetView workbookViewId="0">
      <selection activeCell="A13" sqref="A13"/>
    </sheetView>
  </sheetViews>
  <sheetFormatPr defaultRowHeight="15" x14ac:dyDescent="0.25"/>
  <cols>
    <col min="1" max="1" width="23.140625" customWidth="1"/>
  </cols>
  <sheetData>
    <row r="2" spans="1:4" x14ac:dyDescent="0.25">
      <c r="A2" s="12" t="s">
        <v>15</v>
      </c>
      <c r="B2" s="50">
        <f>'24'!N5</f>
        <v>0.54138479758724545</v>
      </c>
      <c r="C2" s="50">
        <f>'24.1'!N5</f>
        <v>0.74895106310119375</v>
      </c>
      <c r="D2" s="131">
        <f t="shared" ref="D2:D18" si="0">SUM(B2:C2)/2</f>
        <v>0.6451679303442196</v>
      </c>
    </row>
    <row r="3" spans="1:4" x14ac:dyDescent="0.25">
      <c r="A3" s="12" t="s">
        <v>1</v>
      </c>
      <c r="B3" s="50">
        <f>'24'!N6</f>
        <v>0.78380566801619433</v>
      </c>
      <c r="C3" s="50">
        <f>'24.1'!N6</f>
        <v>0.51474624754681597</v>
      </c>
      <c r="D3" s="131">
        <f t="shared" si="0"/>
        <v>0.64927595778150515</v>
      </c>
    </row>
    <row r="4" spans="1:4" x14ac:dyDescent="0.25">
      <c r="A4" s="12" t="s">
        <v>2</v>
      </c>
      <c r="B4" s="50">
        <f>'24'!N7</f>
        <v>0.24089056867450465</v>
      </c>
      <c r="C4" s="50">
        <f>'24.1'!N7</f>
        <v>0.3735328566829107</v>
      </c>
      <c r="D4" s="131">
        <f t="shared" si="0"/>
        <v>0.30721171267870767</v>
      </c>
    </row>
    <row r="5" spans="1:4" x14ac:dyDescent="0.25">
      <c r="A5" s="12" t="s">
        <v>3</v>
      </c>
      <c r="B5" s="50">
        <f>'24'!N8</f>
        <v>0.34135286039343332</v>
      </c>
      <c r="C5" s="50">
        <f>'24.1'!N8</f>
        <v>0.45718583980218319</v>
      </c>
      <c r="D5" s="131">
        <f t="shared" si="0"/>
        <v>0.39926935009780828</v>
      </c>
    </row>
    <row r="6" spans="1:4" x14ac:dyDescent="0.25">
      <c r="A6" s="12" t="s">
        <v>16</v>
      </c>
      <c r="B6" s="50">
        <f>'24'!N9</f>
        <v>0.60735691938045466</v>
      </c>
      <c r="C6" s="50">
        <f>'24.1'!N9</f>
        <v>0.68461924208161529</v>
      </c>
      <c r="D6" s="131">
        <f t="shared" si="0"/>
        <v>0.64598808073103497</v>
      </c>
    </row>
    <row r="7" spans="1:4" x14ac:dyDescent="0.25">
      <c r="A7" s="12" t="s">
        <v>4</v>
      </c>
      <c r="B7" s="50">
        <f>'24'!N10</f>
        <v>0.53479289564539378</v>
      </c>
      <c r="C7" s="50">
        <f>'24.1'!N10</f>
        <v>0.49195228003839642</v>
      </c>
      <c r="D7" s="131">
        <f t="shared" si="0"/>
        <v>0.5133725878418951</v>
      </c>
    </row>
    <row r="8" spans="1:4" x14ac:dyDescent="0.25">
      <c r="A8" s="12" t="s">
        <v>5</v>
      </c>
      <c r="B8" s="50">
        <f>'24'!N11</f>
        <v>0.23077209161498277</v>
      </c>
      <c r="C8" s="50">
        <f>'24.1'!N11</f>
        <v>0</v>
      </c>
      <c r="D8" s="131">
        <f t="shared" si="0"/>
        <v>0.11538604580749139</v>
      </c>
    </row>
    <row r="9" spans="1:4" x14ac:dyDescent="0.25">
      <c r="A9" s="12" t="s">
        <v>6</v>
      </c>
      <c r="B9" s="50">
        <f>'24'!N12</f>
        <v>0.27198741793276071</v>
      </c>
      <c r="C9" s="50">
        <f>'24.1'!N12</f>
        <v>0.45494221819775249</v>
      </c>
      <c r="D9" s="131">
        <f t="shared" si="0"/>
        <v>0.3634648180652566</v>
      </c>
    </row>
    <row r="10" spans="1:4" x14ac:dyDescent="0.25">
      <c r="A10" s="12" t="s">
        <v>7</v>
      </c>
      <c r="B10" s="50">
        <f>'24'!N13</f>
        <v>0.45419823081539656</v>
      </c>
      <c r="C10" s="50">
        <f>'24.1'!N13</f>
        <v>0.56660271327062317</v>
      </c>
      <c r="D10" s="131">
        <f t="shared" si="0"/>
        <v>0.51040047204300987</v>
      </c>
    </row>
    <row r="11" spans="1:4" x14ac:dyDescent="0.25">
      <c r="A11" s="12" t="s">
        <v>8</v>
      </c>
      <c r="B11" s="50">
        <f>'24'!N14</f>
        <v>0.50773630159917005</v>
      </c>
      <c r="C11" s="50">
        <f>'24.1'!N14</f>
        <v>0.30166221511640312</v>
      </c>
      <c r="D11" s="131">
        <f t="shared" si="0"/>
        <v>0.40469925835778658</v>
      </c>
    </row>
    <row r="12" spans="1:4" x14ac:dyDescent="0.25">
      <c r="A12" s="12" t="s">
        <v>9</v>
      </c>
      <c r="B12" s="50">
        <f>'24'!N15</f>
        <v>0.50685172003023637</v>
      </c>
      <c r="C12" s="50">
        <f>'24.1'!N15</f>
        <v>0.30646040462108837</v>
      </c>
      <c r="D12" s="131">
        <f t="shared" si="0"/>
        <v>0.40665606232566237</v>
      </c>
    </row>
    <row r="13" spans="1:4" x14ac:dyDescent="0.25">
      <c r="A13" s="12" t="s">
        <v>43</v>
      </c>
      <c r="B13" s="50">
        <f>'24'!N16</f>
        <v>6.7854251012145719E-2</v>
      </c>
      <c r="C13" s="50">
        <f>'24.1'!N16</f>
        <v>0.4569997686735765</v>
      </c>
      <c r="D13" s="131">
        <f t="shared" si="0"/>
        <v>0.2624270098428611</v>
      </c>
    </row>
    <row r="14" spans="1:4" x14ac:dyDescent="0.25">
      <c r="A14" s="12" t="s">
        <v>10</v>
      </c>
      <c r="B14" s="50">
        <f>'24'!N17</f>
        <v>0.3589613160768178</v>
      </c>
      <c r="C14" s="50">
        <f>'24.1'!N17</f>
        <v>0.60697909888125889</v>
      </c>
      <c r="D14" s="131">
        <f t="shared" si="0"/>
        <v>0.48297020747903835</v>
      </c>
    </row>
    <row r="15" spans="1:4" x14ac:dyDescent="0.25">
      <c r="A15" s="12" t="s">
        <v>11</v>
      </c>
      <c r="B15" s="50">
        <f>'24'!N18</f>
        <v>0.52828799596689846</v>
      </c>
      <c r="C15" s="50">
        <f>'24.1'!N18</f>
        <v>0.37208475032767074</v>
      </c>
      <c r="D15" s="131">
        <f t="shared" si="0"/>
        <v>0.4501863731472846</v>
      </c>
    </row>
    <row r="16" spans="1:4" x14ac:dyDescent="0.25">
      <c r="A16" s="12" t="s">
        <v>12</v>
      </c>
      <c r="B16" s="50">
        <f>'24'!N19</f>
        <v>0.27754316359129433</v>
      </c>
      <c r="C16" s="50">
        <f>'24.1'!N19</f>
        <v>0.45132883956087722</v>
      </c>
      <c r="D16" s="131">
        <f t="shared" si="0"/>
        <v>0.3644360015760858</v>
      </c>
    </row>
    <row r="17" spans="1:4" x14ac:dyDescent="0.25">
      <c r="A17" s="12" t="s">
        <v>13</v>
      </c>
      <c r="B17" s="50">
        <f>'24'!N20</f>
        <v>0.47185740372360163</v>
      </c>
      <c r="C17" s="50">
        <f>'24.1'!N20</f>
        <v>0.59454708143574764</v>
      </c>
      <c r="D17" s="131">
        <f t="shared" si="0"/>
        <v>0.53320224257967463</v>
      </c>
    </row>
    <row r="18" spans="1:4" x14ac:dyDescent="0.25">
      <c r="A18" s="12" t="s">
        <v>14</v>
      </c>
      <c r="B18" s="50">
        <f>'24'!N21</f>
        <v>0.56252349087768305</v>
      </c>
      <c r="C18" s="50">
        <f>'24.1'!N21</f>
        <v>0.73239436619718312</v>
      </c>
      <c r="D18" s="131">
        <f t="shared" si="0"/>
        <v>0.64745892853743303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filterMode="1">
    <tabColor rgb="FF92D050"/>
  </sheetPr>
  <dimension ref="A2:N22"/>
  <sheetViews>
    <sheetView zoomScale="80" zoomScaleNormal="80" workbookViewId="0">
      <selection activeCell="N19" sqref="N19"/>
    </sheetView>
  </sheetViews>
  <sheetFormatPr defaultRowHeight="15" x14ac:dyDescent="0.25"/>
  <cols>
    <col min="1" max="1" width="28.140625" customWidth="1"/>
    <col min="2" max="2" width="13.7109375" customWidth="1"/>
    <col min="3" max="5" width="10.140625" bestFit="1" customWidth="1"/>
  </cols>
  <sheetData>
    <row r="2" spans="1:14" ht="18.75" x14ac:dyDescent="0.3">
      <c r="A2" s="13" t="s">
        <v>19</v>
      </c>
      <c r="B2" s="13"/>
    </row>
    <row r="3" spans="1:14" ht="42" customHeight="1" x14ac:dyDescent="0.25">
      <c r="A3" s="361" t="s">
        <v>114</v>
      </c>
      <c r="B3" s="361"/>
      <c r="C3" s="361"/>
      <c r="D3" s="361"/>
      <c r="E3" s="361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4" ht="43.5" customHeight="1" x14ac:dyDescent="0.25">
      <c r="A4" s="5" t="s">
        <v>0</v>
      </c>
      <c r="B4" s="10">
        <v>2018</v>
      </c>
      <c r="C4" s="10">
        <v>2019</v>
      </c>
      <c r="D4" s="10">
        <v>2020</v>
      </c>
      <c r="E4" s="10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4" x14ac:dyDescent="0.25">
      <c r="A5" s="12" t="s">
        <v>15</v>
      </c>
      <c r="B5" s="179">
        <v>7.0000000000000007E-2</v>
      </c>
      <c r="C5" s="179">
        <v>0</v>
      </c>
      <c r="D5" s="179">
        <v>0</v>
      </c>
      <c r="E5" s="89">
        <v>0</v>
      </c>
      <c r="F5" s="56">
        <f t="shared" ref="F5:F21" si="0">SUM(C5:E5)/3</f>
        <v>0</v>
      </c>
      <c r="G5" s="56">
        <f t="shared" ref="G5:G21" si="1">MAX($F$5:$F$21)</f>
        <v>17.600000000000001</v>
      </c>
      <c r="H5" s="56">
        <f t="shared" ref="H5:H21" si="2">MIN($F$5:$F$21)</f>
        <v>0</v>
      </c>
      <c r="I5" s="58">
        <f t="shared" ref="I5:I21" si="3">(F5-H5)/(G5-H5)</f>
        <v>0</v>
      </c>
      <c r="J5" s="57">
        <v>0</v>
      </c>
      <c r="K5" s="57">
        <f t="shared" ref="K5:K21" si="4">MAX($J$5:$J$21)</f>
        <v>3.4794716685930474</v>
      </c>
      <c r="L5" s="57">
        <f t="shared" ref="L5:L21" si="5">MIN($J$5:$J$21)</f>
        <v>0</v>
      </c>
      <c r="M5" s="58">
        <f t="shared" ref="M5:M21" si="6">(J5-L5)/(K5-L5)</f>
        <v>0</v>
      </c>
      <c r="N5" s="50">
        <f>0.6*M5+0.4*I5</f>
        <v>0</v>
      </c>
    </row>
    <row r="6" spans="1:14" x14ac:dyDescent="0.25">
      <c r="A6" s="12" t="s">
        <v>1</v>
      </c>
      <c r="B6" s="180">
        <v>1</v>
      </c>
      <c r="C6" s="180">
        <v>0.9</v>
      </c>
      <c r="D6" s="180">
        <v>0.57999999999999996</v>
      </c>
      <c r="E6" s="89">
        <v>5.71</v>
      </c>
      <c r="F6" s="56">
        <f t="shared" si="0"/>
        <v>2.3966666666666665</v>
      </c>
      <c r="G6" s="56">
        <f t="shared" si="1"/>
        <v>17.600000000000001</v>
      </c>
      <c r="H6" s="56">
        <f t="shared" si="2"/>
        <v>0</v>
      </c>
      <c r="I6" s="58">
        <f t="shared" si="3"/>
        <v>0.13617424242424239</v>
      </c>
      <c r="J6" s="57">
        <f t="shared" ref="J6:J21" si="7">((E6/D6)*(D6/C6)*(C6/B6))^(1/3)</f>
        <v>1.7873600066410644</v>
      </c>
      <c r="K6" s="57">
        <f t="shared" si="4"/>
        <v>3.4794716685930474</v>
      </c>
      <c r="L6" s="57">
        <f t="shared" si="5"/>
        <v>0</v>
      </c>
      <c r="M6" s="58">
        <f t="shared" si="6"/>
        <v>0.51368718497535515</v>
      </c>
      <c r="N6" s="50">
        <f t="shared" ref="N6:N21" si="8">0.6*M6+0.4*I6</f>
        <v>0.36268200795491001</v>
      </c>
    </row>
    <row r="7" spans="1:14" x14ac:dyDescent="0.25">
      <c r="A7" s="12" t="s">
        <v>2</v>
      </c>
      <c r="B7" s="179">
        <v>1.53</v>
      </c>
      <c r="C7" s="179">
        <v>1.56</v>
      </c>
      <c r="D7" s="179">
        <v>2.8</v>
      </c>
      <c r="E7" s="89">
        <v>22.69</v>
      </c>
      <c r="F7" s="56">
        <f t="shared" si="0"/>
        <v>9.0166666666666675</v>
      </c>
      <c r="G7" s="56">
        <f t="shared" si="1"/>
        <v>17.600000000000001</v>
      </c>
      <c r="H7" s="56">
        <f t="shared" si="2"/>
        <v>0</v>
      </c>
      <c r="I7" s="58">
        <f t="shared" si="3"/>
        <v>0.51231060606060608</v>
      </c>
      <c r="J7" s="57">
        <f t="shared" si="7"/>
        <v>2.4568634623827568</v>
      </c>
      <c r="K7" s="57">
        <f t="shared" si="4"/>
        <v>3.4794716685930474</v>
      </c>
      <c r="L7" s="57">
        <f t="shared" si="5"/>
        <v>0</v>
      </c>
      <c r="M7" s="58">
        <f t="shared" si="6"/>
        <v>0.70610244783979215</v>
      </c>
      <c r="N7" s="50">
        <f t="shared" si="8"/>
        <v>0.62858571112811767</v>
      </c>
    </row>
    <row r="8" spans="1:14" x14ac:dyDescent="0.25">
      <c r="A8" s="12" t="s">
        <v>3</v>
      </c>
      <c r="B8" s="179">
        <v>0</v>
      </c>
      <c r="C8" s="179">
        <v>0</v>
      </c>
      <c r="D8" s="179">
        <v>1.4</v>
      </c>
      <c r="E8" s="19">
        <v>3.6</v>
      </c>
      <c r="F8" s="56">
        <f t="shared" si="0"/>
        <v>1.6666666666666667</v>
      </c>
      <c r="G8" s="56">
        <f t="shared" si="1"/>
        <v>17.600000000000001</v>
      </c>
      <c r="H8" s="56">
        <f t="shared" si="2"/>
        <v>0</v>
      </c>
      <c r="I8" s="58">
        <f t="shared" si="3"/>
        <v>9.4696969696969696E-2</v>
      </c>
      <c r="J8" s="211">
        <f>((E8/D8)^(1/3))</f>
        <v>1.3700134211888828</v>
      </c>
      <c r="K8" s="57">
        <f t="shared" si="4"/>
        <v>3.4794716685930474</v>
      </c>
      <c r="L8" s="57">
        <f t="shared" si="5"/>
        <v>0</v>
      </c>
      <c r="M8" s="58">
        <f t="shared" si="6"/>
        <v>0.39374179521423114</v>
      </c>
      <c r="N8" s="50">
        <f t="shared" si="8"/>
        <v>0.27412386500732655</v>
      </c>
    </row>
    <row r="9" spans="1:14" x14ac:dyDescent="0.25">
      <c r="A9" s="12" t="s">
        <v>16</v>
      </c>
      <c r="B9" s="179">
        <v>4</v>
      </c>
      <c r="C9" s="179">
        <v>4.01</v>
      </c>
      <c r="D9" s="179">
        <v>4.0199999999999996</v>
      </c>
      <c r="E9" s="89">
        <v>4.1900000000000004</v>
      </c>
      <c r="F9" s="56">
        <f t="shared" si="0"/>
        <v>4.0733333333333333</v>
      </c>
      <c r="G9" s="56">
        <f t="shared" si="1"/>
        <v>17.600000000000001</v>
      </c>
      <c r="H9" s="56">
        <f t="shared" si="2"/>
        <v>0</v>
      </c>
      <c r="I9" s="58">
        <f t="shared" si="3"/>
        <v>0.23143939393939392</v>
      </c>
      <c r="J9" s="57">
        <f t="shared" si="7"/>
        <v>1.0155890519820738</v>
      </c>
      <c r="K9" s="57">
        <f t="shared" si="4"/>
        <v>3.4794716685930474</v>
      </c>
      <c r="L9" s="57">
        <f t="shared" si="5"/>
        <v>0</v>
      </c>
      <c r="M9" s="58">
        <f t="shared" si="6"/>
        <v>0.29188024755285202</v>
      </c>
      <c r="N9" s="50">
        <f t="shared" si="8"/>
        <v>0.2677039061074688</v>
      </c>
    </row>
    <row r="10" spans="1:14" x14ac:dyDescent="0.25">
      <c r="A10" s="12" t="s">
        <v>4</v>
      </c>
      <c r="B10" s="179">
        <v>8.3000000000000007</v>
      </c>
      <c r="C10" s="179">
        <v>4.5999999999999996</v>
      </c>
      <c r="D10" s="179">
        <v>0.86</v>
      </c>
      <c r="E10" s="89">
        <v>2.4</v>
      </c>
      <c r="F10" s="56">
        <f t="shared" si="0"/>
        <v>2.6199999999999997</v>
      </c>
      <c r="G10" s="56">
        <f t="shared" si="1"/>
        <v>17.600000000000001</v>
      </c>
      <c r="H10" s="56">
        <f t="shared" si="2"/>
        <v>0</v>
      </c>
      <c r="I10" s="58">
        <f t="shared" si="3"/>
        <v>0.14886363636363634</v>
      </c>
      <c r="J10" s="57">
        <f t="shared" si="7"/>
        <v>0.66126831907855788</v>
      </c>
      <c r="K10" s="57">
        <f t="shared" si="4"/>
        <v>3.4794716685930474</v>
      </c>
      <c r="L10" s="57">
        <f t="shared" si="5"/>
        <v>0</v>
      </c>
      <c r="M10" s="58">
        <f t="shared" si="6"/>
        <v>0.1900484849603466</v>
      </c>
      <c r="N10" s="50">
        <f t="shared" si="8"/>
        <v>0.17357454552166249</v>
      </c>
    </row>
    <row r="11" spans="1:14" x14ac:dyDescent="0.25">
      <c r="A11" s="12" t="s">
        <v>5</v>
      </c>
      <c r="B11" s="179">
        <v>0.8</v>
      </c>
      <c r="C11" s="179">
        <v>19.100000000000001</v>
      </c>
      <c r="D11" s="179">
        <v>0</v>
      </c>
      <c r="E11" s="89">
        <v>33.700000000000003</v>
      </c>
      <c r="F11" s="56">
        <f t="shared" si="0"/>
        <v>17.600000000000001</v>
      </c>
      <c r="G11" s="56">
        <f t="shared" si="1"/>
        <v>17.600000000000001</v>
      </c>
      <c r="H11" s="56">
        <f t="shared" si="2"/>
        <v>0</v>
      </c>
      <c r="I11" s="58">
        <f t="shared" si="3"/>
        <v>1</v>
      </c>
      <c r="J11" s="57">
        <f>((E11/C11)*(C11/B11))^(1/3)</f>
        <v>3.4794716685930474</v>
      </c>
      <c r="K11" s="57">
        <f t="shared" si="4"/>
        <v>3.4794716685930474</v>
      </c>
      <c r="L11" s="57">
        <f t="shared" si="5"/>
        <v>0</v>
      </c>
      <c r="M11" s="58">
        <f t="shared" si="6"/>
        <v>1</v>
      </c>
      <c r="N11" s="50">
        <f t="shared" si="8"/>
        <v>1</v>
      </c>
    </row>
    <row r="12" spans="1:14" x14ac:dyDescent="0.25">
      <c r="A12" s="12" t="s">
        <v>6</v>
      </c>
      <c r="B12" s="179">
        <v>11.2</v>
      </c>
      <c r="C12" s="179">
        <v>12.5</v>
      </c>
      <c r="D12" s="179">
        <v>12.8</v>
      </c>
      <c r="E12" s="19">
        <v>13.2</v>
      </c>
      <c r="F12" s="56">
        <f t="shared" si="0"/>
        <v>12.833333333333334</v>
      </c>
      <c r="G12" s="56">
        <f t="shared" si="1"/>
        <v>17.600000000000001</v>
      </c>
      <c r="H12" s="56">
        <f t="shared" si="2"/>
        <v>0</v>
      </c>
      <c r="I12" s="58">
        <f t="shared" si="3"/>
        <v>0.72916666666666663</v>
      </c>
      <c r="J12" s="57">
        <f t="shared" si="7"/>
        <v>1.0562951916454379</v>
      </c>
      <c r="K12" s="57">
        <f t="shared" si="4"/>
        <v>3.4794716685930474</v>
      </c>
      <c r="L12" s="57">
        <f t="shared" si="5"/>
        <v>0</v>
      </c>
      <c r="M12" s="58">
        <f t="shared" si="6"/>
        <v>0.30357919024889185</v>
      </c>
      <c r="N12" s="50">
        <f t="shared" si="8"/>
        <v>0.4738141808160018</v>
      </c>
    </row>
    <row r="13" spans="1:14" x14ac:dyDescent="0.25">
      <c r="A13" s="12" t="s">
        <v>7</v>
      </c>
      <c r="B13" s="179">
        <v>2.2000000000000002</v>
      </c>
      <c r="C13" s="179">
        <v>2</v>
      </c>
      <c r="D13" s="179">
        <v>5.41</v>
      </c>
      <c r="E13" s="19">
        <v>2.13</v>
      </c>
      <c r="F13" s="56">
        <f t="shared" si="0"/>
        <v>3.1799999999999997</v>
      </c>
      <c r="G13" s="56">
        <f t="shared" si="1"/>
        <v>17.600000000000001</v>
      </c>
      <c r="H13" s="56">
        <f t="shared" si="2"/>
        <v>0</v>
      </c>
      <c r="I13" s="58">
        <f t="shared" si="3"/>
        <v>0.18068181818181814</v>
      </c>
      <c r="J13" s="57">
        <f t="shared" si="7"/>
        <v>0.98927941925083163</v>
      </c>
      <c r="K13" s="57">
        <f t="shared" si="4"/>
        <v>3.4794716685930474</v>
      </c>
      <c r="L13" s="57">
        <f t="shared" si="5"/>
        <v>0</v>
      </c>
      <c r="M13" s="58">
        <f t="shared" si="6"/>
        <v>0.28431886029721715</v>
      </c>
      <c r="N13" s="50">
        <f t="shared" si="8"/>
        <v>0.24286404345105755</v>
      </c>
    </row>
    <row r="14" spans="1:14" x14ac:dyDescent="0.25">
      <c r="A14" s="12" t="s">
        <v>8</v>
      </c>
      <c r="B14" s="179">
        <v>0</v>
      </c>
      <c r="C14" s="179">
        <v>0.9</v>
      </c>
      <c r="D14" s="179">
        <v>3.7</v>
      </c>
      <c r="E14" s="19">
        <v>0.35</v>
      </c>
      <c r="F14" s="56">
        <f t="shared" si="0"/>
        <v>1.6500000000000001</v>
      </c>
      <c r="G14" s="56">
        <f t="shared" si="1"/>
        <v>17.600000000000001</v>
      </c>
      <c r="H14" s="56">
        <f t="shared" si="2"/>
        <v>0</v>
      </c>
      <c r="I14" s="58">
        <f t="shared" si="3"/>
        <v>9.375E-2</v>
      </c>
      <c r="J14" s="57">
        <f>((E14/D14)*(D14/C14))^(1/3)</f>
        <v>0.72991985664798154</v>
      </c>
      <c r="K14" s="57">
        <f t="shared" si="4"/>
        <v>3.4794716685930474</v>
      </c>
      <c r="L14" s="57">
        <f t="shared" si="5"/>
        <v>0</v>
      </c>
      <c r="M14" s="58">
        <f t="shared" si="6"/>
        <v>0.2097789337491949</v>
      </c>
      <c r="N14" s="50">
        <f t="shared" si="8"/>
        <v>0.16336736024951695</v>
      </c>
    </row>
    <row r="15" spans="1:14" x14ac:dyDescent="0.25">
      <c r="A15" s="12" t="s">
        <v>9</v>
      </c>
      <c r="B15" s="181">
        <v>7.84</v>
      </c>
      <c r="C15" s="181">
        <v>2.0299999999999998</v>
      </c>
      <c r="D15" s="181">
        <v>3.2</v>
      </c>
      <c r="E15" s="19">
        <v>3.8</v>
      </c>
      <c r="F15" s="56">
        <f t="shared" si="0"/>
        <v>3.0100000000000002</v>
      </c>
      <c r="G15" s="56">
        <f t="shared" si="1"/>
        <v>17.600000000000001</v>
      </c>
      <c r="H15" s="56">
        <f t="shared" si="2"/>
        <v>0</v>
      </c>
      <c r="I15" s="58">
        <f t="shared" si="3"/>
        <v>0.17102272727272727</v>
      </c>
      <c r="J15" s="57">
        <f t="shared" si="7"/>
        <v>0.78551746349019058</v>
      </c>
      <c r="K15" s="57">
        <f t="shared" si="4"/>
        <v>3.4794716685930474</v>
      </c>
      <c r="L15" s="57">
        <f t="shared" si="5"/>
        <v>0</v>
      </c>
      <c r="M15" s="58">
        <f t="shared" si="6"/>
        <v>0.22575768343813557</v>
      </c>
      <c r="N15" s="50">
        <f t="shared" si="8"/>
        <v>0.20386370097197226</v>
      </c>
    </row>
    <row r="16" spans="1:14" x14ac:dyDescent="0.25">
      <c r="A16" s="12" t="s">
        <v>43</v>
      </c>
      <c r="B16" s="179">
        <v>24.18</v>
      </c>
      <c r="C16" s="179">
        <v>1.42</v>
      </c>
      <c r="D16" s="179">
        <v>0.97</v>
      </c>
      <c r="E16" s="19">
        <v>0.56000000000000005</v>
      </c>
      <c r="F16" s="56">
        <f t="shared" si="0"/>
        <v>0.98333333333333328</v>
      </c>
      <c r="G16" s="56">
        <f t="shared" si="1"/>
        <v>17.600000000000001</v>
      </c>
      <c r="H16" s="56">
        <f t="shared" si="2"/>
        <v>0</v>
      </c>
      <c r="I16" s="58">
        <f t="shared" si="3"/>
        <v>5.5871212121212113E-2</v>
      </c>
      <c r="J16" s="57">
        <f t="shared" si="7"/>
        <v>0.28504312905461382</v>
      </c>
      <c r="K16" s="57">
        <f t="shared" si="4"/>
        <v>3.4794716685930474</v>
      </c>
      <c r="L16" s="57">
        <f t="shared" si="5"/>
        <v>0</v>
      </c>
      <c r="M16" s="58">
        <f t="shared" si="6"/>
        <v>8.1921382383283878E-2</v>
      </c>
      <c r="N16" s="50">
        <f t="shared" si="8"/>
        <v>7.1501314278455172E-2</v>
      </c>
    </row>
    <row r="17" spans="1:14" x14ac:dyDescent="0.25">
      <c r="A17" s="12" t="s">
        <v>10</v>
      </c>
      <c r="B17" s="179">
        <v>1.53</v>
      </c>
      <c r="C17" s="179">
        <v>2.2000000000000002</v>
      </c>
      <c r="D17" s="179">
        <v>1.6</v>
      </c>
      <c r="E17" s="19">
        <v>3.4</v>
      </c>
      <c r="F17" s="56">
        <f t="shared" si="0"/>
        <v>2.4</v>
      </c>
      <c r="G17" s="56">
        <f t="shared" si="1"/>
        <v>17.600000000000001</v>
      </c>
      <c r="H17" s="56">
        <f t="shared" si="2"/>
        <v>0</v>
      </c>
      <c r="I17" s="58">
        <f t="shared" si="3"/>
        <v>0.13636363636363635</v>
      </c>
      <c r="J17" s="57">
        <f t="shared" si="7"/>
        <v>1.3049558803896211</v>
      </c>
      <c r="K17" s="57">
        <f t="shared" si="4"/>
        <v>3.4794716685930474</v>
      </c>
      <c r="L17" s="57">
        <f t="shared" si="5"/>
        <v>0</v>
      </c>
      <c r="M17" s="58">
        <f t="shared" si="6"/>
        <v>0.37504426093438792</v>
      </c>
      <c r="N17" s="50">
        <f t="shared" si="8"/>
        <v>0.27957201110608731</v>
      </c>
    </row>
    <row r="18" spans="1:14" x14ac:dyDescent="0.25">
      <c r="A18" s="12" t="s">
        <v>11</v>
      </c>
      <c r="B18" s="179">
        <v>8.6</v>
      </c>
      <c r="C18" s="179">
        <v>3.1</v>
      </c>
      <c r="D18" s="179">
        <v>3</v>
      </c>
      <c r="E18" s="89">
        <v>3.7</v>
      </c>
      <c r="F18" s="56">
        <f t="shared" si="0"/>
        <v>3.2666666666666671</v>
      </c>
      <c r="G18" s="56">
        <f t="shared" si="1"/>
        <v>17.600000000000001</v>
      </c>
      <c r="H18" s="56">
        <f t="shared" si="2"/>
        <v>0</v>
      </c>
      <c r="I18" s="58">
        <f t="shared" si="3"/>
        <v>0.18560606060606061</v>
      </c>
      <c r="J18" s="57">
        <f t="shared" si="7"/>
        <v>0.75492027761617186</v>
      </c>
      <c r="K18" s="57">
        <f t="shared" si="4"/>
        <v>3.4794716685930474</v>
      </c>
      <c r="L18" s="57">
        <f t="shared" si="5"/>
        <v>0</v>
      </c>
      <c r="M18" s="58">
        <f t="shared" si="6"/>
        <v>0.21696405360341101</v>
      </c>
      <c r="N18" s="50">
        <f t="shared" si="8"/>
        <v>0.20442085640447086</v>
      </c>
    </row>
    <row r="19" spans="1:14" x14ac:dyDescent="0.25">
      <c r="A19" s="12" t="s">
        <v>12</v>
      </c>
      <c r="B19" s="180">
        <v>0.1</v>
      </c>
      <c r="C19" s="180">
        <v>0.1</v>
      </c>
      <c r="D19" s="180">
        <v>0.1</v>
      </c>
      <c r="E19" s="89">
        <v>0.1</v>
      </c>
      <c r="F19" s="56">
        <f t="shared" si="0"/>
        <v>0.10000000000000002</v>
      </c>
      <c r="G19" s="56">
        <f t="shared" si="1"/>
        <v>17.600000000000001</v>
      </c>
      <c r="H19" s="56">
        <f t="shared" si="2"/>
        <v>0</v>
      </c>
      <c r="I19" s="58">
        <f t="shared" si="3"/>
        <v>5.6818181818181828E-3</v>
      </c>
      <c r="J19" s="57">
        <f t="shared" si="7"/>
        <v>1</v>
      </c>
      <c r="K19" s="57">
        <f t="shared" si="4"/>
        <v>3.4794716685930474</v>
      </c>
      <c r="L19" s="57">
        <f t="shared" si="5"/>
        <v>0</v>
      </c>
      <c r="M19" s="58">
        <f t="shared" si="6"/>
        <v>0.28739995471909047</v>
      </c>
      <c r="N19" s="50">
        <f t="shared" si="8"/>
        <v>0.17471270010418152</v>
      </c>
    </row>
    <row r="20" spans="1:14" ht="15" customHeight="1" x14ac:dyDescent="0.25">
      <c r="A20" s="12" t="s">
        <v>13</v>
      </c>
      <c r="B20" s="179">
        <v>0.1</v>
      </c>
      <c r="C20" s="179">
        <v>1.05</v>
      </c>
      <c r="D20" s="179">
        <v>0.19</v>
      </c>
      <c r="E20" s="89">
        <v>0.1</v>
      </c>
      <c r="F20" s="56">
        <f t="shared" si="0"/>
        <v>0.44666666666666671</v>
      </c>
      <c r="G20" s="56">
        <f t="shared" si="1"/>
        <v>17.600000000000001</v>
      </c>
      <c r="H20" s="56">
        <f t="shared" si="2"/>
        <v>0</v>
      </c>
      <c r="I20" s="58">
        <f t="shared" si="3"/>
        <v>2.5378787878787879E-2</v>
      </c>
      <c r="J20" s="57">
        <f t="shared" si="7"/>
        <v>1</v>
      </c>
      <c r="K20" s="57">
        <f t="shared" si="4"/>
        <v>3.4794716685930474</v>
      </c>
      <c r="L20" s="57">
        <f t="shared" si="5"/>
        <v>0</v>
      </c>
      <c r="M20" s="58">
        <f t="shared" si="6"/>
        <v>0.28739995471909047</v>
      </c>
      <c r="N20" s="50">
        <f t="shared" si="8"/>
        <v>0.18259148798296942</v>
      </c>
    </row>
    <row r="21" spans="1:14" ht="14.25" customHeight="1" x14ac:dyDescent="0.25">
      <c r="A21" s="12" t="s">
        <v>14</v>
      </c>
      <c r="B21" s="179">
        <v>1.3</v>
      </c>
      <c r="C21" s="179">
        <v>1.2</v>
      </c>
      <c r="D21" s="179">
        <v>2.2000000000000002</v>
      </c>
      <c r="E21" s="19">
        <v>2.4</v>
      </c>
      <c r="F21" s="56">
        <f t="shared" si="0"/>
        <v>1.9333333333333336</v>
      </c>
      <c r="G21" s="56">
        <f t="shared" si="1"/>
        <v>17.600000000000001</v>
      </c>
      <c r="H21" s="56">
        <f t="shared" si="2"/>
        <v>0</v>
      </c>
      <c r="I21" s="58">
        <f t="shared" si="3"/>
        <v>0.10984848484848485</v>
      </c>
      <c r="J21" s="57">
        <f t="shared" si="7"/>
        <v>1.2267497075930422</v>
      </c>
      <c r="K21" s="57">
        <f t="shared" si="4"/>
        <v>3.4794716685930474</v>
      </c>
      <c r="L21" s="57">
        <f t="shared" si="5"/>
        <v>0</v>
      </c>
      <c r="M21" s="58">
        <f t="shared" si="6"/>
        <v>0.35256781041389784</v>
      </c>
      <c r="N21" s="50">
        <f t="shared" si="8"/>
        <v>0.25548008018773261</v>
      </c>
    </row>
    <row r="22" spans="1:14" ht="25.5" customHeight="1" x14ac:dyDescent="0.25">
      <c r="A22" s="3"/>
      <c r="B22" s="3"/>
      <c r="C22" s="175"/>
      <c r="D22" s="174"/>
      <c r="E22" s="174"/>
    </row>
  </sheetData>
  <autoFilter ref="A4:E20" xr:uid="{00000000-0009-0000-0000-000024000000}">
    <filterColumn colId="0">
      <iconFilter iconSet="3Arrows"/>
    </filterColumn>
    <sortState xmlns:xlrd2="http://schemas.microsoft.com/office/spreadsheetml/2017/richdata2" ref="A5:H22">
      <sortCondition descending="1" ref="E4:E21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>
    <tabColor rgb="FF92D050"/>
  </sheetPr>
  <dimension ref="A3:N21"/>
  <sheetViews>
    <sheetView zoomScale="80" zoomScaleNormal="80" workbookViewId="0">
      <selection activeCell="A9" sqref="A9:XFD9"/>
    </sheetView>
  </sheetViews>
  <sheetFormatPr defaultRowHeight="15" x14ac:dyDescent="0.25"/>
  <cols>
    <col min="1" max="1" width="28.140625" customWidth="1"/>
    <col min="2" max="2" width="12.28515625" customWidth="1"/>
    <col min="3" max="4" width="9.5703125" bestFit="1" customWidth="1"/>
    <col min="5" max="5" width="10.5703125" bestFit="1" customWidth="1"/>
  </cols>
  <sheetData>
    <row r="3" spans="1:14" ht="59.25" customHeight="1" x14ac:dyDescent="0.25">
      <c r="A3" s="329" t="s">
        <v>113</v>
      </c>
      <c r="B3" s="329"/>
      <c r="C3" s="329"/>
      <c r="D3" s="329"/>
      <c r="E3" s="329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4" ht="45.75" customHeight="1" x14ac:dyDescent="0.25">
      <c r="A4" s="4" t="s">
        <v>0</v>
      </c>
      <c r="B4" s="278">
        <v>2018</v>
      </c>
      <c r="C4" s="278">
        <v>2019</v>
      </c>
      <c r="D4" s="278">
        <v>2020</v>
      </c>
      <c r="E4" s="121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4" ht="15.75" x14ac:dyDescent="0.25">
      <c r="A5" s="12" t="s">
        <v>15</v>
      </c>
      <c r="B5" s="99">
        <v>0</v>
      </c>
      <c r="C5" s="99">
        <v>0</v>
      </c>
      <c r="D5" s="99">
        <v>0</v>
      </c>
      <c r="E5" s="89">
        <v>0</v>
      </c>
      <c r="F5" s="56">
        <f t="shared" ref="F5:F21" si="0">SUM(C5:E5)/3</f>
        <v>0</v>
      </c>
      <c r="G5" s="56">
        <f t="shared" ref="G5:G21" si="1">MAX($F$5:$F$21)</f>
        <v>12.833333333333334</v>
      </c>
      <c r="H5" s="56">
        <f t="shared" ref="H5:H21" si="2">MIN($F$5:$F$21)</f>
        <v>0</v>
      </c>
      <c r="I5" s="58">
        <f t="shared" ref="I5:I21" si="3">(F5-H5)/(G5-H5)</f>
        <v>0</v>
      </c>
      <c r="J5" s="57">
        <v>0</v>
      </c>
      <c r="K5" s="57">
        <f t="shared" ref="K5:K21" si="4">MAX($J$5:$J$21)</f>
        <v>2.4457895074069955</v>
      </c>
      <c r="L5" s="57">
        <f t="shared" ref="L5:L21" si="5">MIN($J$5:$J$21)</f>
        <v>0</v>
      </c>
      <c r="M5" s="58">
        <f t="shared" ref="M5:M21" si="6">(J5-L5)/(K5-L5)</f>
        <v>0</v>
      </c>
      <c r="N5" s="50">
        <f t="shared" ref="N5:N21" si="7">0.6*M5+0.4*I5</f>
        <v>0</v>
      </c>
    </row>
    <row r="6" spans="1:14" ht="15.75" x14ac:dyDescent="0.25">
      <c r="A6" s="12" t="s">
        <v>1</v>
      </c>
      <c r="B6" s="100">
        <v>1</v>
      </c>
      <c r="C6" s="100">
        <v>0.9</v>
      </c>
      <c r="D6" s="100">
        <v>0.12</v>
      </c>
      <c r="E6" s="89">
        <v>0.69</v>
      </c>
      <c r="F6" s="56">
        <f t="shared" si="0"/>
        <v>0.56999999999999995</v>
      </c>
      <c r="G6" s="56">
        <f t="shared" si="1"/>
        <v>12.833333333333334</v>
      </c>
      <c r="H6" s="56">
        <f t="shared" si="2"/>
        <v>0</v>
      </c>
      <c r="I6" s="58">
        <f t="shared" si="3"/>
        <v>4.4415584415584408E-2</v>
      </c>
      <c r="J6" s="57">
        <f>((E6/D6)*(D6/C6)*(C6/B6))^(1/3)</f>
        <v>0.88365559224036117</v>
      </c>
      <c r="K6" s="57">
        <f t="shared" si="4"/>
        <v>2.4457895074069955</v>
      </c>
      <c r="L6" s="57">
        <f t="shared" si="5"/>
        <v>0</v>
      </c>
      <c r="M6" s="58">
        <f t="shared" si="6"/>
        <v>0.36129666496819879</v>
      </c>
      <c r="N6" s="50">
        <f t="shared" si="7"/>
        <v>0.23454423274715303</v>
      </c>
    </row>
    <row r="7" spans="1:14" ht="15.75" x14ac:dyDescent="0.25">
      <c r="A7" s="12" t="s">
        <v>2</v>
      </c>
      <c r="B7" s="99">
        <v>1.38</v>
      </c>
      <c r="C7" s="99">
        <v>1.56</v>
      </c>
      <c r="D7" s="99">
        <v>2.2000000000000002</v>
      </c>
      <c r="E7" s="89">
        <v>20.190000000000001</v>
      </c>
      <c r="F7" s="56">
        <f t="shared" si="0"/>
        <v>7.9833333333333343</v>
      </c>
      <c r="G7" s="56">
        <f t="shared" si="1"/>
        <v>12.833333333333334</v>
      </c>
      <c r="H7" s="56">
        <f t="shared" si="2"/>
        <v>0</v>
      </c>
      <c r="I7" s="58">
        <f t="shared" si="3"/>
        <v>0.62207792207792212</v>
      </c>
      <c r="J7" s="57">
        <f t="shared" ref="J7:J21" si="8">((E7/D7)*(D7/C7)*(C7/B7))^(1/3)</f>
        <v>2.4457895074069955</v>
      </c>
      <c r="K7" s="57">
        <f t="shared" si="4"/>
        <v>2.4457895074069955</v>
      </c>
      <c r="L7" s="57">
        <f t="shared" si="5"/>
        <v>0</v>
      </c>
      <c r="M7" s="58">
        <f t="shared" si="6"/>
        <v>1</v>
      </c>
      <c r="N7" s="50">
        <f t="shared" si="7"/>
        <v>0.84883116883116883</v>
      </c>
    </row>
    <row r="8" spans="1:14" ht="15.75" x14ac:dyDescent="0.25">
      <c r="A8" s="12" t="s">
        <v>3</v>
      </c>
      <c r="B8" s="182">
        <v>0</v>
      </c>
      <c r="C8" s="182">
        <v>0</v>
      </c>
      <c r="D8" s="182">
        <v>0.9</v>
      </c>
      <c r="E8" s="19">
        <v>2.8</v>
      </c>
      <c r="F8" s="56">
        <f t="shared" si="0"/>
        <v>1.2333333333333332</v>
      </c>
      <c r="G8" s="56">
        <f t="shared" si="1"/>
        <v>12.833333333333334</v>
      </c>
      <c r="H8" s="56">
        <f t="shared" si="2"/>
        <v>0</v>
      </c>
      <c r="I8" s="58">
        <f t="shared" si="3"/>
        <v>9.610389610389608E-2</v>
      </c>
      <c r="J8" s="211">
        <f>((E8/D8)^(1/3))</f>
        <v>1.4598397132959631</v>
      </c>
      <c r="K8" s="57">
        <f t="shared" si="4"/>
        <v>2.4457895074069955</v>
      </c>
      <c r="L8" s="57">
        <f t="shared" si="5"/>
        <v>0</v>
      </c>
      <c r="M8" s="58">
        <f t="shared" si="6"/>
        <v>0.59687872111434159</v>
      </c>
      <c r="N8" s="50">
        <f t="shared" si="7"/>
        <v>0.39656879111016341</v>
      </c>
    </row>
    <row r="9" spans="1:14" ht="15.75" x14ac:dyDescent="0.25">
      <c r="A9" s="12" t="s">
        <v>16</v>
      </c>
      <c r="B9" s="100">
        <v>0.55000000000000004</v>
      </c>
      <c r="C9" s="100">
        <v>0.79</v>
      </c>
      <c r="D9" s="100">
        <v>0.8</v>
      </c>
      <c r="E9" s="89">
        <v>0.95</v>
      </c>
      <c r="F9" s="56">
        <f t="shared" si="0"/>
        <v>0.84666666666666668</v>
      </c>
      <c r="G9" s="56">
        <f t="shared" si="1"/>
        <v>12.833333333333334</v>
      </c>
      <c r="H9" s="56">
        <f t="shared" si="2"/>
        <v>0</v>
      </c>
      <c r="I9" s="58">
        <f t="shared" si="3"/>
        <v>6.5974025974025977E-2</v>
      </c>
      <c r="J9" s="57">
        <f t="shared" si="8"/>
        <v>1.1998316262079765</v>
      </c>
      <c r="K9" s="57">
        <f t="shared" si="4"/>
        <v>2.4457895074069955</v>
      </c>
      <c r="L9" s="57">
        <f t="shared" si="5"/>
        <v>0</v>
      </c>
      <c r="M9" s="58">
        <f t="shared" si="6"/>
        <v>0.49057027294226452</v>
      </c>
      <c r="N9" s="50">
        <f t="shared" si="7"/>
        <v>0.32073177415496912</v>
      </c>
    </row>
    <row r="10" spans="1:14" ht="15.75" x14ac:dyDescent="0.25">
      <c r="A10" s="12" t="s">
        <v>4</v>
      </c>
      <c r="B10" s="99">
        <v>8.3000000000000007</v>
      </c>
      <c r="C10" s="99">
        <v>4.5999999999999996</v>
      </c>
      <c r="D10" s="99">
        <v>0.86</v>
      </c>
      <c r="E10" s="89">
        <v>2.4</v>
      </c>
      <c r="F10" s="56">
        <f t="shared" si="0"/>
        <v>2.6199999999999997</v>
      </c>
      <c r="G10" s="56">
        <f t="shared" si="1"/>
        <v>12.833333333333334</v>
      </c>
      <c r="H10" s="56">
        <f t="shared" si="2"/>
        <v>0</v>
      </c>
      <c r="I10" s="58">
        <f t="shared" si="3"/>
        <v>0.20415584415584412</v>
      </c>
      <c r="J10" s="57">
        <f t="shared" si="8"/>
        <v>0.66126831907855788</v>
      </c>
      <c r="K10" s="57">
        <f t="shared" si="4"/>
        <v>2.4457895074069955</v>
      </c>
      <c r="L10" s="57">
        <f t="shared" si="5"/>
        <v>0</v>
      </c>
      <c r="M10" s="58">
        <f t="shared" si="6"/>
        <v>0.27037008584587019</v>
      </c>
      <c r="N10" s="50">
        <f t="shared" si="7"/>
        <v>0.24388438916985977</v>
      </c>
    </row>
    <row r="11" spans="1:14" ht="15.75" x14ac:dyDescent="0.25">
      <c r="A11" s="12" t="s">
        <v>5</v>
      </c>
      <c r="B11" s="99">
        <v>0</v>
      </c>
      <c r="C11" s="99">
        <v>0</v>
      </c>
      <c r="D11" s="99">
        <v>0</v>
      </c>
      <c r="E11" s="89">
        <v>0</v>
      </c>
      <c r="F11" s="56">
        <f t="shared" si="0"/>
        <v>0</v>
      </c>
      <c r="G11" s="56">
        <f t="shared" si="1"/>
        <v>12.833333333333334</v>
      </c>
      <c r="H11" s="56">
        <f t="shared" si="2"/>
        <v>0</v>
      </c>
      <c r="I11" s="58">
        <f t="shared" si="3"/>
        <v>0</v>
      </c>
      <c r="J11" s="57">
        <v>0</v>
      </c>
      <c r="K11" s="57">
        <f t="shared" si="4"/>
        <v>2.4457895074069955</v>
      </c>
      <c r="L11" s="57">
        <f t="shared" si="5"/>
        <v>0</v>
      </c>
      <c r="M11" s="58">
        <f t="shared" si="6"/>
        <v>0</v>
      </c>
      <c r="N11" s="50">
        <f t="shared" si="7"/>
        <v>0</v>
      </c>
    </row>
    <row r="12" spans="1:14" ht="15.75" x14ac:dyDescent="0.25">
      <c r="A12" s="12" t="s">
        <v>6</v>
      </c>
      <c r="B12" s="99">
        <v>8</v>
      </c>
      <c r="C12" s="99">
        <v>12.5</v>
      </c>
      <c r="D12" s="99">
        <v>12.8</v>
      </c>
      <c r="E12" s="19">
        <v>13.2</v>
      </c>
      <c r="F12" s="56">
        <f t="shared" si="0"/>
        <v>12.833333333333334</v>
      </c>
      <c r="G12" s="56">
        <f t="shared" si="1"/>
        <v>12.833333333333334</v>
      </c>
      <c r="H12" s="56">
        <f t="shared" si="2"/>
        <v>0</v>
      </c>
      <c r="I12" s="58">
        <f t="shared" si="3"/>
        <v>1</v>
      </c>
      <c r="J12" s="57">
        <f t="shared" si="8"/>
        <v>1.1816657504675012</v>
      </c>
      <c r="K12" s="57">
        <f t="shared" si="4"/>
        <v>2.4457895074069955</v>
      </c>
      <c r="L12" s="57">
        <f t="shared" si="5"/>
        <v>0</v>
      </c>
      <c r="M12" s="58">
        <f t="shared" si="6"/>
        <v>0.4831428652747361</v>
      </c>
      <c r="N12" s="50">
        <f t="shared" si="7"/>
        <v>0.68988571916484165</v>
      </c>
    </row>
    <row r="13" spans="1:14" ht="15.75" x14ac:dyDescent="0.25">
      <c r="A13" s="12" t="s">
        <v>7</v>
      </c>
      <c r="B13" s="100">
        <v>2.2000000000000002</v>
      </c>
      <c r="C13" s="100">
        <v>1.9</v>
      </c>
      <c r="D13" s="100">
        <v>5.39</v>
      </c>
      <c r="E13" s="19">
        <v>2.13</v>
      </c>
      <c r="F13" s="56">
        <f t="shared" si="0"/>
        <v>3.1399999999999992</v>
      </c>
      <c r="G13" s="56">
        <f t="shared" si="1"/>
        <v>12.833333333333334</v>
      </c>
      <c r="H13" s="56">
        <f t="shared" si="2"/>
        <v>0</v>
      </c>
      <c r="I13" s="58">
        <f t="shared" si="3"/>
        <v>0.2446753246753246</v>
      </c>
      <c r="J13" s="57">
        <f t="shared" si="8"/>
        <v>0.98927941925083174</v>
      </c>
      <c r="K13" s="57">
        <f t="shared" si="4"/>
        <v>2.4457895074069955</v>
      </c>
      <c r="L13" s="57">
        <f t="shared" si="5"/>
        <v>0</v>
      </c>
      <c r="M13" s="58">
        <f t="shared" si="6"/>
        <v>0.4044826491629106</v>
      </c>
      <c r="N13" s="50">
        <f t="shared" si="7"/>
        <v>0.34055971936787621</v>
      </c>
    </row>
    <row r="14" spans="1:14" ht="15.75" x14ac:dyDescent="0.25">
      <c r="A14" s="12" t="s">
        <v>8</v>
      </c>
      <c r="B14" s="183">
        <v>0</v>
      </c>
      <c r="C14" s="183">
        <v>0.9</v>
      </c>
      <c r="D14" s="183">
        <v>0.2</v>
      </c>
      <c r="E14" s="19">
        <v>0.28999999999999998</v>
      </c>
      <c r="F14" s="56">
        <f t="shared" si="0"/>
        <v>0.46333333333333337</v>
      </c>
      <c r="G14" s="56">
        <f t="shared" si="1"/>
        <v>12.833333333333334</v>
      </c>
      <c r="H14" s="56">
        <f t="shared" si="2"/>
        <v>0</v>
      </c>
      <c r="I14" s="58">
        <f t="shared" si="3"/>
        <v>3.6103896103896103E-2</v>
      </c>
      <c r="J14" s="57">
        <f>((E14/D14)*(D14/C14))^(1/3)</f>
        <v>0.68557003873532107</v>
      </c>
      <c r="K14" s="57">
        <f t="shared" si="4"/>
        <v>2.4457895074069955</v>
      </c>
      <c r="L14" s="57">
        <f t="shared" si="5"/>
        <v>0</v>
      </c>
      <c r="M14" s="58">
        <f t="shared" si="6"/>
        <v>0.28030623103872759</v>
      </c>
      <c r="N14" s="50">
        <f t="shared" si="7"/>
        <v>0.18262529706479499</v>
      </c>
    </row>
    <row r="15" spans="1:14" ht="15.75" x14ac:dyDescent="0.25">
      <c r="A15" s="12" t="s">
        <v>9</v>
      </c>
      <c r="B15" s="101">
        <v>7.84</v>
      </c>
      <c r="C15" s="101">
        <v>2.0299999999999998</v>
      </c>
      <c r="D15" s="101">
        <v>1.7</v>
      </c>
      <c r="E15" s="19">
        <v>3.8</v>
      </c>
      <c r="F15" s="56">
        <f t="shared" si="0"/>
        <v>2.5099999999999998</v>
      </c>
      <c r="G15" s="56">
        <f t="shared" si="1"/>
        <v>12.833333333333334</v>
      </c>
      <c r="H15" s="56">
        <f t="shared" si="2"/>
        <v>0</v>
      </c>
      <c r="I15" s="58">
        <f t="shared" si="3"/>
        <v>0.19558441558441556</v>
      </c>
      <c r="J15" s="57">
        <f t="shared" si="8"/>
        <v>0.78551746349019058</v>
      </c>
      <c r="K15" s="57">
        <f t="shared" si="4"/>
        <v>2.4457895074069955</v>
      </c>
      <c r="L15" s="57">
        <f t="shared" si="5"/>
        <v>0</v>
      </c>
      <c r="M15" s="58">
        <f t="shared" si="6"/>
        <v>0.32117132774970047</v>
      </c>
      <c r="N15" s="50">
        <f t="shared" si="7"/>
        <v>0.27093656288358653</v>
      </c>
    </row>
    <row r="16" spans="1:14" ht="15.75" x14ac:dyDescent="0.25">
      <c r="A16" s="12" t="s">
        <v>43</v>
      </c>
      <c r="B16" s="100">
        <v>24.18</v>
      </c>
      <c r="C16" s="100">
        <v>1.42</v>
      </c>
      <c r="D16" s="100">
        <v>0.97</v>
      </c>
      <c r="E16" s="19">
        <v>0.25</v>
      </c>
      <c r="F16" s="56">
        <f t="shared" si="0"/>
        <v>0.87999999999999989</v>
      </c>
      <c r="G16" s="56">
        <f t="shared" si="1"/>
        <v>12.833333333333334</v>
      </c>
      <c r="H16" s="56">
        <f t="shared" si="2"/>
        <v>0</v>
      </c>
      <c r="I16" s="58">
        <f t="shared" si="3"/>
        <v>6.8571428571428561E-2</v>
      </c>
      <c r="J16" s="57">
        <f t="shared" si="8"/>
        <v>0.21785184250680936</v>
      </c>
      <c r="K16" s="57">
        <f t="shared" si="4"/>
        <v>2.4457895074069955</v>
      </c>
      <c r="L16" s="57">
        <f t="shared" si="5"/>
        <v>0</v>
      </c>
      <c r="M16" s="58">
        <f t="shared" si="6"/>
        <v>8.9072196052461583E-2</v>
      </c>
      <c r="N16" s="50">
        <f t="shared" si="7"/>
        <v>8.0871889060048385E-2</v>
      </c>
    </row>
    <row r="17" spans="1:14" ht="15.75" x14ac:dyDescent="0.25">
      <c r="A17" s="12" t="s">
        <v>10</v>
      </c>
      <c r="B17" s="99">
        <v>1.53</v>
      </c>
      <c r="C17" s="99">
        <v>2.2000000000000002</v>
      </c>
      <c r="D17" s="99">
        <v>1.6</v>
      </c>
      <c r="E17" s="19">
        <v>3.4</v>
      </c>
      <c r="F17" s="56">
        <f t="shared" si="0"/>
        <v>2.4</v>
      </c>
      <c r="G17" s="56">
        <f t="shared" si="1"/>
        <v>12.833333333333334</v>
      </c>
      <c r="H17" s="56">
        <f t="shared" si="2"/>
        <v>0</v>
      </c>
      <c r="I17" s="58">
        <f t="shared" si="3"/>
        <v>0.18701298701298699</v>
      </c>
      <c r="J17" s="57">
        <f t="shared" si="8"/>
        <v>1.3049558803896211</v>
      </c>
      <c r="K17" s="57">
        <f t="shared" si="4"/>
        <v>2.4457895074069955</v>
      </c>
      <c r="L17" s="57">
        <f t="shared" si="5"/>
        <v>0</v>
      </c>
      <c r="M17" s="58">
        <f t="shared" si="6"/>
        <v>0.53355199882802828</v>
      </c>
      <c r="N17" s="50">
        <f t="shared" si="7"/>
        <v>0.39493639410201176</v>
      </c>
    </row>
    <row r="18" spans="1:14" ht="15.75" x14ac:dyDescent="0.25">
      <c r="A18" s="12" t="s">
        <v>11</v>
      </c>
      <c r="B18" s="99">
        <v>7.5</v>
      </c>
      <c r="C18" s="99">
        <v>3.1</v>
      </c>
      <c r="D18" s="99">
        <v>2.8</v>
      </c>
      <c r="E18" s="89">
        <v>3.7</v>
      </c>
      <c r="F18" s="56">
        <f t="shared" si="0"/>
        <v>3.2000000000000006</v>
      </c>
      <c r="G18" s="56">
        <f t="shared" si="1"/>
        <v>12.833333333333334</v>
      </c>
      <c r="H18" s="56">
        <f t="shared" si="2"/>
        <v>0</v>
      </c>
      <c r="I18" s="58">
        <f t="shared" si="3"/>
        <v>0.24935064935064938</v>
      </c>
      <c r="J18" s="57">
        <f t="shared" si="8"/>
        <v>0.79015717287966469</v>
      </c>
      <c r="K18" s="57">
        <f t="shared" si="4"/>
        <v>2.4457895074069955</v>
      </c>
      <c r="L18" s="57">
        <f t="shared" si="5"/>
        <v>0</v>
      </c>
      <c r="M18" s="58">
        <f t="shared" si="6"/>
        <v>0.32306834684125468</v>
      </c>
      <c r="N18" s="50">
        <f t="shared" si="7"/>
        <v>0.29358126784501254</v>
      </c>
    </row>
    <row r="19" spans="1:14" ht="15.75" x14ac:dyDescent="0.25">
      <c r="A19" s="12" t="s">
        <v>12</v>
      </c>
      <c r="B19" s="99">
        <v>0.1</v>
      </c>
      <c r="C19" s="99">
        <v>0.1</v>
      </c>
      <c r="D19" s="99">
        <v>0.1</v>
      </c>
      <c r="E19" s="89">
        <v>0.1</v>
      </c>
      <c r="F19" s="56">
        <f t="shared" si="0"/>
        <v>0.10000000000000002</v>
      </c>
      <c r="G19" s="56">
        <f t="shared" si="1"/>
        <v>12.833333333333334</v>
      </c>
      <c r="H19" s="56">
        <f t="shared" si="2"/>
        <v>0</v>
      </c>
      <c r="I19" s="58">
        <f t="shared" si="3"/>
        <v>7.7922077922077931E-3</v>
      </c>
      <c r="J19" s="57">
        <f t="shared" si="8"/>
        <v>1</v>
      </c>
      <c r="K19" s="57">
        <f t="shared" si="4"/>
        <v>2.4457895074069955</v>
      </c>
      <c r="L19" s="57">
        <f t="shared" si="5"/>
        <v>0</v>
      </c>
      <c r="M19" s="58">
        <f t="shared" si="6"/>
        <v>0.40886592937435207</v>
      </c>
      <c r="N19" s="50">
        <f t="shared" si="7"/>
        <v>0.24843644074149435</v>
      </c>
    </row>
    <row r="20" spans="1:14" ht="15.75" x14ac:dyDescent="0.25">
      <c r="A20" s="12" t="s">
        <v>13</v>
      </c>
      <c r="B20" s="184">
        <v>1</v>
      </c>
      <c r="C20" s="184">
        <v>0.14000000000000001</v>
      </c>
      <c r="D20" s="184">
        <v>0.19</v>
      </c>
      <c r="E20" s="89">
        <v>0.1</v>
      </c>
      <c r="F20" s="56">
        <f t="shared" si="0"/>
        <v>0.14333333333333334</v>
      </c>
      <c r="G20" s="56">
        <f t="shared" si="1"/>
        <v>12.833333333333334</v>
      </c>
      <c r="H20" s="56">
        <f t="shared" si="2"/>
        <v>0</v>
      </c>
      <c r="I20" s="58">
        <f t="shared" si="3"/>
        <v>1.1168831168831168E-2</v>
      </c>
      <c r="J20" s="57">
        <f t="shared" si="8"/>
        <v>0.46415888336127786</v>
      </c>
      <c r="K20" s="57">
        <f t="shared" si="4"/>
        <v>2.4457895074069955</v>
      </c>
      <c r="L20" s="57">
        <f t="shared" si="5"/>
        <v>0</v>
      </c>
      <c r="M20" s="58">
        <f t="shared" si="6"/>
        <v>0.18977875322287036</v>
      </c>
      <c r="N20" s="50">
        <f t="shared" si="7"/>
        <v>0.11833478440125468</v>
      </c>
    </row>
    <row r="21" spans="1:14" ht="15.75" x14ac:dyDescent="0.25">
      <c r="A21" s="12" t="s">
        <v>14</v>
      </c>
      <c r="B21" s="99">
        <v>0.3</v>
      </c>
      <c r="C21" s="99">
        <v>1</v>
      </c>
      <c r="D21" s="99">
        <v>2.2000000000000002</v>
      </c>
      <c r="E21" s="19">
        <v>2.4</v>
      </c>
      <c r="F21" s="56">
        <f t="shared" si="0"/>
        <v>1.8666666666666665</v>
      </c>
      <c r="G21" s="56">
        <f t="shared" si="1"/>
        <v>12.833333333333334</v>
      </c>
      <c r="H21" s="56">
        <f t="shared" si="2"/>
        <v>0</v>
      </c>
      <c r="I21" s="58">
        <f t="shared" si="3"/>
        <v>0.14545454545454542</v>
      </c>
      <c r="J21" s="57">
        <f t="shared" si="8"/>
        <v>1.9999999999999998</v>
      </c>
      <c r="K21" s="57">
        <f t="shared" si="4"/>
        <v>2.4457895074069955</v>
      </c>
      <c r="L21" s="57">
        <f t="shared" si="5"/>
        <v>0</v>
      </c>
      <c r="M21" s="58">
        <f t="shared" si="6"/>
        <v>0.81773185874870402</v>
      </c>
      <c r="N21" s="50">
        <f t="shared" si="7"/>
        <v>0.54882093343104055</v>
      </c>
    </row>
  </sheetData>
  <autoFilter ref="A4:E21" xr:uid="{00000000-0009-0000-0000-000025000000}">
    <sortState xmlns:xlrd2="http://schemas.microsoft.com/office/spreadsheetml/2017/richdata2" ref="A5:H22">
      <sortCondition descending="1" ref="E5:E22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orientation="landscape" horizontalDpi="200" verticalDpi="20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>
    <tabColor rgb="FF00B0F0"/>
  </sheetPr>
  <dimension ref="A2:E19"/>
  <sheetViews>
    <sheetView zoomScale="90" zoomScaleNormal="90" workbookViewId="0">
      <selection activeCell="A15" sqref="A15:XFD15"/>
    </sheetView>
  </sheetViews>
  <sheetFormatPr defaultRowHeight="15" x14ac:dyDescent="0.25"/>
  <cols>
    <col min="1" max="1" width="21.42578125" customWidth="1"/>
  </cols>
  <sheetData>
    <row r="2" spans="1:5" ht="60" x14ac:dyDescent="0.25">
      <c r="A2" s="5" t="s">
        <v>0</v>
      </c>
      <c r="B2" s="178" t="s">
        <v>35</v>
      </c>
      <c r="C2" s="178" t="s">
        <v>35</v>
      </c>
      <c r="D2" s="52"/>
    </row>
    <row r="3" spans="1:5" x14ac:dyDescent="0.25">
      <c r="A3" s="12" t="s">
        <v>15</v>
      </c>
      <c r="B3" s="177">
        <f>'25'!N5</f>
        <v>0</v>
      </c>
      <c r="C3" s="177">
        <f>'25.1'!N5</f>
        <v>0</v>
      </c>
      <c r="D3" s="50">
        <f t="shared" ref="D3:D19" si="0">SUM(B3:C3)/2</f>
        <v>0</v>
      </c>
      <c r="E3">
        <f>_xlfn.RANK.EQ(D3,$D$3:$D$19,0)</f>
        <v>17</v>
      </c>
    </row>
    <row r="4" spans="1:5" x14ac:dyDescent="0.25">
      <c r="A4" s="12" t="s">
        <v>1</v>
      </c>
      <c r="B4" s="177">
        <f>'25'!N6</f>
        <v>0.36268200795491001</v>
      </c>
      <c r="C4" s="177">
        <f>'25.1'!N6</f>
        <v>0.23454423274715303</v>
      </c>
      <c r="D4" s="50">
        <f t="shared" si="0"/>
        <v>0.29861312035103149</v>
      </c>
      <c r="E4">
        <f t="shared" ref="E4:E19" si="1">_xlfn.RANK.EQ(D4,$D$3:$D$19,0)</f>
        <v>7</v>
      </c>
    </row>
    <row r="5" spans="1:5" x14ac:dyDescent="0.25">
      <c r="A5" s="12" t="s">
        <v>2</v>
      </c>
      <c r="B5" s="177">
        <f>'25'!N7</f>
        <v>0.62858571112811767</v>
      </c>
      <c r="C5" s="177">
        <f>'25.1'!N7</f>
        <v>0.84883116883116883</v>
      </c>
      <c r="D5" s="50">
        <f t="shared" si="0"/>
        <v>0.73870843997964331</v>
      </c>
      <c r="E5">
        <f t="shared" si="1"/>
        <v>1</v>
      </c>
    </row>
    <row r="6" spans="1:5" x14ac:dyDescent="0.25">
      <c r="A6" s="12" t="s">
        <v>3</v>
      </c>
      <c r="B6" s="177">
        <f>'25'!N8</f>
        <v>0.27412386500732655</v>
      </c>
      <c r="C6" s="177">
        <f>'25.1'!N8</f>
        <v>0.39656879111016341</v>
      </c>
      <c r="D6" s="50">
        <f t="shared" si="0"/>
        <v>0.33534632805874498</v>
      </c>
      <c r="E6">
        <f t="shared" si="1"/>
        <v>6</v>
      </c>
    </row>
    <row r="7" spans="1:5" x14ac:dyDescent="0.25">
      <c r="A7" s="12" t="s">
        <v>16</v>
      </c>
      <c r="B7" s="177">
        <f>'25'!N9</f>
        <v>0.2677039061074688</v>
      </c>
      <c r="C7" s="177">
        <f>'25.1'!N9</f>
        <v>0.32073177415496912</v>
      </c>
      <c r="D7" s="50">
        <f t="shared" si="0"/>
        <v>0.29421784013121899</v>
      </c>
      <c r="E7">
        <f t="shared" si="1"/>
        <v>8</v>
      </c>
    </row>
    <row r="8" spans="1:5" x14ac:dyDescent="0.25">
      <c r="A8" s="12" t="s">
        <v>4</v>
      </c>
      <c r="B8" s="177">
        <f>'25'!N10</f>
        <v>0.17357454552166249</v>
      </c>
      <c r="C8" s="177">
        <f>'25.1'!N10</f>
        <v>0.24388438916985977</v>
      </c>
      <c r="D8" s="50">
        <f t="shared" si="0"/>
        <v>0.20872946734576114</v>
      </c>
      <c r="E8">
        <f t="shared" si="1"/>
        <v>13</v>
      </c>
    </row>
    <row r="9" spans="1:5" x14ac:dyDescent="0.25">
      <c r="A9" s="12" t="s">
        <v>5</v>
      </c>
      <c r="B9" s="177">
        <f>'25'!N11</f>
        <v>1</v>
      </c>
      <c r="C9" s="177">
        <f>'25.1'!N11</f>
        <v>0</v>
      </c>
      <c r="D9" s="50">
        <f t="shared" si="0"/>
        <v>0.5</v>
      </c>
      <c r="E9">
        <f t="shared" si="1"/>
        <v>3</v>
      </c>
    </row>
    <row r="10" spans="1:5" x14ac:dyDescent="0.25">
      <c r="A10" s="12" t="s">
        <v>6</v>
      </c>
      <c r="B10" s="177">
        <f>'25'!N12</f>
        <v>0.4738141808160018</v>
      </c>
      <c r="C10" s="177">
        <f>'25.1'!N12</f>
        <v>0.68988571916484165</v>
      </c>
      <c r="D10" s="50">
        <f t="shared" si="0"/>
        <v>0.58184994999042172</v>
      </c>
      <c r="E10">
        <f t="shared" si="1"/>
        <v>2</v>
      </c>
    </row>
    <row r="11" spans="1:5" x14ac:dyDescent="0.25">
      <c r="A11" s="12" t="s">
        <v>7</v>
      </c>
      <c r="B11" s="177">
        <f>'25'!N13</f>
        <v>0.24286404345105755</v>
      </c>
      <c r="C11" s="177">
        <f>'25.1'!N13</f>
        <v>0.34055971936787621</v>
      </c>
      <c r="D11" s="50">
        <f t="shared" si="0"/>
        <v>0.29171188140946691</v>
      </c>
      <c r="E11">
        <f t="shared" si="1"/>
        <v>9</v>
      </c>
    </row>
    <row r="12" spans="1:5" x14ac:dyDescent="0.25">
      <c r="A12" s="12" t="s">
        <v>8</v>
      </c>
      <c r="B12" s="177">
        <f>'25'!N14</f>
        <v>0.16336736024951695</v>
      </c>
      <c r="C12" s="177">
        <f>'25.1'!N14</f>
        <v>0.18262529706479499</v>
      </c>
      <c r="D12" s="50">
        <f t="shared" si="0"/>
        <v>0.17299632865715597</v>
      </c>
      <c r="E12">
        <f t="shared" si="1"/>
        <v>14</v>
      </c>
    </row>
    <row r="13" spans="1:5" x14ac:dyDescent="0.25">
      <c r="A13" s="12" t="s">
        <v>9</v>
      </c>
      <c r="B13" s="177">
        <f>'25'!N15</f>
        <v>0.20386370097197226</v>
      </c>
      <c r="C13" s="177">
        <f>'25.1'!N15</f>
        <v>0.27093656288358653</v>
      </c>
      <c r="D13" s="50">
        <f t="shared" si="0"/>
        <v>0.2374001319277794</v>
      </c>
      <c r="E13">
        <f t="shared" si="1"/>
        <v>11</v>
      </c>
    </row>
    <row r="14" spans="1:5" x14ac:dyDescent="0.25">
      <c r="A14" s="12" t="s">
        <v>43</v>
      </c>
      <c r="B14" s="177">
        <f>'25'!N16</f>
        <v>7.1501314278455172E-2</v>
      </c>
      <c r="C14" s="177">
        <f>'25.1'!N16</f>
        <v>8.0871889060048385E-2</v>
      </c>
      <c r="D14" s="50">
        <f t="shared" si="0"/>
        <v>7.6186601669251786E-2</v>
      </c>
      <c r="E14">
        <f t="shared" si="1"/>
        <v>16</v>
      </c>
    </row>
    <row r="15" spans="1:5" x14ac:dyDescent="0.25">
      <c r="A15" s="12" t="s">
        <v>10</v>
      </c>
      <c r="B15" s="177">
        <f>'25'!N17</f>
        <v>0.27957201110608731</v>
      </c>
      <c r="C15" s="177">
        <f>'25.1'!N17</f>
        <v>0.39493639410201176</v>
      </c>
      <c r="D15" s="50">
        <f t="shared" si="0"/>
        <v>0.33725420260404954</v>
      </c>
      <c r="E15">
        <f t="shared" si="1"/>
        <v>5</v>
      </c>
    </row>
    <row r="16" spans="1:5" x14ac:dyDescent="0.25">
      <c r="A16" s="12" t="s">
        <v>11</v>
      </c>
      <c r="B16" s="177">
        <f>'25'!N18</f>
        <v>0.20442085640447086</v>
      </c>
      <c r="C16" s="177">
        <f>'25.1'!N18</f>
        <v>0.29358126784501254</v>
      </c>
      <c r="D16" s="50">
        <f t="shared" si="0"/>
        <v>0.24900106212474171</v>
      </c>
      <c r="E16">
        <f t="shared" si="1"/>
        <v>10</v>
      </c>
    </row>
    <row r="17" spans="1:5" x14ac:dyDescent="0.25">
      <c r="A17" s="12" t="s">
        <v>12</v>
      </c>
      <c r="B17" s="177">
        <f>'25'!N19</f>
        <v>0.17471270010418152</v>
      </c>
      <c r="C17" s="177">
        <f>'25.1'!N19</f>
        <v>0.24843644074149435</v>
      </c>
      <c r="D17" s="50">
        <f t="shared" si="0"/>
        <v>0.21157457042283795</v>
      </c>
      <c r="E17">
        <f t="shared" si="1"/>
        <v>12</v>
      </c>
    </row>
    <row r="18" spans="1:5" x14ac:dyDescent="0.25">
      <c r="A18" s="12" t="s">
        <v>13</v>
      </c>
      <c r="B18" s="177">
        <f>'25'!N20</f>
        <v>0.18259148798296942</v>
      </c>
      <c r="C18" s="177">
        <f>'25.1'!N20</f>
        <v>0.11833478440125468</v>
      </c>
      <c r="D18" s="50">
        <f t="shared" si="0"/>
        <v>0.15046313619211205</v>
      </c>
      <c r="E18">
        <f t="shared" si="1"/>
        <v>15</v>
      </c>
    </row>
    <row r="19" spans="1:5" x14ac:dyDescent="0.25">
      <c r="A19" s="12" t="s">
        <v>14</v>
      </c>
      <c r="B19" s="177">
        <f>'25'!N21</f>
        <v>0.25548008018773261</v>
      </c>
      <c r="C19" s="177">
        <f>'25.1'!N21</f>
        <v>0.54882093343104055</v>
      </c>
      <c r="D19" s="50">
        <f t="shared" si="0"/>
        <v>0.40215050680938658</v>
      </c>
      <c r="E19">
        <f t="shared" si="1"/>
        <v>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2:O21"/>
  <sheetViews>
    <sheetView zoomScale="80" zoomScaleNormal="80" workbookViewId="0">
      <selection activeCell="A17" sqref="A17:XFD17"/>
    </sheetView>
  </sheetViews>
  <sheetFormatPr defaultRowHeight="15" x14ac:dyDescent="0.25"/>
  <cols>
    <col min="1" max="1" width="22" customWidth="1"/>
    <col min="2" max="2" width="10.7109375" customWidth="1"/>
    <col min="3" max="4" width="9.5703125" bestFit="1" customWidth="1"/>
    <col min="5" max="5" width="11.28515625" bestFit="1" customWidth="1"/>
    <col min="6" max="6" width="9.140625" customWidth="1"/>
    <col min="8" max="8" width="8.42578125" customWidth="1"/>
    <col min="10" max="10" width="8.28515625" customWidth="1"/>
    <col min="11" max="12" width="8.42578125" customWidth="1"/>
  </cols>
  <sheetData>
    <row r="2" spans="1:15" x14ac:dyDescent="0.25">
      <c r="A2" t="s">
        <v>19</v>
      </c>
    </row>
    <row r="3" spans="1:15" ht="74.25" customHeight="1" x14ac:dyDescent="0.25">
      <c r="A3" s="341" t="s">
        <v>46</v>
      </c>
      <c r="B3" s="342"/>
      <c r="C3" s="342"/>
      <c r="D3" s="342"/>
      <c r="E3" s="342"/>
      <c r="F3" s="343" t="s">
        <v>29</v>
      </c>
      <c r="G3" s="343"/>
      <c r="H3" s="343"/>
      <c r="I3" s="112" t="s">
        <v>30</v>
      </c>
      <c r="J3" s="344" t="s">
        <v>31</v>
      </c>
      <c r="K3" s="345"/>
      <c r="L3" s="346"/>
      <c r="M3" s="112" t="s">
        <v>32</v>
      </c>
      <c r="N3" s="51" t="s">
        <v>33</v>
      </c>
    </row>
    <row r="4" spans="1:15" ht="84" customHeight="1" x14ac:dyDescent="0.25">
      <c r="A4" s="125" t="s">
        <v>0</v>
      </c>
      <c r="B4" s="124">
        <v>2018</v>
      </c>
      <c r="C4" s="124">
        <v>2019</v>
      </c>
      <c r="D4" s="124">
        <v>2020</v>
      </c>
      <c r="E4" s="124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x14ac:dyDescent="0.25">
      <c r="A5" s="39" t="s">
        <v>15</v>
      </c>
      <c r="B5" s="122">
        <v>80</v>
      </c>
      <c r="C5" s="122">
        <v>80</v>
      </c>
      <c r="D5" s="122">
        <v>80.400000000000006</v>
      </c>
      <c r="E5" s="156">
        <v>80.400000000000006</v>
      </c>
      <c r="F5" s="56">
        <f t="shared" ref="F5:F21" si="0">SUM(C5:E5)/3</f>
        <v>80.266666666666666</v>
      </c>
      <c r="G5" s="57">
        <f t="shared" ref="G5:G21" si="1">MAX($F$5:$F$21)</f>
        <v>100</v>
      </c>
      <c r="H5" s="57">
        <f t="shared" ref="H5:H21" si="2">MIN($F$5:$F$21)</f>
        <v>12.049999999999999</v>
      </c>
      <c r="I5" s="58">
        <f t="shared" ref="I5:I21" si="3">(F5-H5)/(G5-H5)</f>
        <v>0.77563009285578932</v>
      </c>
      <c r="J5" s="57">
        <f t="shared" ref="J5:J21" si="4">((E5/D5)*(D5/C5)*(C5/B5))^(1/3)</f>
        <v>1.0016638965793121</v>
      </c>
      <c r="K5" s="57">
        <f t="shared" ref="K5:K21" si="5">MAX($J$5:$J$21)</f>
        <v>1.8798759390139381</v>
      </c>
      <c r="L5" s="57">
        <f t="shared" ref="L5:L21" si="6">MIN($J$5:$J$21)</f>
        <v>0.72668721970295258</v>
      </c>
      <c r="M5" s="58">
        <f t="shared" ref="M5:M21" si="7">(J5-L5)/(K5-L5)</f>
        <v>0.23844898260941566</v>
      </c>
      <c r="N5" s="50">
        <f t="shared" ref="N5:N21" si="8">0.6*M5+0.4*I5</f>
        <v>0.45332142670796516</v>
      </c>
      <c r="O5">
        <f>_xlfn.RANK.EQ(E5,$E$5:$E$21,0)</f>
        <v>7</v>
      </c>
    </row>
    <row r="6" spans="1:15" x14ac:dyDescent="0.25">
      <c r="A6" s="39" t="s">
        <v>1</v>
      </c>
      <c r="B6" s="122">
        <v>48.9</v>
      </c>
      <c r="C6" s="122">
        <v>55.1</v>
      </c>
      <c r="D6" s="122">
        <v>84</v>
      </c>
      <c r="E6" s="156">
        <v>84</v>
      </c>
      <c r="F6" s="56">
        <f t="shared" si="0"/>
        <v>74.36666666666666</v>
      </c>
      <c r="G6" s="57">
        <f t="shared" si="1"/>
        <v>100</v>
      </c>
      <c r="H6" s="57">
        <f t="shared" si="2"/>
        <v>12.049999999999999</v>
      </c>
      <c r="I6" s="58">
        <f t="shared" si="3"/>
        <v>0.70854652264544238</v>
      </c>
      <c r="J6" s="57">
        <f t="shared" si="4"/>
        <v>1.197632231838794</v>
      </c>
      <c r="K6" s="57">
        <f t="shared" si="5"/>
        <v>1.8798759390139381</v>
      </c>
      <c r="L6" s="57">
        <f t="shared" si="6"/>
        <v>0.72668721970295258</v>
      </c>
      <c r="M6" s="58">
        <f t="shared" si="7"/>
        <v>0.40838503208496924</v>
      </c>
      <c r="N6" s="50">
        <f t="shared" si="8"/>
        <v>0.52844962830915843</v>
      </c>
      <c r="O6">
        <f t="shared" ref="O6:O21" si="9">_xlfn.RANK.EQ(E6,$E$5:$E$21,0)</f>
        <v>5</v>
      </c>
    </row>
    <row r="7" spans="1:15" x14ac:dyDescent="0.25">
      <c r="A7" s="39" t="s">
        <v>2</v>
      </c>
      <c r="B7" s="122">
        <v>65.400000000000006</v>
      </c>
      <c r="C7" s="122">
        <v>65.400000000000006</v>
      </c>
      <c r="D7" s="122">
        <v>65.400000000000006</v>
      </c>
      <c r="E7" s="156">
        <v>65.400000000000006</v>
      </c>
      <c r="F7" s="56">
        <f t="shared" si="0"/>
        <v>65.400000000000006</v>
      </c>
      <c r="G7" s="57">
        <f t="shared" si="1"/>
        <v>100</v>
      </c>
      <c r="H7" s="57">
        <f t="shared" si="2"/>
        <v>12.049999999999999</v>
      </c>
      <c r="I7" s="58">
        <f t="shared" si="3"/>
        <v>0.60659465605457652</v>
      </c>
      <c r="J7" s="57">
        <f t="shared" si="4"/>
        <v>1</v>
      </c>
      <c r="K7" s="57">
        <f t="shared" si="5"/>
        <v>1.8798759390139381</v>
      </c>
      <c r="L7" s="57">
        <f t="shared" si="6"/>
        <v>0.72668721970295258</v>
      </c>
      <c r="M7" s="58">
        <f t="shared" si="7"/>
        <v>0.23700611679617198</v>
      </c>
      <c r="N7" s="50">
        <f t="shared" si="8"/>
        <v>0.38484153249953379</v>
      </c>
      <c r="O7">
        <f t="shared" si="9"/>
        <v>8</v>
      </c>
    </row>
    <row r="8" spans="1:15" x14ac:dyDescent="0.25">
      <c r="A8" s="39" t="s">
        <v>3</v>
      </c>
      <c r="B8" s="122">
        <v>7</v>
      </c>
      <c r="C8" s="122">
        <v>7</v>
      </c>
      <c r="D8" s="122">
        <v>28</v>
      </c>
      <c r="E8" s="156">
        <v>28</v>
      </c>
      <c r="F8" s="56">
        <f t="shared" si="0"/>
        <v>21</v>
      </c>
      <c r="G8" s="57">
        <f t="shared" si="1"/>
        <v>100</v>
      </c>
      <c r="H8" s="57">
        <f t="shared" si="2"/>
        <v>12.049999999999999</v>
      </c>
      <c r="I8" s="58">
        <f t="shared" si="3"/>
        <v>0.10176236498010234</v>
      </c>
      <c r="J8" s="57">
        <f t="shared" si="4"/>
        <v>1.5874010519681994</v>
      </c>
      <c r="K8" s="57">
        <f t="shared" si="5"/>
        <v>1.8798759390139381</v>
      </c>
      <c r="L8" s="57">
        <f t="shared" si="6"/>
        <v>0.72668721970295258</v>
      </c>
      <c r="M8" s="58">
        <f t="shared" si="7"/>
        <v>0.74637725625647078</v>
      </c>
      <c r="N8" s="50">
        <f t="shared" si="8"/>
        <v>0.48853129974592341</v>
      </c>
      <c r="O8">
        <f t="shared" si="9"/>
        <v>15</v>
      </c>
    </row>
    <row r="9" spans="1:15" x14ac:dyDescent="0.25">
      <c r="A9" s="39" t="s">
        <v>16</v>
      </c>
      <c r="B9" s="122">
        <v>99.7</v>
      </c>
      <c r="C9" s="122">
        <v>99.8</v>
      </c>
      <c r="D9" s="122">
        <v>91.1</v>
      </c>
      <c r="E9" s="156">
        <v>92.7</v>
      </c>
      <c r="F9" s="56">
        <f t="shared" si="0"/>
        <v>94.533333333333317</v>
      </c>
      <c r="G9" s="57">
        <f t="shared" si="1"/>
        <v>100</v>
      </c>
      <c r="H9" s="57">
        <f t="shared" si="2"/>
        <v>12.049999999999999</v>
      </c>
      <c r="I9" s="58">
        <f t="shared" si="3"/>
        <v>0.93784347166950899</v>
      </c>
      <c r="J9" s="57">
        <f t="shared" si="4"/>
        <v>0.97602631113853755</v>
      </c>
      <c r="K9" s="57">
        <f t="shared" si="5"/>
        <v>1.8798759390139381</v>
      </c>
      <c r="L9" s="57">
        <f t="shared" si="6"/>
        <v>0.72668721970295258</v>
      </c>
      <c r="M9" s="58">
        <f t="shared" si="7"/>
        <v>0.21621707467322579</v>
      </c>
      <c r="N9" s="50">
        <f t="shared" si="8"/>
        <v>0.50486763347173902</v>
      </c>
      <c r="O9">
        <f t="shared" si="9"/>
        <v>3</v>
      </c>
    </row>
    <row r="10" spans="1:15" x14ac:dyDescent="0.25">
      <c r="A10" s="39" t="s">
        <v>4</v>
      </c>
      <c r="B10" s="122">
        <v>30</v>
      </c>
      <c r="C10" s="122">
        <v>32.5</v>
      </c>
      <c r="D10" s="122">
        <v>33</v>
      </c>
      <c r="E10" s="156">
        <v>33.200000000000003</v>
      </c>
      <c r="F10" s="56">
        <f t="shared" si="0"/>
        <v>32.9</v>
      </c>
      <c r="G10" s="57">
        <f t="shared" si="1"/>
        <v>100</v>
      </c>
      <c r="H10" s="57">
        <f t="shared" si="2"/>
        <v>12.049999999999999</v>
      </c>
      <c r="I10" s="58">
        <f t="shared" si="3"/>
        <v>0.23706651506537807</v>
      </c>
      <c r="J10" s="57">
        <f t="shared" si="4"/>
        <v>1.034361331000679</v>
      </c>
      <c r="K10" s="57">
        <f t="shared" si="5"/>
        <v>1.8798759390139381</v>
      </c>
      <c r="L10" s="57">
        <f t="shared" si="6"/>
        <v>0.72668721970295258</v>
      </c>
      <c r="M10" s="58">
        <f t="shared" si="7"/>
        <v>0.26680291451477034</v>
      </c>
      <c r="N10" s="50">
        <f t="shared" si="8"/>
        <v>0.25490835473501339</v>
      </c>
      <c r="O10">
        <f t="shared" si="9"/>
        <v>14</v>
      </c>
    </row>
    <row r="11" spans="1:15" x14ac:dyDescent="0.25">
      <c r="A11" s="39" t="s">
        <v>5</v>
      </c>
      <c r="B11" s="122">
        <v>100</v>
      </c>
      <c r="C11" s="122">
        <v>100</v>
      </c>
      <c r="D11" s="122">
        <v>100</v>
      </c>
      <c r="E11" s="156">
        <v>100</v>
      </c>
      <c r="F11" s="56">
        <f t="shared" si="0"/>
        <v>100</v>
      </c>
      <c r="G11" s="57">
        <f t="shared" si="1"/>
        <v>100</v>
      </c>
      <c r="H11" s="57">
        <f t="shared" si="2"/>
        <v>12.049999999999999</v>
      </c>
      <c r="I11" s="58">
        <f t="shared" si="3"/>
        <v>1</v>
      </c>
      <c r="J11" s="57">
        <f t="shared" si="4"/>
        <v>1</v>
      </c>
      <c r="K11" s="57">
        <f t="shared" si="5"/>
        <v>1.8798759390139381</v>
      </c>
      <c r="L11" s="57">
        <f t="shared" si="6"/>
        <v>0.72668721970295258</v>
      </c>
      <c r="M11" s="58">
        <f t="shared" si="7"/>
        <v>0.23700611679617198</v>
      </c>
      <c r="N11" s="50">
        <f t="shared" si="8"/>
        <v>0.5422036700777032</v>
      </c>
      <c r="O11">
        <f t="shared" si="9"/>
        <v>1</v>
      </c>
    </row>
    <row r="12" spans="1:15" x14ac:dyDescent="0.25">
      <c r="A12" s="39" t="s">
        <v>6</v>
      </c>
      <c r="B12" s="122">
        <v>24.1</v>
      </c>
      <c r="C12" s="122">
        <v>24.1</v>
      </c>
      <c r="D12" s="122">
        <v>25.3</v>
      </c>
      <c r="E12" s="156">
        <v>26.6</v>
      </c>
      <c r="F12" s="56">
        <f t="shared" si="0"/>
        <v>25.333333333333332</v>
      </c>
      <c r="G12" s="57">
        <f t="shared" si="1"/>
        <v>100</v>
      </c>
      <c r="H12" s="57">
        <f t="shared" si="2"/>
        <v>12.049999999999999</v>
      </c>
      <c r="I12" s="58">
        <f t="shared" si="3"/>
        <v>0.15103278377866211</v>
      </c>
      <c r="J12" s="57">
        <f t="shared" si="4"/>
        <v>1.033446974153746</v>
      </c>
      <c r="K12" s="57">
        <f t="shared" si="5"/>
        <v>1.8798759390139381</v>
      </c>
      <c r="L12" s="57">
        <f t="shared" si="6"/>
        <v>0.72668721970295258</v>
      </c>
      <c r="M12" s="58">
        <f t="shared" si="7"/>
        <v>0.26601002014143715</v>
      </c>
      <c r="N12" s="50">
        <f t="shared" si="8"/>
        <v>0.22001912559632714</v>
      </c>
      <c r="O12">
        <f t="shared" si="9"/>
        <v>16</v>
      </c>
    </row>
    <row r="13" spans="1:15" x14ac:dyDescent="0.25">
      <c r="A13" s="39" t="s">
        <v>7</v>
      </c>
      <c r="B13" s="122">
        <v>81</v>
      </c>
      <c r="C13" s="122">
        <v>81</v>
      </c>
      <c r="D13" s="122">
        <v>84</v>
      </c>
      <c r="E13" s="156">
        <v>84</v>
      </c>
      <c r="F13" s="56">
        <f t="shared" si="0"/>
        <v>83</v>
      </c>
      <c r="G13" s="57">
        <f t="shared" si="1"/>
        <v>100</v>
      </c>
      <c r="H13" s="57">
        <f t="shared" si="2"/>
        <v>12.049999999999999</v>
      </c>
      <c r="I13" s="58">
        <f t="shared" si="3"/>
        <v>0.80670835702103472</v>
      </c>
      <c r="J13" s="57">
        <f t="shared" si="4"/>
        <v>1.0121963239585541</v>
      </c>
      <c r="K13" s="57">
        <f t="shared" si="5"/>
        <v>1.8798759390139381</v>
      </c>
      <c r="L13" s="57">
        <f t="shared" si="6"/>
        <v>0.72668721970295258</v>
      </c>
      <c r="M13" s="58">
        <f t="shared" si="7"/>
        <v>0.24758229028305903</v>
      </c>
      <c r="N13" s="50">
        <f t="shared" si="8"/>
        <v>0.47123271697824931</v>
      </c>
      <c r="O13">
        <f t="shared" si="9"/>
        <v>5</v>
      </c>
    </row>
    <row r="14" spans="1:15" x14ac:dyDescent="0.25">
      <c r="A14" s="39" t="s">
        <v>8</v>
      </c>
      <c r="B14" s="122">
        <v>49.2</v>
      </c>
      <c r="C14" s="122">
        <v>49.1</v>
      </c>
      <c r="D14" s="122">
        <v>64.3</v>
      </c>
      <c r="E14" s="156">
        <v>64.3</v>
      </c>
      <c r="F14" s="56">
        <f t="shared" si="0"/>
        <v>59.233333333333327</v>
      </c>
      <c r="G14" s="57">
        <f t="shared" si="1"/>
        <v>100</v>
      </c>
      <c r="H14" s="57">
        <f t="shared" si="2"/>
        <v>12.049999999999999</v>
      </c>
      <c r="I14" s="58">
        <f t="shared" si="3"/>
        <v>0.53647906007201052</v>
      </c>
      <c r="J14" s="57">
        <f t="shared" si="4"/>
        <v>1.0933233499924313</v>
      </c>
      <c r="K14" s="57">
        <f t="shared" si="5"/>
        <v>1.8798759390139381</v>
      </c>
      <c r="L14" s="57">
        <f t="shared" si="6"/>
        <v>0.72668721970295258</v>
      </c>
      <c r="M14" s="58">
        <f t="shared" si="7"/>
        <v>0.31793246339466347</v>
      </c>
      <c r="N14" s="50">
        <f t="shared" si="8"/>
        <v>0.40535110206560232</v>
      </c>
      <c r="O14">
        <f t="shared" si="9"/>
        <v>9</v>
      </c>
    </row>
    <row r="15" spans="1:15" x14ac:dyDescent="0.25">
      <c r="A15" s="39" t="s">
        <v>9</v>
      </c>
      <c r="B15" s="122">
        <v>91</v>
      </c>
      <c r="C15" s="122">
        <v>93</v>
      </c>
      <c r="D15" s="122">
        <v>91</v>
      </c>
      <c r="E15" s="156">
        <v>91</v>
      </c>
      <c r="F15" s="56">
        <f t="shared" si="0"/>
        <v>91.666666666666671</v>
      </c>
      <c r="G15" s="57">
        <f t="shared" si="1"/>
        <v>100</v>
      </c>
      <c r="H15" s="57">
        <f t="shared" si="2"/>
        <v>12.049999999999999</v>
      </c>
      <c r="I15" s="58">
        <f t="shared" si="3"/>
        <v>0.90524919461815434</v>
      </c>
      <c r="J15" s="57">
        <f t="shared" si="4"/>
        <v>1</v>
      </c>
      <c r="K15" s="57">
        <f t="shared" si="5"/>
        <v>1.8798759390139381</v>
      </c>
      <c r="L15" s="57">
        <f t="shared" si="6"/>
        <v>0.72668721970295258</v>
      </c>
      <c r="M15" s="58">
        <f t="shared" si="7"/>
        <v>0.23700611679617198</v>
      </c>
      <c r="N15" s="50">
        <f t="shared" si="8"/>
        <v>0.50430334792496501</v>
      </c>
      <c r="O15">
        <f t="shared" si="9"/>
        <v>4</v>
      </c>
    </row>
    <row r="16" spans="1:15" x14ac:dyDescent="0.25">
      <c r="A16" s="39" t="s">
        <v>43</v>
      </c>
      <c r="B16" s="122">
        <v>97.2</v>
      </c>
      <c r="C16" s="122">
        <v>97.2</v>
      </c>
      <c r="D16" s="122">
        <v>37.299999999999997</v>
      </c>
      <c r="E16" s="156">
        <v>37.299999999999997</v>
      </c>
      <c r="F16" s="56">
        <f t="shared" si="0"/>
        <v>57.266666666666673</v>
      </c>
      <c r="G16" s="57">
        <f t="shared" si="1"/>
        <v>100</v>
      </c>
      <c r="H16" s="57">
        <f t="shared" si="2"/>
        <v>12.049999999999999</v>
      </c>
      <c r="I16" s="58">
        <f t="shared" si="3"/>
        <v>0.51411787000189513</v>
      </c>
      <c r="J16" s="57">
        <f t="shared" si="4"/>
        <v>0.72668721970295258</v>
      </c>
      <c r="K16" s="57">
        <f t="shared" si="5"/>
        <v>1.8798759390139381</v>
      </c>
      <c r="L16" s="57">
        <f t="shared" si="6"/>
        <v>0.72668721970295258</v>
      </c>
      <c r="M16" s="58">
        <f t="shared" si="7"/>
        <v>0</v>
      </c>
      <c r="N16" s="50">
        <f t="shared" si="8"/>
        <v>0.20564714800075806</v>
      </c>
      <c r="O16">
        <f t="shared" si="9"/>
        <v>11</v>
      </c>
    </row>
    <row r="17" spans="1:15" x14ac:dyDescent="0.25">
      <c r="A17" s="39" t="s">
        <v>10</v>
      </c>
      <c r="B17" s="122">
        <v>67.7</v>
      </c>
      <c r="C17" s="122">
        <v>67.7</v>
      </c>
      <c r="D17" s="122">
        <v>35</v>
      </c>
      <c r="E17" s="156">
        <v>46</v>
      </c>
      <c r="F17" s="56">
        <f t="shared" si="0"/>
        <v>49.566666666666663</v>
      </c>
      <c r="G17" s="57">
        <f t="shared" si="1"/>
        <v>100</v>
      </c>
      <c r="H17" s="57">
        <f t="shared" si="2"/>
        <v>12.049999999999999</v>
      </c>
      <c r="I17" s="58">
        <f t="shared" si="3"/>
        <v>0.4265681258290695</v>
      </c>
      <c r="J17" s="57">
        <f t="shared" si="4"/>
        <v>0.87913665423670517</v>
      </c>
      <c r="K17" s="57">
        <f t="shared" si="5"/>
        <v>1.8798759390139381</v>
      </c>
      <c r="L17" s="57">
        <f t="shared" si="6"/>
        <v>0.72668721970295258</v>
      </c>
      <c r="M17" s="58">
        <f t="shared" si="7"/>
        <v>0.1321981666841478</v>
      </c>
      <c r="N17" s="50">
        <f t="shared" si="8"/>
        <v>0.24994615034211648</v>
      </c>
      <c r="O17">
        <f t="shared" si="9"/>
        <v>10</v>
      </c>
    </row>
    <row r="18" spans="1:15" x14ac:dyDescent="0.25">
      <c r="A18" s="39" t="s">
        <v>11</v>
      </c>
      <c r="B18" s="122">
        <v>28.2</v>
      </c>
      <c r="C18" s="122">
        <v>28.5</v>
      </c>
      <c r="D18" s="122">
        <v>36.799999999999997</v>
      </c>
      <c r="E18" s="156">
        <v>37.1</v>
      </c>
      <c r="F18" s="56">
        <f t="shared" si="0"/>
        <v>34.133333333333333</v>
      </c>
      <c r="G18" s="57">
        <f t="shared" si="1"/>
        <v>100</v>
      </c>
      <c r="H18" s="57">
        <f t="shared" si="2"/>
        <v>12.049999999999999</v>
      </c>
      <c r="I18" s="58">
        <f t="shared" si="3"/>
        <v>0.25108963426189124</v>
      </c>
      <c r="J18" s="57">
        <f t="shared" si="4"/>
        <v>1.095741895395079</v>
      </c>
      <c r="K18" s="57">
        <f t="shared" si="5"/>
        <v>1.8798759390139381</v>
      </c>
      <c r="L18" s="57">
        <f t="shared" si="6"/>
        <v>0.72668721970295258</v>
      </c>
      <c r="M18" s="58">
        <f t="shared" si="7"/>
        <v>0.3200297310509867</v>
      </c>
      <c r="N18" s="50">
        <f t="shared" si="8"/>
        <v>0.29245369233534851</v>
      </c>
      <c r="O18">
        <f t="shared" si="9"/>
        <v>12</v>
      </c>
    </row>
    <row r="19" spans="1:15" x14ac:dyDescent="0.25">
      <c r="A19" s="39" t="s">
        <v>12</v>
      </c>
      <c r="B19" s="122">
        <v>35</v>
      </c>
      <c r="C19" s="122">
        <v>35</v>
      </c>
      <c r="D19" s="122">
        <v>75</v>
      </c>
      <c r="E19" s="156">
        <v>35</v>
      </c>
      <c r="F19" s="56">
        <f t="shared" si="0"/>
        <v>48.333333333333336</v>
      </c>
      <c r="G19" s="57">
        <f t="shared" si="1"/>
        <v>100</v>
      </c>
      <c r="H19" s="57">
        <f t="shared" si="2"/>
        <v>12.049999999999999</v>
      </c>
      <c r="I19" s="58">
        <f t="shared" si="3"/>
        <v>0.41254500663255644</v>
      </c>
      <c r="J19" s="57">
        <f t="shared" si="4"/>
        <v>1</v>
      </c>
      <c r="K19" s="57">
        <f t="shared" si="5"/>
        <v>1.8798759390139381</v>
      </c>
      <c r="L19" s="57">
        <f t="shared" si="6"/>
        <v>0.72668721970295258</v>
      </c>
      <c r="M19" s="58">
        <f t="shared" si="7"/>
        <v>0.23700611679617198</v>
      </c>
      <c r="N19" s="50">
        <f t="shared" si="8"/>
        <v>0.30722167273072576</v>
      </c>
      <c r="O19">
        <f t="shared" si="9"/>
        <v>13</v>
      </c>
    </row>
    <row r="20" spans="1:15" ht="14.25" customHeight="1" x14ac:dyDescent="0.25">
      <c r="A20" s="39" t="s">
        <v>13</v>
      </c>
      <c r="B20" s="122">
        <v>30.1</v>
      </c>
      <c r="C20" s="122">
        <v>4.9000000000000004</v>
      </c>
      <c r="D20" s="122">
        <v>15.61</v>
      </c>
      <c r="E20" s="156">
        <v>15.64</v>
      </c>
      <c r="F20" s="56">
        <f t="shared" si="0"/>
        <v>12.049999999999999</v>
      </c>
      <c r="G20" s="57">
        <f t="shared" si="1"/>
        <v>100</v>
      </c>
      <c r="H20" s="57">
        <f t="shared" si="2"/>
        <v>12.049999999999999</v>
      </c>
      <c r="I20" s="58">
        <f t="shared" si="3"/>
        <v>0</v>
      </c>
      <c r="J20" s="57">
        <f t="shared" si="4"/>
        <v>0.80393959313224084</v>
      </c>
      <c r="K20" s="57">
        <f t="shared" si="5"/>
        <v>1.8798759390139381</v>
      </c>
      <c r="L20" s="57">
        <f t="shared" si="6"/>
        <v>0.72668721970295258</v>
      </c>
      <c r="M20" s="58">
        <f t="shared" si="7"/>
        <v>6.6990226435310163E-2</v>
      </c>
      <c r="N20" s="50">
        <f t="shared" si="8"/>
        <v>4.0194135861186094E-2</v>
      </c>
      <c r="O20">
        <f t="shared" si="9"/>
        <v>17</v>
      </c>
    </row>
    <row r="21" spans="1:15" ht="13.5" customHeight="1" x14ac:dyDescent="0.25">
      <c r="A21" s="39" t="s">
        <v>14</v>
      </c>
      <c r="B21" s="122">
        <v>14.3</v>
      </c>
      <c r="C21" s="122">
        <v>9.6</v>
      </c>
      <c r="D21" s="122">
        <v>95</v>
      </c>
      <c r="E21" s="156">
        <v>95</v>
      </c>
      <c r="F21" s="56">
        <f t="shared" si="0"/>
        <v>66.533333333333331</v>
      </c>
      <c r="G21" s="57">
        <f t="shared" si="1"/>
        <v>100</v>
      </c>
      <c r="H21" s="57">
        <f t="shared" si="2"/>
        <v>12.049999999999999</v>
      </c>
      <c r="I21" s="58">
        <f t="shared" si="3"/>
        <v>0.61948076558650744</v>
      </c>
      <c r="J21" s="57">
        <f t="shared" si="4"/>
        <v>1.8798759390139381</v>
      </c>
      <c r="K21" s="57">
        <f t="shared" si="5"/>
        <v>1.8798759390139381</v>
      </c>
      <c r="L21" s="57">
        <f t="shared" si="6"/>
        <v>0.72668721970295258</v>
      </c>
      <c r="M21" s="58">
        <f t="shared" si="7"/>
        <v>1</v>
      </c>
      <c r="N21" s="50">
        <f t="shared" si="8"/>
        <v>0.847792306234603</v>
      </c>
      <c r="O21">
        <f t="shared" si="9"/>
        <v>2</v>
      </c>
    </row>
  </sheetData>
  <autoFilter ref="A4:E19" xr:uid="{00000000-0009-0000-0000-000003000000}"/>
  <mergeCells count="3">
    <mergeCell ref="A3:E3"/>
    <mergeCell ref="F3:H3"/>
    <mergeCell ref="J3:L3"/>
  </mergeCells>
  <pageMargins left="0.7" right="0.7" top="0.75" bottom="0.75" header="0.3" footer="0.3"/>
  <pageSetup paperSize="9" scale="90"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>
    <tabColor rgb="FFFF0000"/>
  </sheetPr>
  <dimension ref="A2:N21"/>
  <sheetViews>
    <sheetView zoomScale="70" zoomScaleNormal="70" workbookViewId="0">
      <selection activeCell="N20" sqref="N20"/>
    </sheetView>
  </sheetViews>
  <sheetFormatPr defaultRowHeight="15" x14ac:dyDescent="0.25"/>
  <cols>
    <col min="1" max="1" width="20.140625" customWidth="1"/>
    <col min="2" max="2" width="10.85546875" customWidth="1"/>
    <col min="3" max="3" width="9.85546875" bestFit="1" customWidth="1"/>
    <col min="4" max="4" width="10.85546875" bestFit="1" customWidth="1"/>
    <col min="5" max="5" width="11" customWidth="1"/>
    <col min="6" max="6" width="12.42578125" customWidth="1"/>
    <col min="7" max="7" width="11.5703125" bestFit="1" customWidth="1"/>
    <col min="10" max="10" width="12.5703125" customWidth="1"/>
    <col min="11" max="11" width="13.42578125" customWidth="1"/>
    <col min="12" max="12" width="12.5703125" customWidth="1"/>
  </cols>
  <sheetData>
    <row r="2" spans="1:14" ht="18.75" x14ac:dyDescent="0.3">
      <c r="A2" s="13" t="s">
        <v>18</v>
      </c>
    </row>
    <row r="3" spans="1:14" ht="117.75" customHeight="1" x14ac:dyDescent="0.25">
      <c r="A3" s="329" t="s">
        <v>99</v>
      </c>
      <c r="B3" s="329"/>
      <c r="C3" s="329"/>
      <c r="D3" s="329"/>
      <c r="E3" s="329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4" ht="69" customHeight="1" x14ac:dyDescent="0.25">
      <c r="A4" s="4" t="s">
        <v>0</v>
      </c>
      <c r="B4" s="278">
        <v>2018</v>
      </c>
      <c r="C4" s="278">
        <v>2019</v>
      </c>
      <c r="D4" s="278">
        <v>2020</v>
      </c>
      <c r="E4" s="121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4" x14ac:dyDescent="0.25">
      <c r="A5" s="12" t="s">
        <v>15</v>
      </c>
      <c r="B5" s="188">
        <v>0</v>
      </c>
      <c r="C5" s="188">
        <v>0</v>
      </c>
      <c r="D5" s="188">
        <v>0</v>
      </c>
      <c r="E5" s="19">
        <v>0</v>
      </c>
      <c r="F5" s="56">
        <f t="shared" ref="F5:F21" si="0">SUM(C5:E5)/3</f>
        <v>0</v>
      </c>
      <c r="G5" s="56">
        <f t="shared" ref="G5:G21" si="1">MAX($F$5:$F$21)</f>
        <v>237159.80000000002</v>
      </c>
      <c r="H5" s="57">
        <f t="shared" ref="H5:H21" si="2">MIN($F$5:$F$21)</f>
        <v>0</v>
      </c>
      <c r="I5" s="58">
        <f t="shared" ref="I5:I21" si="3">(G5-F5)/(G5-H5)</f>
        <v>1</v>
      </c>
      <c r="J5" s="57">
        <v>0</v>
      </c>
      <c r="K5" s="57">
        <f t="shared" ref="K5:K21" si="4">MAX($J$5:$J$21)</f>
        <v>2.4493603917139484</v>
      </c>
      <c r="L5" s="57">
        <f t="shared" ref="L5:L21" si="5">MIN($J$5:$J$21)</f>
        <v>0</v>
      </c>
      <c r="M5" s="58">
        <f t="shared" ref="M5:M21" si="6">(K5-J5)/(K5-L5)</f>
        <v>1</v>
      </c>
      <c r="N5" s="50">
        <f t="shared" ref="N5:N21" si="7">0.6*M5+0.4*I5</f>
        <v>1</v>
      </c>
    </row>
    <row r="6" spans="1:14" x14ac:dyDescent="0.25">
      <c r="A6" s="12" t="s">
        <v>1</v>
      </c>
      <c r="B6" s="189">
        <v>0</v>
      </c>
      <c r="C6" s="189">
        <v>0</v>
      </c>
      <c r="D6" s="189">
        <v>0</v>
      </c>
      <c r="E6" s="19">
        <v>0</v>
      </c>
      <c r="F6" s="56">
        <f t="shared" si="0"/>
        <v>0</v>
      </c>
      <c r="G6" s="56">
        <f t="shared" si="1"/>
        <v>237159.80000000002</v>
      </c>
      <c r="H6" s="57">
        <f t="shared" si="2"/>
        <v>0</v>
      </c>
      <c r="I6" s="58">
        <f t="shared" si="3"/>
        <v>1</v>
      </c>
      <c r="J6" s="57">
        <v>0</v>
      </c>
      <c r="K6" s="57">
        <f t="shared" si="4"/>
        <v>2.4493603917139484</v>
      </c>
      <c r="L6" s="57">
        <f t="shared" si="5"/>
        <v>0</v>
      </c>
      <c r="M6" s="58">
        <f t="shared" si="6"/>
        <v>1</v>
      </c>
      <c r="N6" s="50">
        <f t="shared" si="7"/>
        <v>1</v>
      </c>
    </row>
    <row r="7" spans="1:14" x14ac:dyDescent="0.25">
      <c r="A7" s="12" t="s">
        <v>2</v>
      </c>
      <c r="B7" s="188">
        <v>0</v>
      </c>
      <c r="C7" s="188">
        <v>0</v>
      </c>
      <c r="D7" s="188">
        <v>0</v>
      </c>
      <c r="E7" s="19">
        <v>0</v>
      </c>
      <c r="F7" s="56">
        <f t="shared" si="0"/>
        <v>0</v>
      </c>
      <c r="G7" s="56">
        <f t="shared" si="1"/>
        <v>237159.80000000002</v>
      </c>
      <c r="H7" s="57">
        <f t="shared" si="2"/>
        <v>0</v>
      </c>
      <c r="I7" s="58">
        <f t="shared" si="3"/>
        <v>1</v>
      </c>
      <c r="J7" s="57">
        <v>0</v>
      </c>
      <c r="K7" s="57">
        <f t="shared" si="4"/>
        <v>2.4493603917139484</v>
      </c>
      <c r="L7" s="57">
        <f t="shared" si="5"/>
        <v>0</v>
      </c>
      <c r="M7" s="58">
        <f t="shared" si="6"/>
        <v>1</v>
      </c>
      <c r="N7" s="50">
        <f t="shared" si="7"/>
        <v>1</v>
      </c>
    </row>
    <row r="8" spans="1:14" x14ac:dyDescent="0.25">
      <c r="A8" s="12" t="s">
        <v>3</v>
      </c>
      <c r="B8" s="188">
        <v>0</v>
      </c>
      <c r="C8" s="188">
        <v>0</v>
      </c>
      <c r="D8" s="188">
        <v>0</v>
      </c>
      <c r="E8" s="19">
        <v>0</v>
      </c>
      <c r="F8" s="56">
        <f t="shared" si="0"/>
        <v>0</v>
      </c>
      <c r="G8" s="56">
        <f t="shared" si="1"/>
        <v>237159.80000000002</v>
      </c>
      <c r="H8" s="57">
        <f t="shared" si="2"/>
        <v>0</v>
      </c>
      <c r="I8" s="58">
        <f t="shared" si="3"/>
        <v>1</v>
      </c>
      <c r="J8" s="58">
        <v>0</v>
      </c>
      <c r="K8" s="58">
        <f t="shared" si="4"/>
        <v>2.4493603917139484</v>
      </c>
      <c r="L8" s="58">
        <f t="shared" si="5"/>
        <v>0</v>
      </c>
      <c r="M8" s="58">
        <f t="shared" si="6"/>
        <v>1</v>
      </c>
      <c r="N8" s="50">
        <f t="shared" si="7"/>
        <v>1</v>
      </c>
    </row>
    <row r="9" spans="1:14" x14ac:dyDescent="0.25">
      <c r="A9" s="12" t="s">
        <v>16</v>
      </c>
      <c r="B9" s="190">
        <v>0</v>
      </c>
      <c r="C9" s="190">
        <v>11559</v>
      </c>
      <c r="D9" s="190">
        <v>47579</v>
      </c>
      <c r="E9" s="19">
        <v>169855</v>
      </c>
      <c r="F9" s="56">
        <f t="shared" si="0"/>
        <v>76331</v>
      </c>
      <c r="G9" s="56">
        <f t="shared" si="1"/>
        <v>237159.80000000002</v>
      </c>
      <c r="H9" s="57">
        <f t="shared" si="2"/>
        <v>0</v>
      </c>
      <c r="I9" s="58">
        <f t="shared" si="3"/>
        <v>0.67814528431884324</v>
      </c>
      <c r="J9" s="57">
        <f>((E9/D9)*(D9/C9))^(1/3)</f>
        <v>2.4493603917139484</v>
      </c>
      <c r="K9" s="57">
        <f t="shared" si="4"/>
        <v>2.4493603917139484</v>
      </c>
      <c r="L9" s="57">
        <f t="shared" si="5"/>
        <v>0</v>
      </c>
      <c r="M9" s="58">
        <f>(K9-J9)/(K9-L9)</f>
        <v>0</v>
      </c>
      <c r="N9" s="50">
        <f t="shared" si="7"/>
        <v>0.27125811372753733</v>
      </c>
    </row>
    <row r="10" spans="1:14" x14ac:dyDescent="0.25">
      <c r="A10" s="12" t="s">
        <v>4</v>
      </c>
      <c r="B10" s="188">
        <v>0</v>
      </c>
      <c r="C10" s="188">
        <v>0</v>
      </c>
      <c r="D10" s="188">
        <v>0</v>
      </c>
      <c r="E10" s="19">
        <v>0</v>
      </c>
      <c r="F10" s="56">
        <f t="shared" si="0"/>
        <v>0</v>
      </c>
      <c r="G10" s="56">
        <f t="shared" si="1"/>
        <v>237159.80000000002</v>
      </c>
      <c r="H10" s="57">
        <f t="shared" si="2"/>
        <v>0</v>
      </c>
      <c r="I10" s="58">
        <f t="shared" si="3"/>
        <v>1</v>
      </c>
      <c r="J10" s="57">
        <v>0</v>
      </c>
      <c r="K10" s="57">
        <f t="shared" si="4"/>
        <v>2.4493603917139484</v>
      </c>
      <c r="L10" s="57">
        <f t="shared" si="5"/>
        <v>0</v>
      </c>
      <c r="M10" s="58">
        <f t="shared" si="6"/>
        <v>1</v>
      </c>
      <c r="N10" s="50">
        <f t="shared" si="7"/>
        <v>1</v>
      </c>
    </row>
    <row r="11" spans="1:14" x14ac:dyDescent="0.25">
      <c r="A11" s="12" t="s">
        <v>5</v>
      </c>
      <c r="B11" s="188">
        <v>0</v>
      </c>
      <c r="C11" s="188">
        <v>0</v>
      </c>
      <c r="D11" s="188">
        <v>0</v>
      </c>
      <c r="E11" s="19">
        <v>0</v>
      </c>
      <c r="F11" s="56">
        <f t="shared" si="0"/>
        <v>0</v>
      </c>
      <c r="G11" s="56">
        <f t="shared" si="1"/>
        <v>237159.80000000002</v>
      </c>
      <c r="H11" s="57">
        <f t="shared" si="2"/>
        <v>0</v>
      </c>
      <c r="I11" s="58">
        <f t="shared" si="3"/>
        <v>1</v>
      </c>
      <c r="J11" s="57">
        <v>0</v>
      </c>
      <c r="K11" s="57">
        <f t="shared" si="4"/>
        <v>2.4493603917139484</v>
      </c>
      <c r="L11" s="57">
        <f t="shared" si="5"/>
        <v>0</v>
      </c>
      <c r="M11" s="58">
        <f t="shared" si="6"/>
        <v>1</v>
      </c>
      <c r="N11" s="50">
        <f t="shared" si="7"/>
        <v>1</v>
      </c>
    </row>
    <row r="12" spans="1:14" x14ac:dyDescent="0.25">
      <c r="A12" s="12" t="s">
        <v>6</v>
      </c>
      <c r="B12" s="188">
        <v>0</v>
      </c>
      <c r="C12" s="188">
        <v>0</v>
      </c>
      <c r="D12" s="188">
        <v>0</v>
      </c>
      <c r="E12" s="19">
        <v>0</v>
      </c>
      <c r="F12" s="56">
        <f t="shared" si="0"/>
        <v>0</v>
      </c>
      <c r="G12" s="56">
        <f t="shared" si="1"/>
        <v>237159.80000000002</v>
      </c>
      <c r="H12" s="57">
        <f t="shared" si="2"/>
        <v>0</v>
      </c>
      <c r="I12" s="58">
        <f t="shared" si="3"/>
        <v>1</v>
      </c>
      <c r="J12" s="57">
        <v>0</v>
      </c>
      <c r="K12" s="57">
        <f t="shared" si="4"/>
        <v>2.4493603917139484</v>
      </c>
      <c r="L12" s="57">
        <f t="shared" si="5"/>
        <v>0</v>
      </c>
      <c r="M12" s="58">
        <f t="shared" si="6"/>
        <v>1</v>
      </c>
      <c r="N12" s="50">
        <f t="shared" si="7"/>
        <v>1</v>
      </c>
    </row>
    <row r="13" spans="1:14" x14ac:dyDescent="0.25">
      <c r="A13" s="12" t="s">
        <v>7</v>
      </c>
      <c r="B13" s="188">
        <v>0</v>
      </c>
      <c r="C13" s="188">
        <v>0</v>
      </c>
      <c r="D13" s="188">
        <v>0</v>
      </c>
      <c r="E13" s="19">
        <v>0</v>
      </c>
      <c r="F13" s="56">
        <f t="shared" si="0"/>
        <v>0</v>
      </c>
      <c r="G13" s="56">
        <f t="shared" si="1"/>
        <v>237159.80000000002</v>
      </c>
      <c r="H13" s="57">
        <f t="shared" si="2"/>
        <v>0</v>
      </c>
      <c r="I13" s="58">
        <f t="shared" si="3"/>
        <v>1</v>
      </c>
      <c r="J13" s="57">
        <v>0</v>
      </c>
      <c r="K13" s="57">
        <f t="shared" si="4"/>
        <v>2.4493603917139484</v>
      </c>
      <c r="L13" s="57">
        <f t="shared" si="5"/>
        <v>0</v>
      </c>
      <c r="M13" s="58">
        <f t="shared" si="6"/>
        <v>1</v>
      </c>
      <c r="N13" s="50">
        <f t="shared" si="7"/>
        <v>1</v>
      </c>
    </row>
    <row r="14" spans="1:14" x14ac:dyDescent="0.25">
      <c r="A14" s="12" t="s">
        <v>8</v>
      </c>
      <c r="B14" s="189">
        <v>0</v>
      </c>
      <c r="C14" s="189">
        <v>0</v>
      </c>
      <c r="D14" s="189">
        <v>0</v>
      </c>
      <c r="E14" s="19">
        <v>0</v>
      </c>
      <c r="F14" s="56">
        <f t="shared" si="0"/>
        <v>0</v>
      </c>
      <c r="G14" s="56">
        <f t="shared" si="1"/>
        <v>237159.80000000002</v>
      </c>
      <c r="H14" s="57">
        <f t="shared" si="2"/>
        <v>0</v>
      </c>
      <c r="I14" s="58">
        <f t="shared" si="3"/>
        <v>1</v>
      </c>
      <c r="J14" s="57">
        <v>0</v>
      </c>
      <c r="K14" s="57">
        <f t="shared" si="4"/>
        <v>2.4493603917139484</v>
      </c>
      <c r="L14" s="57">
        <f t="shared" si="5"/>
        <v>0</v>
      </c>
      <c r="M14" s="58">
        <f t="shared" si="6"/>
        <v>1</v>
      </c>
      <c r="N14" s="50">
        <f t="shared" si="7"/>
        <v>1</v>
      </c>
    </row>
    <row r="15" spans="1:14" x14ac:dyDescent="0.25">
      <c r="A15" s="12" t="s">
        <v>9</v>
      </c>
      <c r="B15" s="191">
        <v>3665</v>
      </c>
      <c r="C15" s="191">
        <v>14970</v>
      </c>
      <c r="D15" s="191">
        <v>18250</v>
      </c>
      <c r="E15" s="19">
        <v>5000</v>
      </c>
      <c r="F15" s="56">
        <f t="shared" si="0"/>
        <v>12740</v>
      </c>
      <c r="G15" s="56">
        <f t="shared" si="1"/>
        <v>237159.80000000002</v>
      </c>
      <c r="H15" s="57">
        <f t="shared" si="2"/>
        <v>0</v>
      </c>
      <c r="I15" s="58">
        <f t="shared" si="3"/>
        <v>0.94628094643358618</v>
      </c>
      <c r="J15" s="57">
        <f>((E15/D15)*(D15/C15)*(C15/B15))^(1/3)</f>
        <v>1.1090863027771463</v>
      </c>
      <c r="K15" s="57">
        <f t="shared" si="4"/>
        <v>2.4493603917139484</v>
      </c>
      <c r="L15" s="57">
        <f t="shared" si="5"/>
        <v>0</v>
      </c>
      <c r="M15" s="58">
        <f t="shared" si="6"/>
        <v>0.54719350140178458</v>
      </c>
      <c r="N15" s="50">
        <f t="shared" si="7"/>
        <v>0.70682847941450522</v>
      </c>
    </row>
    <row r="16" spans="1:14" x14ac:dyDescent="0.25">
      <c r="A16" s="12" t="s">
        <v>43</v>
      </c>
      <c r="B16" s="188">
        <v>0</v>
      </c>
      <c r="C16" s="188">
        <v>0</v>
      </c>
      <c r="D16" s="188">
        <v>0</v>
      </c>
      <c r="E16" s="19">
        <v>0</v>
      </c>
      <c r="F16" s="56">
        <f t="shared" si="0"/>
        <v>0</v>
      </c>
      <c r="G16" s="56">
        <f t="shared" si="1"/>
        <v>237159.80000000002</v>
      </c>
      <c r="H16" s="57">
        <f t="shared" si="2"/>
        <v>0</v>
      </c>
      <c r="I16" s="58">
        <f t="shared" si="3"/>
        <v>1</v>
      </c>
      <c r="J16" s="57">
        <v>0</v>
      </c>
      <c r="K16" s="57">
        <f t="shared" si="4"/>
        <v>2.4493603917139484</v>
      </c>
      <c r="L16" s="57">
        <f t="shared" si="5"/>
        <v>0</v>
      </c>
      <c r="M16" s="58">
        <f t="shared" si="6"/>
        <v>1</v>
      </c>
      <c r="N16" s="50">
        <f t="shared" si="7"/>
        <v>1</v>
      </c>
    </row>
    <row r="17" spans="1:14" x14ac:dyDescent="0.25">
      <c r="A17" s="12" t="s">
        <v>10</v>
      </c>
      <c r="B17" s="188">
        <v>0</v>
      </c>
      <c r="C17" s="188">
        <v>0</v>
      </c>
      <c r="D17" s="188">
        <v>0</v>
      </c>
      <c r="E17" s="19">
        <v>0</v>
      </c>
      <c r="F17" s="56">
        <f t="shared" si="0"/>
        <v>0</v>
      </c>
      <c r="G17" s="56">
        <f t="shared" si="1"/>
        <v>237159.80000000002</v>
      </c>
      <c r="H17" s="57">
        <f t="shared" si="2"/>
        <v>0</v>
      </c>
      <c r="I17" s="58">
        <f t="shared" si="3"/>
        <v>1</v>
      </c>
      <c r="J17" s="57">
        <v>0</v>
      </c>
      <c r="K17" s="57">
        <f t="shared" si="4"/>
        <v>2.4493603917139484</v>
      </c>
      <c r="L17" s="57">
        <f t="shared" si="5"/>
        <v>0</v>
      </c>
      <c r="M17" s="58">
        <f t="shared" si="6"/>
        <v>1</v>
      </c>
      <c r="N17" s="50">
        <f t="shared" si="7"/>
        <v>1</v>
      </c>
    </row>
    <row r="18" spans="1:14" x14ac:dyDescent="0.25">
      <c r="A18" s="12" t="s">
        <v>11</v>
      </c>
      <c r="B18" s="188">
        <v>0</v>
      </c>
      <c r="C18" s="188">
        <v>0</v>
      </c>
      <c r="D18" s="188">
        <v>711479.4</v>
      </c>
      <c r="E18" s="8">
        <v>0</v>
      </c>
      <c r="F18" s="56">
        <f t="shared" si="0"/>
        <v>237159.80000000002</v>
      </c>
      <c r="G18" s="56">
        <f t="shared" si="1"/>
        <v>237159.80000000002</v>
      </c>
      <c r="H18" s="57">
        <f t="shared" si="2"/>
        <v>0</v>
      </c>
      <c r="I18" s="58">
        <f t="shared" si="3"/>
        <v>0</v>
      </c>
      <c r="J18" s="57">
        <v>0</v>
      </c>
      <c r="K18" s="57">
        <f t="shared" si="4"/>
        <v>2.4493603917139484</v>
      </c>
      <c r="L18" s="57">
        <f t="shared" si="5"/>
        <v>0</v>
      </c>
      <c r="M18" s="58">
        <f t="shared" si="6"/>
        <v>1</v>
      </c>
      <c r="N18" s="50">
        <f t="shared" si="7"/>
        <v>0.6</v>
      </c>
    </row>
    <row r="19" spans="1:14" x14ac:dyDescent="0.25">
      <c r="A19" s="12" t="s">
        <v>12</v>
      </c>
      <c r="B19" s="188">
        <v>0</v>
      </c>
      <c r="C19" s="188">
        <v>0</v>
      </c>
      <c r="D19" s="188">
        <v>0</v>
      </c>
      <c r="E19" s="19">
        <v>0</v>
      </c>
      <c r="F19" s="56">
        <f t="shared" si="0"/>
        <v>0</v>
      </c>
      <c r="G19" s="56">
        <f t="shared" si="1"/>
        <v>237159.80000000002</v>
      </c>
      <c r="H19" s="57">
        <f t="shared" si="2"/>
        <v>0</v>
      </c>
      <c r="I19" s="58">
        <f t="shared" si="3"/>
        <v>1</v>
      </c>
      <c r="J19" s="57">
        <v>0</v>
      </c>
      <c r="K19" s="57">
        <f t="shared" si="4"/>
        <v>2.4493603917139484</v>
      </c>
      <c r="L19" s="57">
        <f t="shared" si="5"/>
        <v>0</v>
      </c>
      <c r="M19" s="58">
        <f t="shared" si="6"/>
        <v>1</v>
      </c>
      <c r="N19" s="50">
        <f t="shared" si="7"/>
        <v>1</v>
      </c>
    </row>
    <row r="20" spans="1:14" x14ac:dyDescent="0.25">
      <c r="A20" s="12" t="s">
        <v>13</v>
      </c>
      <c r="B20" s="188">
        <v>2461</v>
      </c>
      <c r="C20" s="188">
        <v>2764</v>
      </c>
      <c r="D20" s="188">
        <v>0</v>
      </c>
      <c r="E20" s="19">
        <v>0</v>
      </c>
      <c r="F20" s="56">
        <f t="shared" si="0"/>
        <v>921.33333333333337</v>
      </c>
      <c r="G20" s="56">
        <f t="shared" si="1"/>
        <v>237159.80000000002</v>
      </c>
      <c r="H20" s="57">
        <f t="shared" si="2"/>
        <v>0</v>
      </c>
      <c r="I20" s="58">
        <f t="shared" si="3"/>
        <v>0.99611513699483079</v>
      </c>
      <c r="J20" s="57">
        <v>0</v>
      </c>
      <c r="K20" s="57">
        <f t="shared" si="4"/>
        <v>2.4493603917139484</v>
      </c>
      <c r="L20" s="57">
        <f t="shared" si="5"/>
        <v>0</v>
      </c>
      <c r="M20" s="58">
        <f t="shared" si="6"/>
        <v>1</v>
      </c>
      <c r="N20" s="50">
        <f t="shared" si="7"/>
        <v>0.99844605479793236</v>
      </c>
    </row>
    <row r="21" spans="1:14" x14ac:dyDescent="0.25">
      <c r="A21" s="12" t="s">
        <v>14</v>
      </c>
      <c r="B21" s="188">
        <v>0</v>
      </c>
      <c r="C21" s="188">
        <v>0</v>
      </c>
      <c r="D21" s="188">
        <v>0</v>
      </c>
      <c r="E21" s="19">
        <v>0</v>
      </c>
      <c r="F21" s="56">
        <f t="shared" si="0"/>
        <v>0</v>
      </c>
      <c r="G21" s="56">
        <f t="shared" si="1"/>
        <v>237159.80000000002</v>
      </c>
      <c r="H21" s="57">
        <f t="shared" si="2"/>
        <v>0</v>
      </c>
      <c r="I21" s="58">
        <f t="shared" si="3"/>
        <v>1</v>
      </c>
      <c r="J21" s="57">
        <v>0</v>
      </c>
      <c r="K21" s="57">
        <f t="shared" si="4"/>
        <v>2.4493603917139484</v>
      </c>
      <c r="L21" s="57">
        <f t="shared" si="5"/>
        <v>0</v>
      </c>
      <c r="M21" s="58">
        <f t="shared" si="6"/>
        <v>1</v>
      </c>
      <c r="N21" s="50">
        <f t="shared" si="7"/>
        <v>1</v>
      </c>
    </row>
  </sheetData>
  <mergeCells count="3">
    <mergeCell ref="A3:E3"/>
    <mergeCell ref="F3:H3"/>
    <mergeCell ref="J3:L3"/>
  </mergeCells>
  <pageMargins left="0.7" right="0.7" top="0.75" bottom="0.75" header="0.3" footer="0.3"/>
  <pageSetup paperSize="9" scale="90"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>
    <tabColor rgb="FFFF0000"/>
  </sheetPr>
  <dimension ref="A2:N22"/>
  <sheetViews>
    <sheetView topLeftCell="A4" zoomScale="85" zoomScaleNormal="85" workbookViewId="0">
      <selection activeCell="A21" sqref="A21"/>
    </sheetView>
  </sheetViews>
  <sheetFormatPr defaultRowHeight="15" x14ac:dyDescent="0.25"/>
  <cols>
    <col min="1" max="1" width="21.85546875" customWidth="1"/>
    <col min="2" max="2" width="15" customWidth="1"/>
    <col min="3" max="3" width="12.7109375" customWidth="1"/>
    <col min="4" max="5" width="12.140625" customWidth="1"/>
    <col min="6" max="6" width="12.42578125" customWidth="1"/>
    <col min="7" max="7" width="11" customWidth="1"/>
    <col min="9" max="9" width="11.85546875" customWidth="1"/>
    <col min="14" max="14" width="9.85546875" customWidth="1"/>
  </cols>
  <sheetData>
    <row r="2" spans="1:14" ht="18.75" x14ac:dyDescent="0.3">
      <c r="A2" s="13" t="s">
        <v>74</v>
      </c>
      <c r="B2" s="13"/>
    </row>
    <row r="3" spans="1:14" ht="105" customHeight="1" x14ac:dyDescent="0.25">
      <c r="A3" s="329" t="s">
        <v>100</v>
      </c>
      <c r="B3" s="329"/>
      <c r="C3" s="329"/>
      <c r="D3" s="329"/>
      <c r="E3" s="329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4" ht="61.5" customHeight="1" x14ac:dyDescent="0.25">
      <c r="A4" s="5" t="s">
        <v>0</v>
      </c>
      <c r="B4" s="10">
        <v>2018</v>
      </c>
      <c r="C4" s="10">
        <v>2019</v>
      </c>
      <c r="D4" s="10">
        <v>2020</v>
      </c>
      <c r="E4" s="10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4" x14ac:dyDescent="0.25">
      <c r="A5" s="12" t="s">
        <v>15</v>
      </c>
      <c r="B5" s="188">
        <v>0</v>
      </c>
      <c r="C5" s="188">
        <v>0</v>
      </c>
      <c r="D5" s="188">
        <v>0</v>
      </c>
      <c r="E5" s="19">
        <v>0</v>
      </c>
      <c r="F5" s="56">
        <f t="shared" ref="F5:F21" si="0">SUM(C5:E5)/3</f>
        <v>0</v>
      </c>
      <c r="G5" s="56">
        <f t="shared" ref="G5:G21" si="1">MAX($F$5:$F$21)</f>
        <v>268687.16666666669</v>
      </c>
      <c r="H5" s="57">
        <f t="shared" ref="H5:H21" si="2">MIN($F$5:$F$21)</f>
        <v>0</v>
      </c>
      <c r="I5" s="58">
        <f t="shared" ref="I5:I21" si="3">(G5-F5)/(G5-H5)</f>
        <v>1</v>
      </c>
      <c r="J5" s="57">
        <v>0</v>
      </c>
      <c r="K5" s="57">
        <f t="shared" ref="K5:K21" si="4">MAX($J$5:$J$21)</f>
        <v>2.2831686240557922</v>
      </c>
      <c r="L5" s="57">
        <f t="shared" ref="L5:L21" si="5">MIN($J$5:$J$21)</f>
        <v>0</v>
      </c>
      <c r="M5" s="58">
        <f t="shared" ref="M5:M21" si="6">(K5-J5)/(K5-L5)</f>
        <v>1</v>
      </c>
      <c r="N5" s="50">
        <f t="shared" ref="N5:N21" si="7">0.6*M5+0.4*I5</f>
        <v>1</v>
      </c>
    </row>
    <row r="6" spans="1:14" x14ac:dyDescent="0.25">
      <c r="A6" s="12" t="s">
        <v>1</v>
      </c>
      <c r="B6" s="189">
        <v>0</v>
      </c>
      <c r="C6" s="189">
        <v>0</v>
      </c>
      <c r="D6" s="189">
        <v>0</v>
      </c>
      <c r="E6" s="19">
        <v>0</v>
      </c>
      <c r="F6" s="56">
        <f t="shared" si="0"/>
        <v>0</v>
      </c>
      <c r="G6" s="56">
        <f t="shared" si="1"/>
        <v>268687.16666666669</v>
      </c>
      <c r="H6" s="57">
        <f t="shared" si="2"/>
        <v>0</v>
      </c>
      <c r="I6" s="58">
        <f t="shared" si="3"/>
        <v>1</v>
      </c>
      <c r="J6" s="57">
        <v>0</v>
      </c>
      <c r="K6" s="57">
        <f t="shared" si="4"/>
        <v>2.2831686240557922</v>
      </c>
      <c r="L6" s="57">
        <f t="shared" si="5"/>
        <v>0</v>
      </c>
      <c r="M6" s="58">
        <f t="shared" si="6"/>
        <v>1</v>
      </c>
      <c r="N6" s="50">
        <f t="shared" si="7"/>
        <v>1</v>
      </c>
    </row>
    <row r="7" spans="1:14" x14ac:dyDescent="0.25">
      <c r="A7" s="12" t="s">
        <v>2</v>
      </c>
      <c r="B7" s="188">
        <v>0</v>
      </c>
      <c r="C7" s="188">
        <v>0</v>
      </c>
      <c r="D7" s="188">
        <v>0</v>
      </c>
      <c r="E7" s="19">
        <v>0</v>
      </c>
      <c r="F7" s="56">
        <f t="shared" si="0"/>
        <v>0</v>
      </c>
      <c r="G7" s="56">
        <f t="shared" si="1"/>
        <v>268687.16666666669</v>
      </c>
      <c r="H7" s="57">
        <f t="shared" si="2"/>
        <v>0</v>
      </c>
      <c r="I7" s="58">
        <f t="shared" si="3"/>
        <v>1</v>
      </c>
      <c r="J7" s="57">
        <v>0</v>
      </c>
      <c r="K7" s="57">
        <f t="shared" si="4"/>
        <v>2.2831686240557922</v>
      </c>
      <c r="L7" s="57">
        <f t="shared" si="5"/>
        <v>0</v>
      </c>
      <c r="M7" s="58">
        <f t="shared" si="6"/>
        <v>1</v>
      </c>
      <c r="N7" s="50">
        <f t="shared" si="7"/>
        <v>1</v>
      </c>
    </row>
    <row r="8" spans="1:14" x14ac:dyDescent="0.25">
      <c r="A8" s="12" t="s">
        <v>3</v>
      </c>
      <c r="B8" s="188">
        <v>0</v>
      </c>
      <c r="C8" s="188">
        <v>0</v>
      </c>
      <c r="D8" s="188">
        <v>0</v>
      </c>
      <c r="E8" s="19">
        <v>0</v>
      </c>
      <c r="F8" s="56">
        <f t="shared" si="0"/>
        <v>0</v>
      </c>
      <c r="G8" s="56">
        <f t="shared" si="1"/>
        <v>268687.16666666669</v>
      </c>
      <c r="H8" s="57">
        <f t="shared" si="2"/>
        <v>0</v>
      </c>
      <c r="I8" s="58">
        <f t="shared" si="3"/>
        <v>1</v>
      </c>
      <c r="J8" s="57">
        <v>0</v>
      </c>
      <c r="K8" s="57">
        <f t="shared" si="4"/>
        <v>2.2831686240557922</v>
      </c>
      <c r="L8" s="57">
        <f t="shared" si="5"/>
        <v>0</v>
      </c>
      <c r="M8" s="58">
        <f t="shared" si="6"/>
        <v>1</v>
      </c>
      <c r="N8" s="50">
        <f t="shared" si="7"/>
        <v>1</v>
      </c>
    </row>
    <row r="9" spans="1:14" x14ac:dyDescent="0.25">
      <c r="A9" s="12" t="s">
        <v>16</v>
      </c>
      <c r="B9" s="190">
        <v>33714</v>
      </c>
      <c r="C9" s="190">
        <v>74066</v>
      </c>
      <c r="D9" s="190">
        <v>330737</v>
      </c>
      <c r="E9" s="325">
        <v>401258.5</v>
      </c>
      <c r="F9" s="56">
        <f t="shared" si="0"/>
        <v>268687.16666666669</v>
      </c>
      <c r="G9" s="56">
        <f t="shared" si="1"/>
        <v>268687.16666666669</v>
      </c>
      <c r="H9" s="57">
        <f t="shared" si="2"/>
        <v>0</v>
      </c>
      <c r="I9" s="58">
        <f t="shared" si="3"/>
        <v>0</v>
      </c>
      <c r="J9" s="57">
        <f>((E9/D9)*(D9/C9)*(C9/B9))^(1/3)</f>
        <v>2.2831686240557922</v>
      </c>
      <c r="K9" s="57">
        <f t="shared" si="4"/>
        <v>2.2831686240557922</v>
      </c>
      <c r="L9" s="57">
        <f t="shared" si="5"/>
        <v>0</v>
      </c>
      <c r="M9" s="58">
        <f t="shared" si="6"/>
        <v>0</v>
      </c>
      <c r="N9" s="50">
        <f t="shared" si="7"/>
        <v>0</v>
      </c>
    </row>
    <row r="10" spans="1:14" x14ac:dyDescent="0.25">
      <c r="A10" s="12" t="s">
        <v>4</v>
      </c>
      <c r="B10" s="188">
        <v>0</v>
      </c>
      <c r="C10" s="188">
        <v>0</v>
      </c>
      <c r="D10" s="188">
        <v>0</v>
      </c>
      <c r="E10" s="19">
        <v>0</v>
      </c>
      <c r="F10" s="56">
        <f t="shared" si="0"/>
        <v>0</v>
      </c>
      <c r="G10" s="56">
        <f t="shared" si="1"/>
        <v>268687.16666666669</v>
      </c>
      <c r="H10" s="57">
        <f t="shared" si="2"/>
        <v>0</v>
      </c>
      <c r="I10" s="58">
        <f t="shared" si="3"/>
        <v>1</v>
      </c>
      <c r="J10" s="57">
        <v>0</v>
      </c>
      <c r="K10" s="57">
        <f t="shared" si="4"/>
        <v>2.2831686240557922</v>
      </c>
      <c r="L10" s="57">
        <f t="shared" si="5"/>
        <v>0</v>
      </c>
      <c r="M10" s="58">
        <f t="shared" si="6"/>
        <v>1</v>
      </c>
      <c r="N10" s="50">
        <f t="shared" si="7"/>
        <v>1</v>
      </c>
    </row>
    <row r="11" spans="1:14" x14ac:dyDescent="0.25">
      <c r="A11" s="12" t="s">
        <v>5</v>
      </c>
      <c r="B11" s="188">
        <v>0</v>
      </c>
      <c r="C11" s="188">
        <v>0</v>
      </c>
      <c r="D11" s="188">
        <v>0</v>
      </c>
      <c r="E11" s="19">
        <v>0</v>
      </c>
      <c r="F11" s="56">
        <f t="shared" si="0"/>
        <v>0</v>
      </c>
      <c r="G11" s="56">
        <f t="shared" si="1"/>
        <v>268687.16666666669</v>
      </c>
      <c r="H11" s="57">
        <f t="shared" si="2"/>
        <v>0</v>
      </c>
      <c r="I11" s="58">
        <f t="shared" si="3"/>
        <v>1</v>
      </c>
      <c r="J11" s="57">
        <v>0</v>
      </c>
      <c r="K11" s="57">
        <f t="shared" si="4"/>
        <v>2.2831686240557922</v>
      </c>
      <c r="L11" s="57">
        <f t="shared" si="5"/>
        <v>0</v>
      </c>
      <c r="M11" s="58">
        <f t="shared" si="6"/>
        <v>1</v>
      </c>
      <c r="N11" s="50">
        <f t="shared" si="7"/>
        <v>1</v>
      </c>
    </row>
    <row r="12" spans="1:14" x14ac:dyDescent="0.25">
      <c r="A12" s="12" t="s">
        <v>6</v>
      </c>
      <c r="B12" s="188">
        <v>0</v>
      </c>
      <c r="C12" s="188">
        <v>0</v>
      </c>
      <c r="D12" s="188">
        <v>0</v>
      </c>
      <c r="E12" s="19">
        <v>0</v>
      </c>
      <c r="F12" s="56">
        <f t="shared" si="0"/>
        <v>0</v>
      </c>
      <c r="G12" s="56">
        <f t="shared" si="1"/>
        <v>268687.16666666669</v>
      </c>
      <c r="H12" s="57">
        <f t="shared" si="2"/>
        <v>0</v>
      </c>
      <c r="I12" s="58">
        <f t="shared" si="3"/>
        <v>1</v>
      </c>
      <c r="J12" s="57">
        <v>0</v>
      </c>
      <c r="K12" s="57">
        <f t="shared" si="4"/>
        <v>2.2831686240557922</v>
      </c>
      <c r="L12" s="57">
        <f t="shared" si="5"/>
        <v>0</v>
      </c>
      <c r="M12" s="58">
        <f t="shared" si="6"/>
        <v>1</v>
      </c>
      <c r="N12" s="50">
        <f t="shared" si="7"/>
        <v>1</v>
      </c>
    </row>
    <row r="13" spans="1:14" x14ac:dyDescent="0.25">
      <c r="A13" s="12" t="s">
        <v>7</v>
      </c>
      <c r="B13" s="188">
        <v>0</v>
      </c>
      <c r="C13" s="188">
        <v>0</v>
      </c>
      <c r="D13" s="188">
        <v>0</v>
      </c>
      <c r="E13" s="19">
        <v>0</v>
      </c>
      <c r="F13" s="56">
        <f t="shared" si="0"/>
        <v>0</v>
      </c>
      <c r="G13" s="56">
        <f t="shared" si="1"/>
        <v>268687.16666666669</v>
      </c>
      <c r="H13" s="57">
        <f t="shared" si="2"/>
        <v>0</v>
      </c>
      <c r="I13" s="58">
        <f t="shared" si="3"/>
        <v>1</v>
      </c>
      <c r="J13" s="57">
        <v>0</v>
      </c>
      <c r="K13" s="57">
        <f t="shared" si="4"/>
        <v>2.2831686240557922</v>
      </c>
      <c r="L13" s="57">
        <f t="shared" si="5"/>
        <v>0</v>
      </c>
      <c r="M13" s="58">
        <f t="shared" si="6"/>
        <v>1</v>
      </c>
      <c r="N13" s="50">
        <f t="shared" si="7"/>
        <v>1</v>
      </c>
    </row>
    <row r="14" spans="1:14" x14ac:dyDescent="0.25">
      <c r="A14" s="12" t="s">
        <v>8</v>
      </c>
      <c r="B14" s="189">
        <v>0</v>
      </c>
      <c r="C14" s="189">
        <v>0</v>
      </c>
      <c r="D14" s="189">
        <v>0</v>
      </c>
      <c r="E14" s="19">
        <v>0</v>
      </c>
      <c r="F14" s="56">
        <f t="shared" si="0"/>
        <v>0</v>
      </c>
      <c r="G14" s="56">
        <f t="shared" si="1"/>
        <v>268687.16666666669</v>
      </c>
      <c r="H14" s="57">
        <f t="shared" si="2"/>
        <v>0</v>
      </c>
      <c r="I14" s="58">
        <f t="shared" si="3"/>
        <v>1</v>
      </c>
      <c r="J14" s="57">
        <v>0</v>
      </c>
      <c r="K14" s="57">
        <f t="shared" si="4"/>
        <v>2.2831686240557922</v>
      </c>
      <c r="L14" s="57">
        <f t="shared" si="5"/>
        <v>0</v>
      </c>
      <c r="M14" s="58">
        <f t="shared" si="6"/>
        <v>1</v>
      </c>
      <c r="N14" s="50">
        <f t="shared" si="7"/>
        <v>1</v>
      </c>
    </row>
    <row r="15" spans="1:14" x14ac:dyDescent="0.25">
      <c r="A15" s="12" t="s">
        <v>9</v>
      </c>
      <c r="B15" s="191">
        <v>10900</v>
      </c>
      <c r="C15" s="191">
        <v>21085</v>
      </c>
      <c r="D15" s="191">
        <v>13240</v>
      </c>
      <c r="E15" s="19">
        <v>0</v>
      </c>
      <c r="F15" s="372">
        <f t="shared" si="0"/>
        <v>11441.666666666666</v>
      </c>
      <c r="G15" s="56">
        <f t="shared" si="1"/>
        <v>268687.16666666669</v>
      </c>
      <c r="H15" s="57">
        <f t="shared" si="2"/>
        <v>0</v>
      </c>
      <c r="I15" s="58">
        <f t="shared" si="3"/>
        <v>0.95741640060963096</v>
      </c>
      <c r="J15" s="57">
        <v>0</v>
      </c>
      <c r="K15" s="58">
        <f t="shared" si="4"/>
        <v>2.2831686240557922</v>
      </c>
      <c r="L15" s="57">
        <f t="shared" si="5"/>
        <v>0</v>
      </c>
      <c r="M15" s="58">
        <f t="shared" si="6"/>
        <v>1</v>
      </c>
      <c r="N15" s="50">
        <f t="shared" si="7"/>
        <v>0.98296656024385243</v>
      </c>
    </row>
    <row r="16" spans="1:14" x14ac:dyDescent="0.25">
      <c r="A16" s="12" t="s">
        <v>43</v>
      </c>
      <c r="B16" s="188">
        <v>0</v>
      </c>
      <c r="C16" s="188">
        <v>0</v>
      </c>
      <c r="D16" s="188">
        <v>0</v>
      </c>
      <c r="E16" s="19">
        <v>0</v>
      </c>
      <c r="F16" s="56">
        <f t="shared" si="0"/>
        <v>0</v>
      </c>
      <c r="G16" s="56">
        <f t="shared" si="1"/>
        <v>268687.16666666669</v>
      </c>
      <c r="H16" s="57">
        <f t="shared" si="2"/>
        <v>0</v>
      </c>
      <c r="I16" s="58">
        <f t="shared" si="3"/>
        <v>1</v>
      </c>
      <c r="J16" s="57">
        <v>0</v>
      </c>
      <c r="K16" s="57">
        <f t="shared" si="4"/>
        <v>2.2831686240557922</v>
      </c>
      <c r="L16" s="57">
        <f t="shared" si="5"/>
        <v>0</v>
      </c>
      <c r="M16" s="58">
        <f t="shared" si="6"/>
        <v>1</v>
      </c>
      <c r="N16" s="50">
        <f t="shared" si="7"/>
        <v>1</v>
      </c>
    </row>
    <row r="17" spans="1:14" x14ac:dyDescent="0.25">
      <c r="A17" s="12" t="s">
        <v>10</v>
      </c>
      <c r="B17" s="188">
        <v>0</v>
      </c>
      <c r="C17" s="188">
        <v>0</v>
      </c>
      <c r="D17" s="188">
        <v>0</v>
      </c>
      <c r="E17" s="19">
        <v>0</v>
      </c>
      <c r="F17" s="56">
        <f t="shared" si="0"/>
        <v>0</v>
      </c>
      <c r="G17" s="56">
        <f t="shared" si="1"/>
        <v>268687.16666666669</v>
      </c>
      <c r="H17" s="57">
        <f t="shared" si="2"/>
        <v>0</v>
      </c>
      <c r="I17" s="58">
        <f t="shared" si="3"/>
        <v>1</v>
      </c>
      <c r="J17" s="57">
        <v>0</v>
      </c>
      <c r="K17" s="57">
        <f t="shared" si="4"/>
        <v>2.2831686240557922</v>
      </c>
      <c r="L17" s="57">
        <f t="shared" si="5"/>
        <v>0</v>
      </c>
      <c r="M17" s="58">
        <f t="shared" si="6"/>
        <v>1</v>
      </c>
      <c r="N17" s="50">
        <f t="shared" si="7"/>
        <v>1</v>
      </c>
    </row>
    <row r="18" spans="1:14" ht="15.75" customHeight="1" x14ac:dyDescent="0.25">
      <c r="A18" s="12" t="s">
        <v>11</v>
      </c>
      <c r="B18" s="188">
        <v>0</v>
      </c>
      <c r="C18" s="188">
        <v>0</v>
      </c>
      <c r="D18" s="188">
        <v>0</v>
      </c>
      <c r="E18" s="19">
        <v>0</v>
      </c>
      <c r="F18" s="56">
        <f t="shared" si="0"/>
        <v>0</v>
      </c>
      <c r="G18" s="56">
        <f t="shared" si="1"/>
        <v>268687.16666666669</v>
      </c>
      <c r="H18" s="57">
        <f t="shared" si="2"/>
        <v>0</v>
      </c>
      <c r="I18" s="58">
        <f t="shared" si="3"/>
        <v>1</v>
      </c>
      <c r="J18" s="57">
        <v>0</v>
      </c>
      <c r="K18" s="57">
        <f t="shared" si="4"/>
        <v>2.2831686240557922</v>
      </c>
      <c r="L18" s="57">
        <f t="shared" si="5"/>
        <v>0</v>
      </c>
      <c r="M18" s="58">
        <f t="shared" si="6"/>
        <v>1</v>
      </c>
      <c r="N18" s="50">
        <f t="shared" si="7"/>
        <v>1</v>
      </c>
    </row>
    <row r="19" spans="1:14" x14ac:dyDescent="0.25">
      <c r="A19" s="12" t="s">
        <v>12</v>
      </c>
      <c r="B19" s="188">
        <v>0</v>
      </c>
      <c r="C19" s="188">
        <v>0</v>
      </c>
      <c r="D19" s="188">
        <v>0</v>
      </c>
      <c r="E19" s="19">
        <v>0</v>
      </c>
      <c r="F19" s="56">
        <f t="shared" si="0"/>
        <v>0</v>
      </c>
      <c r="G19" s="56">
        <f t="shared" si="1"/>
        <v>268687.16666666669</v>
      </c>
      <c r="H19" s="57">
        <f t="shared" si="2"/>
        <v>0</v>
      </c>
      <c r="I19" s="58">
        <f t="shared" si="3"/>
        <v>1</v>
      </c>
      <c r="J19" s="57">
        <v>0</v>
      </c>
      <c r="K19" s="57">
        <f t="shared" si="4"/>
        <v>2.2831686240557922</v>
      </c>
      <c r="L19" s="57">
        <f t="shared" si="5"/>
        <v>0</v>
      </c>
      <c r="M19" s="58">
        <f t="shared" si="6"/>
        <v>1</v>
      </c>
      <c r="N19" s="50">
        <f t="shared" si="7"/>
        <v>1</v>
      </c>
    </row>
    <row r="20" spans="1:14" x14ac:dyDescent="0.25">
      <c r="A20" s="12" t="s">
        <v>13</v>
      </c>
      <c r="B20" s="188">
        <v>17085</v>
      </c>
      <c r="C20" s="188">
        <v>17085</v>
      </c>
      <c r="D20" s="188">
        <v>1119</v>
      </c>
      <c r="E20" s="89">
        <v>11000</v>
      </c>
      <c r="F20" s="56">
        <f t="shared" si="0"/>
        <v>9734.6666666666661</v>
      </c>
      <c r="G20" s="56">
        <f t="shared" si="1"/>
        <v>268687.16666666669</v>
      </c>
      <c r="H20" s="57">
        <f t="shared" si="2"/>
        <v>0</v>
      </c>
      <c r="I20" s="58">
        <f t="shared" si="3"/>
        <v>0.96376951386463694</v>
      </c>
      <c r="J20" s="57">
        <f>((E20/D20)*(D20/C20)*(C20/B20))^(1/3)</f>
        <v>0.86349382064839753</v>
      </c>
      <c r="K20" s="57">
        <f t="shared" si="4"/>
        <v>2.2831686240557922</v>
      </c>
      <c r="L20" s="57">
        <f t="shared" si="5"/>
        <v>0</v>
      </c>
      <c r="M20" s="58">
        <f t="shared" si="6"/>
        <v>0.62180024219389551</v>
      </c>
      <c r="N20" s="50">
        <f t="shared" si="7"/>
        <v>0.75858795086219211</v>
      </c>
    </row>
    <row r="21" spans="1:14" s="186" customFormat="1" ht="15.75" customHeight="1" x14ac:dyDescent="0.25">
      <c r="A21" s="12" t="s">
        <v>14</v>
      </c>
      <c r="B21" s="188">
        <v>0</v>
      </c>
      <c r="C21" s="188">
        <v>0</v>
      </c>
      <c r="D21" s="188">
        <v>0</v>
      </c>
      <c r="E21" s="19">
        <v>0</v>
      </c>
      <c r="F21" s="56">
        <f t="shared" si="0"/>
        <v>0</v>
      </c>
      <c r="G21" s="56">
        <f t="shared" si="1"/>
        <v>268687.16666666669</v>
      </c>
      <c r="H21" s="57">
        <f t="shared" si="2"/>
        <v>0</v>
      </c>
      <c r="I21" s="58">
        <f t="shared" si="3"/>
        <v>1</v>
      </c>
      <c r="J21" s="57">
        <v>0</v>
      </c>
      <c r="K21" s="57">
        <f t="shared" si="4"/>
        <v>2.2831686240557922</v>
      </c>
      <c r="L21" s="57">
        <f t="shared" si="5"/>
        <v>0</v>
      </c>
      <c r="M21" s="58">
        <f t="shared" si="6"/>
        <v>1</v>
      </c>
      <c r="N21" s="50">
        <f t="shared" si="7"/>
        <v>1</v>
      </c>
    </row>
    <row r="22" spans="1:14" x14ac:dyDescent="0.25">
      <c r="C22" s="185"/>
      <c r="D22" s="185"/>
      <c r="E22" s="185"/>
    </row>
  </sheetData>
  <mergeCells count="3">
    <mergeCell ref="A3:E3"/>
    <mergeCell ref="F3:H3"/>
    <mergeCell ref="J3:L3"/>
  </mergeCells>
  <pageMargins left="0.7" right="0.7" top="0.75" bottom="0.75" header="0.3" footer="0.3"/>
  <pageSetup paperSize="9" scale="80" orientation="landscape" verticalDpi="3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>
    <tabColor rgb="FF00B0F0"/>
  </sheetPr>
  <dimension ref="A2:E18"/>
  <sheetViews>
    <sheetView workbookViewId="0">
      <selection activeCell="A14" sqref="A14:XFD14"/>
    </sheetView>
  </sheetViews>
  <sheetFormatPr defaultRowHeight="15" x14ac:dyDescent="0.25"/>
  <cols>
    <col min="1" max="1" width="21.5703125" customWidth="1"/>
  </cols>
  <sheetData>
    <row r="2" spans="1:5" x14ac:dyDescent="0.25">
      <c r="A2" s="12" t="s">
        <v>15</v>
      </c>
      <c r="B2" s="50">
        <f>'26.1'!N5</f>
        <v>1</v>
      </c>
      <c r="C2" s="50">
        <f>'26.2'!N5</f>
        <v>1</v>
      </c>
      <c r="D2" s="131">
        <f t="shared" ref="D2:D18" si="0">SUM(B2:C2)/2</f>
        <v>1</v>
      </c>
      <c r="E2">
        <f>_xlfn.RANK.EQ(D2,$D$2:$D$18,1)</f>
        <v>5</v>
      </c>
    </row>
    <row r="3" spans="1:5" x14ac:dyDescent="0.25">
      <c r="A3" s="12" t="s">
        <v>1</v>
      </c>
      <c r="B3" s="50">
        <f>'26.1'!N6</f>
        <v>1</v>
      </c>
      <c r="C3" s="50">
        <f>'26.2'!N6</f>
        <v>1</v>
      </c>
      <c r="D3" s="131">
        <f t="shared" si="0"/>
        <v>1</v>
      </c>
      <c r="E3">
        <f t="shared" ref="E3:E18" si="1">_xlfn.RANK.EQ(D3,$D$2:$D$18,1)</f>
        <v>5</v>
      </c>
    </row>
    <row r="4" spans="1:5" x14ac:dyDescent="0.25">
      <c r="A4" s="12" t="s">
        <v>2</v>
      </c>
      <c r="B4" s="50">
        <f>'26.1'!N7</f>
        <v>1</v>
      </c>
      <c r="C4" s="50">
        <f>'26.2'!N7</f>
        <v>1</v>
      </c>
      <c r="D4" s="131">
        <f t="shared" si="0"/>
        <v>1</v>
      </c>
      <c r="E4">
        <f t="shared" si="1"/>
        <v>5</v>
      </c>
    </row>
    <row r="5" spans="1:5" x14ac:dyDescent="0.25">
      <c r="A5" s="12" t="s">
        <v>3</v>
      </c>
      <c r="B5" s="50">
        <f>'26.1'!N8</f>
        <v>1</v>
      </c>
      <c r="C5" s="50">
        <f>'26.2'!N8</f>
        <v>1</v>
      </c>
      <c r="D5" s="131">
        <f t="shared" si="0"/>
        <v>1</v>
      </c>
      <c r="E5">
        <f t="shared" si="1"/>
        <v>5</v>
      </c>
    </row>
    <row r="6" spans="1:5" x14ac:dyDescent="0.25">
      <c r="A6" s="12" t="s">
        <v>16</v>
      </c>
      <c r="B6" s="50">
        <f>'26.1'!N9</f>
        <v>0.27125811372753733</v>
      </c>
      <c r="C6" s="50">
        <f>'26.2'!N9</f>
        <v>0</v>
      </c>
      <c r="D6" s="131">
        <f t="shared" si="0"/>
        <v>0.13562905686376867</v>
      </c>
      <c r="E6">
        <f t="shared" si="1"/>
        <v>1</v>
      </c>
    </row>
    <row r="7" spans="1:5" x14ac:dyDescent="0.25">
      <c r="A7" s="12" t="s">
        <v>4</v>
      </c>
      <c r="B7" s="50">
        <f>'26.1'!N10</f>
        <v>1</v>
      </c>
      <c r="C7" s="50">
        <f>'26.2'!N10</f>
        <v>1</v>
      </c>
      <c r="D7" s="131">
        <f t="shared" si="0"/>
        <v>1</v>
      </c>
      <c r="E7">
        <f t="shared" si="1"/>
        <v>5</v>
      </c>
    </row>
    <row r="8" spans="1:5" x14ac:dyDescent="0.25">
      <c r="A8" s="12" t="s">
        <v>5</v>
      </c>
      <c r="B8" s="50">
        <f>'26.1'!N11</f>
        <v>1</v>
      </c>
      <c r="C8" s="50">
        <f>'26.2'!N11</f>
        <v>1</v>
      </c>
      <c r="D8" s="131">
        <f t="shared" si="0"/>
        <v>1</v>
      </c>
      <c r="E8">
        <f t="shared" si="1"/>
        <v>5</v>
      </c>
    </row>
    <row r="9" spans="1:5" x14ac:dyDescent="0.25">
      <c r="A9" s="12" t="s">
        <v>6</v>
      </c>
      <c r="B9" s="50">
        <f>'26.1'!N12</f>
        <v>1</v>
      </c>
      <c r="C9" s="50">
        <f>'26.2'!N12</f>
        <v>1</v>
      </c>
      <c r="D9" s="131">
        <f t="shared" si="0"/>
        <v>1</v>
      </c>
      <c r="E9">
        <f t="shared" si="1"/>
        <v>5</v>
      </c>
    </row>
    <row r="10" spans="1:5" x14ac:dyDescent="0.25">
      <c r="A10" s="12" t="s">
        <v>7</v>
      </c>
      <c r="B10" s="50">
        <f>'26.1'!N13</f>
        <v>1</v>
      </c>
      <c r="C10" s="50">
        <f>'26.2'!N13</f>
        <v>1</v>
      </c>
      <c r="D10" s="131">
        <f t="shared" si="0"/>
        <v>1</v>
      </c>
      <c r="E10">
        <f t="shared" si="1"/>
        <v>5</v>
      </c>
    </row>
    <row r="11" spans="1:5" x14ac:dyDescent="0.25">
      <c r="A11" s="12" t="s">
        <v>8</v>
      </c>
      <c r="B11" s="50">
        <f>'26.1'!N14</f>
        <v>1</v>
      </c>
      <c r="C11" s="50">
        <f>'26.2'!N14</f>
        <v>1</v>
      </c>
      <c r="D11" s="131">
        <f t="shared" si="0"/>
        <v>1</v>
      </c>
      <c r="E11">
        <f t="shared" si="1"/>
        <v>5</v>
      </c>
    </row>
    <row r="12" spans="1:5" x14ac:dyDescent="0.25">
      <c r="A12" s="12" t="s">
        <v>9</v>
      </c>
      <c r="B12" s="50">
        <f>'26.1'!N15</f>
        <v>0.70682847941450522</v>
      </c>
      <c r="C12" s="50">
        <f>'26.2'!N15</f>
        <v>0.98296656024385243</v>
      </c>
      <c r="D12" s="131">
        <f t="shared" si="0"/>
        <v>0.84489751982917882</v>
      </c>
      <c r="E12">
        <f t="shared" si="1"/>
        <v>3</v>
      </c>
    </row>
    <row r="13" spans="1:5" x14ac:dyDescent="0.25">
      <c r="A13" s="12" t="s">
        <v>43</v>
      </c>
      <c r="B13" s="50">
        <f>'26.1'!N16</f>
        <v>1</v>
      </c>
      <c r="C13" s="50">
        <f>'26.2'!N16</f>
        <v>1</v>
      </c>
      <c r="D13" s="131">
        <f t="shared" si="0"/>
        <v>1</v>
      </c>
      <c r="E13">
        <f t="shared" si="1"/>
        <v>5</v>
      </c>
    </row>
    <row r="14" spans="1:5" x14ac:dyDescent="0.25">
      <c r="A14" s="12" t="s">
        <v>10</v>
      </c>
      <c r="B14" s="50">
        <f>'26.1'!N17</f>
        <v>1</v>
      </c>
      <c r="C14" s="50">
        <f>'26.2'!N17</f>
        <v>1</v>
      </c>
      <c r="D14" s="131">
        <f t="shared" si="0"/>
        <v>1</v>
      </c>
      <c r="E14">
        <f t="shared" si="1"/>
        <v>5</v>
      </c>
    </row>
    <row r="15" spans="1:5" x14ac:dyDescent="0.25">
      <c r="A15" s="12" t="s">
        <v>11</v>
      </c>
      <c r="B15" s="50">
        <f>'26.1'!N18</f>
        <v>0.6</v>
      </c>
      <c r="C15" s="50">
        <f>'26.2'!N18</f>
        <v>1</v>
      </c>
      <c r="D15" s="131">
        <f t="shared" si="0"/>
        <v>0.8</v>
      </c>
      <c r="E15">
        <f t="shared" si="1"/>
        <v>2</v>
      </c>
    </row>
    <row r="16" spans="1:5" x14ac:dyDescent="0.25">
      <c r="A16" s="12" t="s">
        <v>12</v>
      </c>
      <c r="B16" s="50">
        <f>'26.1'!N19</f>
        <v>1</v>
      </c>
      <c r="C16" s="50">
        <f>'26.2'!N19</f>
        <v>1</v>
      </c>
      <c r="D16" s="131">
        <f t="shared" si="0"/>
        <v>1</v>
      </c>
      <c r="E16">
        <f t="shared" si="1"/>
        <v>5</v>
      </c>
    </row>
    <row r="17" spans="1:5" x14ac:dyDescent="0.25">
      <c r="A17" s="12" t="s">
        <v>13</v>
      </c>
      <c r="B17" s="50">
        <f>'26.1'!N20</f>
        <v>0.99844605479793236</v>
      </c>
      <c r="C17" s="50">
        <f>'26.2'!N20</f>
        <v>0.75858795086219211</v>
      </c>
      <c r="D17" s="131">
        <f t="shared" si="0"/>
        <v>0.87851700283006218</v>
      </c>
      <c r="E17">
        <f t="shared" si="1"/>
        <v>4</v>
      </c>
    </row>
    <row r="18" spans="1:5" x14ac:dyDescent="0.25">
      <c r="A18" s="12" t="s">
        <v>14</v>
      </c>
      <c r="B18" s="50">
        <f>'26.1'!N21</f>
        <v>1</v>
      </c>
      <c r="C18" s="50">
        <f>'26.2'!N21</f>
        <v>1</v>
      </c>
      <c r="D18" s="131">
        <f t="shared" si="0"/>
        <v>1</v>
      </c>
      <c r="E18">
        <f t="shared" si="1"/>
        <v>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>
    <tabColor rgb="FF92D050"/>
  </sheetPr>
  <dimension ref="A2:O21"/>
  <sheetViews>
    <sheetView zoomScale="85" zoomScaleNormal="85" workbookViewId="0">
      <selection activeCell="A17" sqref="A17:XFD17"/>
    </sheetView>
  </sheetViews>
  <sheetFormatPr defaultRowHeight="15" x14ac:dyDescent="0.25"/>
  <cols>
    <col min="1" max="1" width="28.42578125" customWidth="1"/>
    <col min="2" max="2" width="13" customWidth="1"/>
    <col min="3" max="3" width="11.28515625" customWidth="1"/>
    <col min="4" max="4" width="11.5703125" customWidth="1"/>
    <col min="5" max="5" width="10.5703125" bestFit="1" customWidth="1"/>
  </cols>
  <sheetData>
    <row r="2" spans="1:15" ht="18.75" x14ac:dyDescent="0.3">
      <c r="A2" s="13" t="s">
        <v>19</v>
      </c>
    </row>
    <row r="3" spans="1:15" ht="78.75" customHeight="1" x14ac:dyDescent="0.25">
      <c r="A3" s="339" t="s">
        <v>75</v>
      </c>
      <c r="B3" s="340"/>
      <c r="C3" s="340"/>
      <c r="D3" s="340"/>
      <c r="E3" s="340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5" ht="50.25" customHeight="1" x14ac:dyDescent="0.25">
      <c r="A4" s="196" t="s">
        <v>0</v>
      </c>
      <c r="B4" s="195">
        <v>2018</v>
      </c>
      <c r="C4" s="195">
        <v>2019</v>
      </c>
      <c r="D4" s="195">
        <v>2020</v>
      </c>
      <c r="E4" s="195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ht="15.75" x14ac:dyDescent="0.25">
      <c r="A5" s="12" t="s">
        <v>15</v>
      </c>
      <c r="B5" s="197">
        <v>100</v>
      </c>
      <c r="C5" s="197">
        <v>100</v>
      </c>
      <c r="D5" s="197">
        <v>96.97</v>
      </c>
      <c r="E5" s="138">
        <v>97.2</v>
      </c>
      <c r="F5" s="56">
        <f>SUM(C5:E5)/3</f>
        <v>98.056666666666672</v>
      </c>
      <c r="G5" s="56">
        <f>MAX($F$5:$F$21)</f>
        <v>100</v>
      </c>
      <c r="H5" s="56">
        <f>MIN($F$5:$F$21)</f>
        <v>49.666666666666664</v>
      </c>
      <c r="I5" s="58">
        <f>(F5-H5)/(G5-H5)</f>
        <v>0.96139072847682128</v>
      </c>
      <c r="J5" s="57">
        <f>((E5/D5)*(D5/C5)*(C5/B5))^(1/3)</f>
        <v>0.99057817466838805</v>
      </c>
      <c r="K5" s="57">
        <f>MAX($J$5:$J$21)</f>
        <v>2.3765384801219374</v>
      </c>
      <c r="L5" s="57">
        <f>MIN($J$5:$J$21)</f>
        <v>0.97738005591110588</v>
      </c>
      <c r="M5" s="58">
        <f>(J5-L5)/(K5-L5)</f>
        <v>9.4328980399244703E-3</v>
      </c>
      <c r="N5" s="50">
        <f>0.6*M5+0.4*I5</f>
        <v>0.39021603021468326</v>
      </c>
      <c r="O5">
        <f>_xlfn.RANK.EQ(E5,$E$5:$E$21,0)</f>
        <v>12</v>
      </c>
    </row>
    <row r="6" spans="1:15" ht="15.75" x14ac:dyDescent="0.25">
      <c r="A6" s="12" t="s">
        <v>1</v>
      </c>
      <c r="B6" s="102">
        <v>7.1</v>
      </c>
      <c r="C6" s="102">
        <v>73.7</v>
      </c>
      <c r="D6" s="102">
        <v>97.6</v>
      </c>
      <c r="E6" s="138">
        <v>95.3</v>
      </c>
      <c r="F6" s="56">
        <f t="shared" ref="F6:F21" si="0">SUM(C6:E6)/3</f>
        <v>88.866666666666674</v>
      </c>
      <c r="G6" s="56">
        <f t="shared" ref="G6:G21" si="1">MAX($F$5:$F$21)</f>
        <v>100</v>
      </c>
      <c r="H6" s="56">
        <f t="shared" ref="H6:H21" si="2">MIN($F$5:$F$21)</f>
        <v>49.666666666666664</v>
      </c>
      <c r="I6" s="58">
        <f t="shared" ref="I6:I21" si="3">(F6-H6)/(G6-H6)</f>
        <v>0.77880794701986766</v>
      </c>
      <c r="J6" s="57">
        <f t="shared" ref="J6:J21" si="4">((E6/D6)*(D6/C6)*(C6/B6))^(1/3)</f>
        <v>2.3765384801219374</v>
      </c>
      <c r="K6" s="57">
        <f t="shared" ref="K6:K21" si="5">MAX($J$5:$J$21)</f>
        <v>2.3765384801219374</v>
      </c>
      <c r="L6" s="57">
        <f t="shared" ref="L6:L21" si="6">MIN($J$5:$J$21)</f>
        <v>0.97738005591110588</v>
      </c>
      <c r="M6" s="58">
        <f t="shared" ref="M6:M21" si="7">(J6-L6)/(K6-L6)</f>
        <v>1</v>
      </c>
      <c r="N6" s="50">
        <f t="shared" ref="N6:N21" si="8">0.6*M6+0.4*I6</f>
        <v>0.91152317880794709</v>
      </c>
      <c r="O6">
        <f t="shared" ref="O6:O21" si="9">_xlfn.RANK.EQ(E6,$E$5:$E$21,0)</f>
        <v>14</v>
      </c>
    </row>
    <row r="7" spans="1:15" ht="15.75" x14ac:dyDescent="0.25">
      <c r="A7" s="12" t="s">
        <v>2</v>
      </c>
      <c r="B7" s="102">
        <v>100</v>
      </c>
      <c r="C7" s="102">
        <v>100</v>
      </c>
      <c r="D7" s="102">
        <v>100</v>
      </c>
      <c r="E7" s="138">
        <v>100</v>
      </c>
      <c r="F7" s="56">
        <f t="shared" si="0"/>
        <v>100</v>
      </c>
      <c r="G7" s="56">
        <f t="shared" si="1"/>
        <v>100</v>
      </c>
      <c r="H7" s="56">
        <f t="shared" si="2"/>
        <v>49.666666666666664</v>
      </c>
      <c r="I7" s="58">
        <f t="shared" si="3"/>
        <v>1</v>
      </c>
      <c r="J7" s="57">
        <f t="shared" si="4"/>
        <v>1</v>
      </c>
      <c r="K7" s="57">
        <f t="shared" si="5"/>
        <v>2.3765384801219374</v>
      </c>
      <c r="L7" s="57">
        <f t="shared" si="6"/>
        <v>0.97738005591110588</v>
      </c>
      <c r="M7" s="58">
        <f t="shared" si="7"/>
        <v>1.6166821210151713E-2</v>
      </c>
      <c r="N7" s="50">
        <f t="shared" si="8"/>
        <v>0.40970009272609104</v>
      </c>
      <c r="O7">
        <f t="shared" si="9"/>
        <v>1</v>
      </c>
    </row>
    <row r="8" spans="1:15" ht="15.75" x14ac:dyDescent="0.25">
      <c r="A8" s="12" t="s">
        <v>3</v>
      </c>
      <c r="B8" s="84">
        <v>0</v>
      </c>
      <c r="C8" s="84">
        <v>0</v>
      </c>
      <c r="D8" s="84">
        <v>100</v>
      </c>
      <c r="E8" s="138">
        <v>100</v>
      </c>
      <c r="F8" s="56">
        <f t="shared" si="0"/>
        <v>66.666666666666671</v>
      </c>
      <c r="G8" s="56">
        <f t="shared" si="1"/>
        <v>100</v>
      </c>
      <c r="H8" s="56">
        <f t="shared" si="2"/>
        <v>49.666666666666664</v>
      </c>
      <c r="I8" s="58">
        <f t="shared" si="3"/>
        <v>0.33774834437086104</v>
      </c>
      <c r="J8" s="211">
        <f>(E8/D8)^(1/3)</f>
        <v>1</v>
      </c>
      <c r="K8" s="57">
        <f t="shared" si="5"/>
        <v>2.3765384801219374</v>
      </c>
      <c r="L8" s="57">
        <f t="shared" si="6"/>
        <v>0.97738005591110588</v>
      </c>
      <c r="M8" s="58">
        <f t="shared" si="7"/>
        <v>1.6166821210151713E-2</v>
      </c>
      <c r="N8" s="50">
        <f t="shared" si="8"/>
        <v>0.14479943047443544</v>
      </c>
      <c r="O8">
        <f t="shared" si="9"/>
        <v>1</v>
      </c>
    </row>
    <row r="9" spans="1:15" ht="15.75" x14ac:dyDescent="0.25">
      <c r="A9" s="12" t="s">
        <v>16</v>
      </c>
      <c r="B9" s="197">
        <v>100</v>
      </c>
      <c r="C9" s="197">
        <v>100</v>
      </c>
      <c r="D9" s="197">
        <v>100</v>
      </c>
      <c r="E9" s="138">
        <v>100</v>
      </c>
      <c r="F9" s="56">
        <f t="shared" si="0"/>
        <v>100</v>
      </c>
      <c r="G9" s="56">
        <f t="shared" si="1"/>
        <v>100</v>
      </c>
      <c r="H9" s="56">
        <f t="shared" si="2"/>
        <v>49.666666666666664</v>
      </c>
      <c r="I9" s="58">
        <f t="shared" si="3"/>
        <v>1</v>
      </c>
      <c r="J9" s="57">
        <f t="shared" si="4"/>
        <v>1</v>
      </c>
      <c r="K9" s="57">
        <f t="shared" si="5"/>
        <v>2.3765384801219374</v>
      </c>
      <c r="L9" s="57">
        <f t="shared" si="6"/>
        <v>0.97738005591110588</v>
      </c>
      <c r="M9" s="58">
        <f t="shared" si="7"/>
        <v>1.6166821210151713E-2</v>
      </c>
      <c r="N9" s="50">
        <f t="shared" si="8"/>
        <v>0.40970009272609104</v>
      </c>
      <c r="O9">
        <f t="shared" si="9"/>
        <v>1</v>
      </c>
    </row>
    <row r="10" spans="1:15" ht="15.75" x14ac:dyDescent="0.25">
      <c r="A10" s="12" t="s">
        <v>4</v>
      </c>
      <c r="B10" s="103">
        <v>33</v>
      </c>
      <c r="C10" s="103">
        <v>48</v>
      </c>
      <c r="D10" s="103">
        <v>49</v>
      </c>
      <c r="E10" s="138">
        <v>52</v>
      </c>
      <c r="F10" s="56">
        <f t="shared" si="0"/>
        <v>49.666666666666664</v>
      </c>
      <c r="G10" s="56">
        <f t="shared" si="1"/>
        <v>100</v>
      </c>
      <c r="H10" s="56">
        <f t="shared" si="2"/>
        <v>49.666666666666664</v>
      </c>
      <c r="I10" s="58">
        <f t="shared" si="3"/>
        <v>0</v>
      </c>
      <c r="J10" s="57">
        <f t="shared" si="4"/>
        <v>1.1636699011798588</v>
      </c>
      <c r="K10" s="57">
        <f t="shared" si="5"/>
        <v>2.3765384801219374</v>
      </c>
      <c r="L10" s="57">
        <f t="shared" si="6"/>
        <v>0.97738005591110588</v>
      </c>
      <c r="M10" s="58">
        <f t="shared" si="7"/>
        <v>0.13314421158120543</v>
      </c>
      <c r="N10" s="50">
        <f t="shared" si="8"/>
        <v>7.9886526948723252E-2</v>
      </c>
      <c r="O10">
        <f t="shared" si="9"/>
        <v>17</v>
      </c>
    </row>
    <row r="11" spans="1:15" ht="15.75" x14ac:dyDescent="0.25">
      <c r="A11" s="76" t="s">
        <v>5</v>
      </c>
      <c r="B11" s="197">
        <v>0</v>
      </c>
      <c r="C11" s="197">
        <v>100</v>
      </c>
      <c r="D11" s="197">
        <v>100</v>
      </c>
      <c r="E11" s="138">
        <v>100</v>
      </c>
      <c r="F11" s="56">
        <f t="shared" si="0"/>
        <v>100</v>
      </c>
      <c r="G11" s="56">
        <f t="shared" si="1"/>
        <v>100</v>
      </c>
      <c r="H11" s="56">
        <f t="shared" si="2"/>
        <v>49.666666666666664</v>
      </c>
      <c r="I11" s="58">
        <f t="shared" si="3"/>
        <v>1</v>
      </c>
      <c r="J11" s="57">
        <f>((E11/D11)*(D11/C11))^(1/3)</f>
        <v>1</v>
      </c>
      <c r="K11" s="57">
        <f t="shared" si="5"/>
        <v>2.3765384801219374</v>
      </c>
      <c r="L11" s="57">
        <f t="shared" si="6"/>
        <v>0.97738005591110588</v>
      </c>
      <c r="M11" s="58">
        <f t="shared" si="7"/>
        <v>1.6166821210151713E-2</v>
      </c>
      <c r="N11" s="50">
        <f t="shared" si="8"/>
        <v>0.40970009272609104</v>
      </c>
      <c r="O11">
        <f t="shared" si="9"/>
        <v>1</v>
      </c>
    </row>
    <row r="12" spans="1:15" ht="15.75" x14ac:dyDescent="0.25">
      <c r="A12" s="12" t="s">
        <v>6</v>
      </c>
      <c r="B12" s="197">
        <v>100</v>
      </c>
      <c r="C12" s="197">
        <v>100</v>
      </c>
      <c r="D12" s="197">
        <v>100</v>
      </c>
      <c r="E12" s="138">
        <v>100</v>
      </c>
      <c r="F12" s="56">
        <f t="shared" si="0"/>
        <v>100</v>
      </c>
      <c r="G12" s="56">
        <f t="shared" si="1"/>
        <v>100</v>
      </c>
      <c r="H12" s="56">
        <f t="shared" si="2"/>
        <v>49.666666666666664</v>
      </c>
      <c r="I12" s="58">
        <f t="shared" si="3"/>
        <v>1</v>
      </c>
      <c r="J12" s="57">
        <f t="shared" si="4"/>
        <v>1</v>
      </c>
      <c r="K12" s="57">
        <f t="shared" si="5"/>
        <v>2.3765384801219374</v>
      </c>
      <c r="L12" s="57">
        <f t="shared" si="6"/>
        <v>0.97738005591110588</v>
      </c>
      <c r="M12" s="58">
        <f t="shared" si="7"/>
        <v>1.6166821210151713E-2</v>
      </c>
      <c r="N12" s="50">
        <f t="shared" si="8"/>
        <v>0.40970009272609104</v>
      </c>
      <c r="O12">
        <f t="shared" si="9"/>
        <v>1</v>
      </c>
    </row>
    <row r="13" spans="1:15" ht="15.75" x14ac:dyDescent="0.25">
      <c r="A13" s="12" t="s">
        <v>7</v>
      </c>
      <c r="B13" s="103">
        <v>86.9</v>
      </c>
      <c r="C13" s="103">
        <v>100</v>
      </c>
      <c r="D13" s="103">
        <v>100</v>
      </c>
      <c r="E13" s="138">
        <v>95.5</v>
      </c>
      <c r="F13" s="56">
        <f t="shared" si="0"/>
        <v>98.5</v>
      </c>
      <c r="G13" s="56">
        <f t="shared" si="1"/>
        <v>100</v>
      </c>
      <c r="H13" s="56">
        <f t="shared" si="2"/>
        <v>49.666666666666664</v>
      </c>
      <c r="I13" s="58">
        <f t="shared" si="3"/>
        <v>0.9701986754966887</v>
      </c>
      <c r="J13" s="57">
        <f t="shared" si="4"/>
        <v>1.0319560425650027</v>
      </c>
      <c r="K13" s="57">
        <f t="shared" si="5"/>
        <v>2.3765384801219374</v>
      </c>
      <c r="L13" s="57">
        <f t="shared" si="6"/>
        <v>0.97738005591110588</v>
      </c>
      <c r="M13" s="58">
        <f t="shared" si="7"/>
        <v>3.9006295291170751E-2</v>
      </c>
      <c r="N13" s="50">
        <f t="shared" si="8"/>
        <v>0.41148324737337794</v>
      </c>
      <c r="O13">
        <f t="shared" si="9"/>
        <v>13</v>
      </c>
    </row>
    <row r="14" spans="1:15" ht="15.75" x14ac:dyDescent="0.25">
      <c r="A14" s="12" t="s">
        <v>8</v>
      </c>
      <c r="B14" s="102">
        <v>94.1</v>
      </c>
      <c r="C14" s="102">
        <v>100</v>
      </c>
      <c r="D14" s="102">
        <v>98.4</v>
      </c>
      <c r="E14" s="138">
        <v>97.6</v>
      </c>
      <c r="F14" s="56">
        <f t="shared" si="0"/>
        <v>98.666666666666671</v>
      </c>
      <c r="G14" s="56">
        <f t="shared" si="1"/>
        <v>100</v>
      </c>
      <c r="H14" s="56">
        <f t="shared" si="2"/>
        <v>49.666666666666664</v>
      </c>
      <c r="I14" s="58">
        <f t="shared" si="3"/>
        <v>0.97350993377483452</v>
      </c>
      <c r="J14" s="57">
        <f t="shared" si="4"/>
        <v>1.012247543284821</v>
      </c>
      <c r="K14" s="57">
        <f t="shared" si="5"/>
        <v>2.3765384801219374</v>
      </c>
      <c r="L14" s="57">
        <f t="shared" si="6"/>
        <v>0.97738005591110588</v>
      </c>
      <c r="M14" s="58">
        <f t="shared" si="7"/>
        <v>2.4920328370521362E-2</v>
      </c>
      <c r="N14" s="50">
        <f t="shared" si="8"/>
        <v>0.40435617053224665</v>
      </c>
      <c r="O14">
        <f t="shared" si="9"/>
        <v>11</v>
      </c>
    </row>
    <row r="15" spans="1:15" ht="15.75" x14ac:dyDescent="0.25">
      <c r="A15" s="12" t="s">
        <v>9</v>
      </c>
      <c r="B15" s="103">
        <v>100</v>
      </c>
      <c r="C15" s="103">
        <v>100</v>
      </c>
      <c r="D15" s="103">
        <v>100</v>
      </c>
      <c r="E15" s="138">
        <v>100</v>
      </c>
      <c r="F15" s="56">
        <f t="shared" si="0"/>
        <v>100</v>
      </c>
      <c r="G15" s="56">
        <f t="shared" si="1"/>
        <v>100</v>
      </c>
      <c r="H15" s="56">
        <f t="shared" si="2"/>
        <v>49.666666666666664</v>
      </c>
      <c r="I15" s="58">
        <f t="shared" si="3"/>
        <v>1</v>
      </c>
      <c r="J15" s="57">
        <f t="shared" si="4"/>
        <v>1</v>
      </c>
      <c r="K15" s="57">
        <f t="shared" si="5"/>
        <v>2.3765384801219374</v>
      </c>
      <c r="L15" s="57">
        <f t="shared" si="6"/>
        <v>0.97738005591110588</v>
      </c>
      <c r="M15" s="58">
        <f t="shared" si="7"/>
        <v>1.6166821210151713E-2</v>
      </c>
      <c r="N15" s="50">
        <f t="shared" si="8"/>
        <v>0.40970009272609104</v>
      </c>
      <c r="O15">
        <f t="shared" si="9"/>
        <v>1</v>
      </c>
    </row>
    <row r="16" spans="1:15" ht="15.75" x14ac:dyDescent="0.25">
      <c r="A16" s="12" t="s">
        <v>43</v>
      </c>
      <c r="B16" s="197">
        <v>92.86</v>
      </c>
      <c r="C16" s="197">
        <v>86.7</v>
      </c>
      <c r="D16" s="197">
        <v>86.7</v>
      </c>
      <c r="E16" s="138">
        <v>86.7</v>
      </c>
      <c r="F16" s="56">
        <f t="shared" si="0"/>
        <v>86.7</v>
      </c>
      <c r="G16" s="56">
        <f t="shared" si="1"/>
        <v>100</v>
      </c>
      <c r="H16" s="56">
        <f t="shared" si="2"/>
        <v>49.666666666666664</v>
      </c>
      <c r="I16" s="58">
        <f t="shared" si="3"/>
        <v>0.73576158940397363</v>
      </c>
      <c r="J16" s="57">
        <f t="shared" si="4"/>
        <v>0.97738005591110588</v>
      </c>
      <c r="K16" s="57">
        <f t="shared" si="5"/>
        <v>2.3765384801219374</v>
      </c>
      <c r="L16" s="57">
        <f t="shared" si="6"/>
        <v>0.97738005591110588</v>
      </c>
      <c r="M16" s="58">
        <f t="shared" si="7"/>
        <v>0</v>
      </c>
      <c r="N16" s="50">
        <f t="shared" si="8"/>
        <v>0.29430463576158944</v>
      </c>
      <c r="O16">
        <f t="shared" si="9"/>
        <v>16</v>
      </c>
    </row>
    <row r="17" spans="1:15" ht="15.75" x14ac:dyDescent="0.25">
      <c r="A17" s="12" t="s">
        <v>10</v>
      </c>
      <c r="B17" s="197">
        <v>100</v>
      </c>
      <c r="C17" s="197">
        <v>100</v>
      </c>
      <c r="D17" s="197">
        <v>100</v>
      </c>
      <c r="E17" s="138">
        <v>100</v>
      </c>
      <c r="F17" s="56">
        <f t="shared" si="0"/>
        <v>100</v>
      </c>
      <c r="G17" s="56">
        <f t="shared" si="1"/>
        <v>100</v>
      </c>
      <c r="H17" s="56">
        <f t="shared" si="2"/>
        <v>49.666666666666664</v>
      </c>
      <c r="I17" s="58">
        <f t="shared" si="3"/>
        <v>1</v>
      </c>
      <c r="J17" s="57">
        <f t="shared" si="4"/>
        <v>1</v>
      </c>
      <c r="K17" s="57">
        <f t="shared" si="5"/>
        <v>2.3765384801219374</v>
      </c>
      <c r="L17" s="57">
        <f t="shared" si="6"/>
        <v>0.97738005591110588</v>
      </c>
      <c r="M17" s="58">
        <f t="shared" si="7"/>
        <v>1.6166821210151713E-2</v>
      </c>
      <c r="N17" s="50">
        <f t="shared" si="8"/>
        <v>0.40970009272609104</v>
      </c>
      <c r="O17">
        <f t="shared" si="9"/>
        <v>1</v>
      </c>
    </row>
    <row r="18" spans="1:15" ht="15.75" x14ac:dyDescent="0.25">
      <c r="A18" s="12" t="s">
        <v>11</v>
      </c>
      <c r="B18" s="105">
        <v>100</v>
      </c>
      <c r="C18" s="105">
        <v>100</v>
      </c>
      <c r="D18" s="105">
        <v>100</v>
      </c>
      <c r="E18" s="138">
        <v>100</v>
      </c>
      <c r="F18" s="56">
        <f t="shared" si="0"/>
        <v>100</v>
      </c>
      <c r="G18" s="56">
        <f t="shared" si="1"/>
        <v>100</v>
      </c>
      <c r="H18" s="56">
        <f t="shared" si="2"/>
        <v>49.666666666666664</v>
      </c>
      <c r="I18" s="58">
        <f t="shared" si="3"/>
        <v>1</v>
      </c>
      <c r="J18" s="57">
        <f t="shared" si="4"/>
        <v>1</v>
      </c>
      <c r="K18" s="57">
        <f t="shared" si="5"/>
        <v>2.3765384801219374</v>
      </c>
      <c r="L18" s="57">
        <f t="shared" si="6"/>
        <v>0.97738005591110588</v>
      </c>
      <c r="M18" s="58">
        <f t="shared" si="7"/>
        <v>1.6166821210151713E-2</v>
      </c>
      <c r="N18" s="50">
        <f t="shared" si="8"/>
        <v>0.40970009272609104</v>
      </c>
      <c r="O18">
        <f t="shared" si="9"/>
        <v>1</v>
      </c>
    </row>
    <row r="19" spans="1:15" ht="15.75" x14ac:dyDescent="0.25">
      <c r="A19" s="76" t="s">
        <v>12</v>
      </c>
      <c r="B19" s="197">
        <v>100</v>
      </c>
      <c r="C19" s="197">
        <v>100</v>
      </c>
      <c r="D19" s="197">
        <v>100</v>
      </c>
      <c r="E19" s="138">
        <v>100</v>
      </c>
      <c r="F19" s="56">
        <f t="shared" si="0"/>
        <v>100</v>
      </c>
      <c r="G19" s="56">
        <f t="shared" si="1"/>
        <v>100</v>
      </c>
      <c r="H19" s="56">
        <f t="shared" si="2"/>
        <v>49.666666666666664</v>
      </c>
      <c r="I19" s="58">
        <f t="shared" si="3"/>
        <v>1</v>
      </c>
      <c r="J19" s="57">
        <f t="shared" si="4"/>
        <v>1</v>
      </c>
      <c r="K19" s="57">
        <f t="shared" si="5"/>
        <v>2.3765384801219374</v>
      </c>
      <c r="L19" s="57">
        <f t="shared" si="6"/>
        <v>0.97738005591110588</v>
      </c>
      <c r="M19" s="58">
        <f t="shared" si="7"/>
        <v>1.6166821210151713E-2</v>
      </c>
      <c r="N19" s="50">
        <f t="shared" si="8"/>
        <v>0.40970009272609104</v>
      </c>
      <c r="O19">
        <f t="shared" si="9"/>
        <v>1</v>
      </c>
    </row>
    <row r="20" spans="1:15" ht="15.75" x14ac:dyDescent="0.25">
      <c r="A20" s="12" t="s">
        <v>13</v>
      </c>
      <c r="B20" s="197">
        <v>100</v>
      </c>
      <c r="C20" s="197">
        <v>100</v>
      </c>
      <c r="D20" s="197">
        <v>96.4</v>
      </c>
      <c r="E20" s="138">
        <v>100</v>
      </c>
      <c r="F20" s="56">
        <f t="shared" si="0"/>
        <v>98.8</v>
      </c>
      <c r="G20" s="56">
        <f t="shared" si="1"/>
        <v>100</v>
      </c>
      <c r="H20" s="56">
        <f t="shared" si="2"/>
        <v>49.666666666666664</v>
      </c>
      <c r="I20" s="58">
        <f t="shared" si="3"/>
        <v>0.97615894039735096</v>
      </c>
      <c r="J20" s="57">
        <f t="shared" si="4"/>
        <v>1</v>
      </c>
      <c r="K20" s="57">
        <f t="shared" si="5"/>
        <v>2.3765384801219374</v>
      </c>
      <c r="L20" s="57">
        <f t="shared" si="6"/>
        <v>0.97738005591110588</v>
      </c>
      <c r="M20" s="58">
        <f t="shared" si="7"/>
        <v>1.6166821210151713E-2</v>
      </c>
      <c r="N20" s="50">
        <f t="shared" si="8"/>
        <v>0.40016366888503141</v>
      </c>
      <c r="O20">
        <f t="shared" si="9"/>
        <v>1</v>
      </c>
    </row>
    <row r="21" spans="1:15" ht="15.75" x14ac:dyDescent="0.25">
      <c r="A21" s="12" t="s">
        <v>14</v>
      </c>
      <c r="B21" s="197">
        <v>100</v>
      </c>
      <c r="C21" s="197">
        <v>100</v>
      </c>
      <c r="D21" s="197">
        <v>97</v>
      </c>
      <c r="E21" s="138">
        <v>94</v>
      </c>
      <c r="F21" s="56">
        <f t="shared" si="0"/>
        <v>97</v>
      </c>
      <c r="G21" s="56">
        <f t="shared" si="1"/>
        <v>100</v>
      </c>
      <c r="H21" s="56">
        <f t="shared" si="2"/>
        <v>49.666666666666664</v>
      </c>
      <c r="I21" s="58">
        <f t="shared" si="3"/>
        <v>0.94039735099337751</v>
      </c>
      <c r="J21" s="57">
        <f t="shared" si="4"/>
        <v>0.97958610871556151</v>
      </c>
      <c r="K21" s="57">
        <f t="shared" si="5"/>
        <v>2.3765384801219374</v>
      </c>
      <c r="L21" s="57">
        <f t="shared" si="6"/>
        <v>0.97738005591110588</v>
      </c>
      <c r="M21" s="58">
        <f t="shared" si="7"/>
        <v>1.5766997977372783E-3</v>
      </c>
      <c r="N21" s="50">
        <f t="shared" si="8"/>
        <v>0.37710496027599338</v>
      </c>
      <c r="O21">
        <f t="shared" si="9"/>
        <v>15</v>
      </c>
    </row>
  </sheetData>
  <autoFilter ref="A4:E21" xr:uid="{00000000-0009-0000-0000-00002A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>
    <tabColor rgb="FF92D050"/>
  </sheetPr>
  <dimension ref="A1:O22"/>
  <sheetViews>
    <sheetView zoomScale="80" zoomScaleNormal="80" workbookViewId="0">
      <selection activeCell="A17" sqref="A17:XFD17"/>
    </sheetView>
  </sheetViews>
  <sheetFormatPr defaultRowHeight="15" x14ac:dyDescent="0.25"/>
  <cols>
    <col min="1" max="1" width="28.140625" customWidth="1"/>
    <col min="2" max="2" width="16.28515625" customWidth="1"/>
    <col min="3" max="4" width="10.140625" bestFit="1" customWidth="1"/>
    <col min="5" max="5" width="11.5703125" customWidth="1"/>
  </cols>
  <sheetData>
    <row r="1" spans="1:15" ht="16.5" customHeight="1" x14ac:dyDescent="0.3">
      <c r="A1" s="13" t="s">
        <v>19</v>
      </c>
      <c r="B1" s="13"/>
    </row>
    <row r="2" spans="1:15" hidden="1" x14ac:dyDescent="0.25"/>
    <row r="3" spans="1:15" ht="141.75" customHeight="1" x14ac:dyDescent="0.25">
      <c r="A3" s="358" t="s">
        <v>76</v>
      </c>
      <c r="B3" s="358"/>
      <c r="C3" s="358"/>
      <c r="D3" s="358"/>
      <c r="E3" s="358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5" ht="45" customHeight="1" x14ac:dyDescent="0.25">
      <c r="A4" s="4" t="s">
        <v>0</v>
      </c>
      <c r="B4" s="278">
        <v>2018</v>
      </c>
      <c r="C4" s="278">
        <v>2019</v>
      </c>
      <c r="D4" s="278">
        <v>2020</v>
      </c>
      <c r="E4" s="121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ht="15.75" x14ac:dyDescent="0.25">
      <c r="A5" s="12" t="s">
        <v>15</v>
      </c>
      <c r="B5" s="102">
        <v>66.7</v>
      </c>
      <c r="C5" s="102">
        <v>66.7</v>
      </c>
      <c r="D5" s="102">
        <v>71.430000000000007</v>
      </c>
      <c r="E5" s="114">
        <v>71.430000000000007</v>
      </c>
      <c r="F5" s="56">
        <f t="shared" ref="F5:F21" si="0">SUM(C5:E5)/3</f>
        <v>69.853333333333339</v>
      </c>
      <c r="G5" s="56">
        <f t="shared" ref="G5:G21" si="1">MAX($F$5:$F$21)</f>
        <v>100</v>
      </c>
      <c r="H5" s="56">
        <f t="shared" ref="H5:H21" si="2">MIN($F$5:$F$21)</f>
        <v>0</v>
      </c>
      <c r="I5" s="58">
        <f t="shared" ref="I5:I21" si="3">(F5-H5)/(G5-H5)</f>
        <v>0.69853333333333334</v>
      </c>
      <c r="J5" s="57">
        <f>((E5/D5)*(D5/C5)*(C5/B5))^(1/3)</f>
        <v>1.0231004414803742</v>
      </c>
      <c r="K5" s="57">
        <f t="shared" ref="K5:K21" si="4">MAX($J$5:$J$21)</f>
        <v>1.1696070952851465</v>
      </c>
      <c r="L5" s="57">
        <f t="shared" ref="L5:L21" si="5">MIN($J$5:$J$21)</f>
        <v>0</v>
      </c>
      <c r="M5" s="58">
        <f t="shared" ref="M5:M21" si="6">(J5-L5)/(K5-L5)</f>
        <v>0.87473857298287461</v>
      </c>
      <c r="N5" s="50">
        <f t="shared" ref="N5:N21" si="7">0.6*M5+0.4*I5</f>
        <v>0.80425647712305803</v>
      </c>
      <c r="O5">
        <f>_xlfn.RANK.EQ(E5,$E$5:$E$21,0)</f>
        <v>13</v>
      </c>
    </row>
    <row r="6" spans="1:15" ht="15.75" x14ac:dyDescent="0.25">
      <c r="A6" s="12" t="s">
        <v>1</v>
      </c>
      <c r="B6" s="103">
        <v>60</v>
      </c>
      <c r="C6" s="103">
        <v>60</v>
      </c>
      <c r="D6" s="103">
        <v>60</v>
      </c>
      <c r="E6" s="114">
        <v>60</v>
      </c>
      <c r="F6" s="56">
        <f t="shared" si="0"/>
        <v>60</v>
      </c>
      <c r="G6" s="56">
        <f t="shared" si="1"/>
        <v>100</v>
      </c>
      <c r="H6" s="56">
        <f t="shared" si="2"/>
        <v>0</v>
      </c>
      <c r="I6" s="58">
        <f t="shared" si="3"/>
        <v>0.6</v>
      </c>
      <c r="J6" s="57">
        <f t="shared" ref="J6:J21" si="8">((E6/D6)*(D6/C6)*(C6/B6))^(1/3)</f>
        <v>1</v>
      </c>
      <c r="K6" s="57">
        <f t="shared" si="4"/>
        <v>1.1696070952851465</v>
      </c>
      <c r="L6" s="57">
        <f t="shared" si="5"/>
        <v>0</v>
      </c>
      <c r="M6" s="58">
        <f t="shared" si="6"/>
        <v>0.85498797333834842</v>
      </c>
      <c r="N6" s="50">
        <f t="shared" si="7"/>
        <v>0.75299278400300906</v>
      </c>
      <c r="O6">
        <f t="shared" ref="O6:O21" si="9">_xlfn.RANK.EQ(E6,$E$5:$E$21,0)</f>
        <v>15</v>
      </c>
    </row>
    <row r="7" spans="1:15" ht="15.75" x14ac:dyDescent="0.25">
      <c r="A7" s="12" t="s">
        <v>2</v>
      </c>
      <c r="B7" s="103">
        <v>75</v>
      </c>
      <c r="C7" s="103">
        <v>75</v>
      </c>
      <c r="D7" s="103">
        <v>75</v>
      </c>
      <c r="E7" s="114">
        <v>75</v>
      </c>
      <c r="F7" s="56">
        <f t="shared" si="0"/>
        <v>75</v>
      </c>
      <c r="G7" s="56">
        <f t="shared" si="1"/>
        <v>100</v>
      </c>
      <c r="H7" s="56">
        <f t="shared" si="2"/>
        <v>0</v>
      </c>
      <c r="I7" s="58">
        <f t="shared" si="3"/>
        <v>0.75</v>
      </c>
      <c r="J7" s="57">
        <f t="shared" si="8"/>
        <v>1</v>
      </c>
      <c r="K7" s="57">
        <f t="shared" si="4"/>
        <v>1.1696070952851465</v>
      </c>
      <c r="L7" s="57">
        <f t="shared" si="5"/>
        <v>0</v>
      </c>
      <c r="M7" s="58">
        <f t="shared" si="6"/>
        <v>0.85498797333834842</v>
      </c>
      <c r="N7" s="50">
        <f t="shared" si="7"/>
        <v>0.81299278400300912</v>
      </c>
      <c r="O7">
        <f t="shared" si="9"/>
        <v>8</v>
      </c>
    </row>
    <row r="8" spans="1:15" ht="15.75" x14ac:dyDescent="0.25">
      <c r="A8" s="12" t="s">
        <v>3</v>
      </c>
      <c r="B8" s="84">
        <v>75</v>
      </c>
      <c r="C8" s="84">
        <v>100</v>
      </c>
      <c r="D8" s="84">
        <v>80</v>
      </c>
      <c r="E8" s="114">
        <v>80</v>
      </c>
      <c r="F8" s="56">
        <f t="shared" si="0"/>
        <v>86.666666666666671</v>
      </c>
      <c r="G8" s="56">
        <f t="shared" si="1"/>
        <v>100</v>
      </c>
      <c r="H8" s="56">
        <f t="shared" si="2"/>
        <v>0</v>
      </c>
      <c r="I8" s="58">
        <f t="shared" si="3"/>
        <v>0.8666666666666667</v>
      </c>
      <c r="J8" s="211">
        <f t="shared" si="8"/>
        <v>1.0217459098580708</v>
      </c>
      <c r="K8" s="57">
        <f t="shared" si="4"/>
        <v>1.1696070952851465</v>
      </c>
      <c r="L8" s="57">
        <f t="shared" si="5"/>
        <v>0</v>
      </c>
      <c r="M8" s="58">
        <f t="shared" si="6"/>
        <v>0.8735804647362988</v>
      </c>
      <c r="N8" s="50">
        <f t="shared" si="7"/>
        <v>0.87081494550844596</v>
      </c>
      <c r="O8">
        <f t="shared" si="9"/>
        <v>6</v>
      </c>
    </row>
    <row r="9" spans="1:15" ht="15.75" x14ac:dyDescent="0.25">
      <c r="A9" s="12" t="s">
        <v>16</v>
      </c>
      <c r="B9" s="104">
        <v>70</v>
      </c>
      <c r="C9" s="104">
        <v>50</v>
      </c>
      <c r="D9" s="104">
        <v>62.5</v>
      </c>
      <c r="E9" s="114">
        <v>62.5</v>
      </c>
      <c r="F9" s="56">
        <f t="shared" si="0"/>
        <v>58.333333333333336</v>
      </c>
      <c r="G9" s="56">
        <f t="shared" si="1"/>
        <v>100</v>
      </c>
      <c r="H9" s="56">
        <f t="shared" si="2"/>
        <v>0</v>
      </c>
      <c r="I9" s="58">
        <f t="shared" si="3"/>
        <v>0.58333333333333337</v>
      </c>
      <c r="J9" s="57">
        <f t="shared" si="8"/>
        <v>0.96292839277708941</v>
      </c>
      <c r="K9" s="57">
        <f t="shared" si="4"/>
        <v>1.1696070952851465</v>
      </c>
      <c r="L9" s="57">
        <f t="shared" si="5"/>
        <v>0</v>
      </c>
      <c r="M9" s="58">
        <f t="shared" si="6"/>
        <v>0.82329219501043682</v>
      </c>
      <c r="N9" s="50">
        <f t="shared" si="7"/>
        <v>0.72730865033959546</v>
      </c>
      <c r="O9">
        <f t="shared" si="9"/>
        <v>14</v>
      </c>
    </row>
    <row r="10" spans="1:15" ht="15.75" x14ac:dyDescent="0.25">
      <c r="A10" s="12" t="s">
        <v>4</v>
      </c>
      <c r="B10" s="103">
        <v>0</v>
      </c>
      <c r="C10" s="103">
        <v>0</v>
      </c>
      <c r="D10" s="103">
        <v>0</v>
      </c>
      <c r="E10" s="114">
        <v>0</v>
      </c>
      <c r="F10" s="56">
        <f t="shared" si="0"/>
        <v>0</v>
      </c>
      <c r="G10" s="56">
        <f t="shared" si="1"/>
        <v>100</v>
      </c>
      <c r="H10" s="56">
        <f t="shared" si="2"/>
        <v>0</v>
      </c>
      <c r="I10" s="58">
        <f t="shared" si="3"/>
        <v>0</v>
      </c>
      <c r="J10" s="57">
        <v>0</v>
      </c>
      <c r="K10" s="57">
        <f t="shared" si="4"/>
        <v>1.1696070952851465</v>
      </c>
      <c r="L10" s="57">
        <f t="shared" si="5"/>
        <v>0</v>
      </c>
      <c r="M10" s="58">
        <f t="shared" si="6"/>
        <v>0</v>
      </c>
      <c r="N10" s="50">
        <f t="shared" si="7"/>
        <v>0</v>
      </c>
      <c r="O10">
        <f t="shared" si="9"/>
        <v>17</v>
      </c>
    </row>
    <row r="11" spans="1:15" ht="15.75" x14ac:dyDescent="0.25">
      <c r="A11" s="12" t="s">
        <v>5</v>
      </c>
      <c r="B11" s="197">
        <v>100</v>
      </c>
      <c r="C11" s="197">
        <v>100</v>
      </c>
      <c r="D11" s="197">
        <v>100</v>
      </c>
      <c r="E11" s="114">
        <v>100</v>
      </c>
      <c r="F11" s="56">
        <f t="shared" si="0"/>
        <v>100</v>
      </c>
      <c r="G11" s="56">
        <f t="shared" si="1"/>
        <v>100</v>
      </c>
      <c r="H11" s="56">
        <f t="shared" si="2"/>
        <v>0</v>
      </c>
      <c r="I11" s="58">
        <f t="shared" si="3"/>
        <v>1</v>
      </c>
      <c r="J11" s="57">
        <f t="shared" si="8"/>
        <v>1</v>
      </c>
      <c r="K11" s="57">
        <f t="shared" si="4"/>
        <v>1.1696070952851465</v>
      </c>
      <c r="L11" s="57">
        <f t="shared" si="5"/>
        <v>0</v>
      </c>
      <c r="M11" s="58">
        <f t="shared" si="6"/>
        <v>0.85498797333834842</v>
      </c>
      <c r="N11" s="50">
        <f t="shared" si="7"/>
        <v>0.91299278400300909</v>
      </c>
      <c r="O11">
        <f t="shared" si="9"/>
        <v>1</v>
      </c>
    </row>
    <row r="12" spans="1:15" ht="15.75" x14ac:dyDescent="0.25">
      <c r="A12" s="12" t="s">
        <v>6</v>
      </c>
      <c r="B12" s="103">
        <v>50</v>
      </c>
      <c r="C12" s="103">
        <v>50</v>
      </c>
      <c r="D12" s="103">
        <v>80</v>
      </c>
      <c r="E12" s="114">
        <v>80</v>
      </c>
      <c r="F12" s="56">
        <f t="shared" si="0"/>
        <v>70</v>
      </c>
      <c r="G12" s="56">
        <f t="shared" si="1"/>
        <v>100</v>
      </c>
      <c r="H12" s="56">
        <f t="shared" si="2"/>
        <v>0</v>
      </c>
      <c r="I12" s="58">
        <f t="shared" si="3"/>
        <v>0.7</v>
      </c>
      <c r="J12" s="57">
        <f t="shared" si="8"/>
        <v>1.1696070952851465</v>
      </c>
      <c r="K12" s="57">
        <f t="shared" si="4"/>
        <v>1.1696070952851465</v>
      </c>
      <c r="L12" s="57">
        <f t="shared" si="5"/>
        <v>0</v>
      </c>
      <c r="M12" s="58">
        <f t="shared" si="6"/>
        <v>1</v>
      </c>
      <c r="N12" s="50">
        <f t="shared" si="7"/>
        <v>0.87999999999999989</v>
      </c>
      <c r="O12">
        <f t="shared" si="9"/>
        <v>6</v>
      </c>
    </row>
    <row r="13" spans="1:15" ht="15.75" x14ac:dyDescent="0.25">
      <c r="A13" s="12" t="s">
        <v>7</v>
      </c>
      <c r="B13" s="103">
        <v>60</v>
      </c>
      <c r="C13" s="103">
        <v>60</v>
      </c>
      <c r="D13" s="103">
        <v>60</v>
      </c>
      <c r="E13" s="114">
        <v>60</v>
      </c>
      <c r="F13" s="56">
        <f t="shared" si="0"/>
        <v>60</v>
      </c>
      <c r="G13" s="56">
        <f t="shared" si="1"/>
        <v>100</v>
      </c>
      <c r="H13" s="56">
        <f t="shared" si="2"/>
        <v>0</v>
      </c>
      <c r="I13" s="58">
        <f t="shared" si="3"/>
        <v>0.6</v>
      </c>
      <c r="J13" s="57">
        <f t="shared" si="8"/>
        <v>1</v>
      </c>
      <c r="K13" s="57">
        <f t="shared" si="4"/>
        <v>1.1696070952851465</v>
      </c>
      <c r="L13" s="57">
        <f t="shared" si="5"/>
        <v>0</v>
      </c>
      <c r="M13" s="58">
        <f t="shared" si="6"/>
        <v>0.85498797333834842</v>
      </c>
      <c r="N13" s="50">
        <f t="shared" si="7"/>
        <v>0.75299278400300906</v>
      </c>
      <c r="O13">
        <f t="shared" si="9"/>
        <v>15</v>
      </c>
    </row>
    <row r="14" spans="1:15" ht="15.75" x14ac:dyDescent="0.25">
      <c r="A14" s="12" t="s">
        <v>8</v>
      </c>
      <c r="B14" s="102">
        <v>83.3</v>
      </c>
      <c r="C14" s="102">
        <v>80</v>
      </c>
      <c r="D14" s="102">
        <v>83.3</v>
      </c>
      <c r="E14" s="114">
        <v>83.3</v>
      </c>
      <c r="F14" s="56">
        <f t="shared" si="0"/>
        <v>82.2</v>
      </c>
      <c r="G14" s="56">
        <f t="shared" si="1"/>
        <v>100</v>
      </c>
      <c r="H14" s="56">
        <f t="shared" si="2"/>
        <v>0</v>
      </c>
      <c r="I14" s="58">
        <f t="shared" si="3"/>
        <v>0.82200000000000006</v>
      </c>
      <c r="J14" s="57">
        <f t="shared" si="8"/>
        <v>1</v>
      </c>
      <c r="K14" s="57">
        <f t="shared" si="4"/>
        <v>1.1696070952851465</v>
      </c>
      <c r="L14" s="57">
        <f t="shared" si="5"/>
        <v>0</v>
      </c>
      <c r="M14" s="58">
        <f t="shared" si="6"/>
        <v>0.85498797333834842</v>
      </c>
      <c r="N14" s="50">
        <f t="shared" si="7"/>
        <v>0.84179278400300905</v>
      </c>
      <c r="O14">
        <f t="shared" si="9"/>
        <v>5</v>
      </c>
    </row>
    <row r="15" spans="1:15" ht="15.75" x14ac:dyDescent="0.25">
      <c r="A15" s="12" t="s">
        <v>9</v>
      </c>
      <c r="B15" s="84">
        <v>75</v>
      </c>
      <c r="C15" s="84">
        <v>75</v>
      </c>
      <c r="D15" s="84">
        <v>75</v>
      </c>
      <c r="E15" s="114">
        <v>75</v>
      </c>
      <c r="F15" s="56">
        <f t="shared" si="0"/>
        <v>75</v>
      </c>
      <c r="G15" s="56">
        <f t="shared" si="1"/>
        <v>100</v>
      </c>
      <c r="H15" s="56">
        <f t="shared" si="2"/>
        <v>0</v>
      </c>
      <c r="I15" s="58">
        <f t="shared" si="3"/>
        <v>0.75</v>
      </c>
      <c r="J15" s="57">
        <f t="shared" si="8"/>
        <v>1</v>
      </c>
      <c r="K15" s="57">
        <f t="shared" si="4"/>
        <v>1.1696070952851465</v>
      </c>
      <c r="L15" s="57">
        <f t="shared" si="5"/>
        <v>0</v>
      </c>
      <c r="M15" s="58">
        <f t="shared" si="6"/>
        <v>0.85498797333834842</v>
      </c>
      <c r="N15" s="50">
        <f t="shared" si="7"/>
        <v>0.81299278400300912</v>
      </c>
      <c r="O15">
        <f t="shared" si="9"/>
        <v>8</v>
      </c>
    </row>
    <row r="16" spans="1:15" ht="15.75" x14ac:dyDescent="0.25">
      <c r="A16" s="12" t="s">
        <v>43</v>
      </c>
      <c r="B16" s="103">
        <v>75</v>
      </c>
      <c r="C16" s="103">
        <v>75</v>
      </c>
      <c r="D16" s="103">
        <v>75</v>
      </c>
      <c r="E16" s="114">
        <v>75</v>
      </c>
      <c r="F16" s="56">
        <f t="shared" si="0"/>
        <v>75</v>
      </c>
      <c r="G16" s="56">
        <f t="shared" si="1"/>
        <v>100</v>
      </c>
      <c r="H16" s="56">
        <f t="shared" si="2"/>
        <v>0</v>
      </c>
      <c r="I16" s="58">
        <f t="shared" si="3"/>
        <v>0.75</v>
      </c>
      <c r="J16" s="57">
        <f t="shared" si="8"/>
        <v>1</v>
      </c>
      <c r="K16" s="57">
        <f t="shared" si="4"/>
        <v>1.1696070952851465</v>
      </c>
      <c r="L16" s="57">
        <f t="shared" si="5"/>
        <v>0</v>
      </c>
      <c r="M16" s="58">
        <f t="shared" si="6"/>
        <v>0.85498797333834842</v>
      </c>
      <c r="N16" s="50">
        <f t="shared" si="7"/>
        <v>0.81299278400300912</v>
      </c>
      <c r="O16">
        <f t="shared" si="9"/>
        <v>8</v>
      </c>
    </row>
    <row r="17" spans="1:15" ht="15.75" x14ac:dyDescent="0.25">
      <c r="A17" s="12" t="s">
        <v>10</v>
      </c>
      <c r="B17" s="103">
        <v>100</v>
      </c>
      <c r="C17" s="103">
        <v>100</v>
      </c>
      <c r="D17" s="103">
        <v>100</v>
      </c>
      <c r="E17" s="114">
        <v>100</v>
      </c>
      <c r="F17" s="56">
        <f t="shared" si="0"/>
        <v>100</v>
      </c>
      <c r="G17" s="56">
        <f t="shared" si="1"/>
        <v>100</v>
      </c>
      <c r="H17" s="56">
        <f t="shared" si="2"/>
        <v>0</v>
      </c>
      <c r="I17" s="58">
        <f t="shared" si="3"/>
        <v>1</v>
      </c>
      <c r="J17" s="57">
        <f t="shared" si="8"/>
        <v>1</v>
      </c>
      <c r="K17" s="57">
        <f t="shared" si="4"/>
        <v>1.1696070952851465</v>
      </c>
      <c r="L17" s="57">
        <f t="shared" si="5"/>
        <v>0</v>
      </c>
      <c r="M17" s="58">
        <f t="shared" si="6"/>
        <v>0.85498797333834842</v>
      </c>
      <c r="N17" s="50">
        <f t="shared" si="7"/>
        <v>0.91299278400300909</v>
      </c>
      <c r="O17">
        <f t="shared" si="9"/>
        <v>1</v>
      </c>
    </row>
    <row r="18" spans="1:15" ht="15.75" x14ac:dyDescent="0.25">
      <c r="A18" s="12" t="s">
        <v>11</v>
      </c>
      <c r="B18" s="105">
        <v>75</v>
      </c>
      <c r="C18" s="105">
        <v>75</v>
      </c>
      <c r="D18" s="105">
        <v>75</v>
      </c>
      <c r="E18" s="114">
        <v>75</v>
      </c>
      <c r="F18" s="56">
        <f t="shared" si="0"/>
        <v>75</v>
      </c>
      <c r="G18" s="56">
        <f t="shared" si="1"/>
        <v>100</v>
      </c>
      <c r="H18" s="56">
        <f t="shared" si="2"/>
        <v>0</v>
      </c>
      <c r="I18" s="58">
        <f t="shared" si="3"/>
        <v>0.75</v>
      </c>
      <c r="J18" s="57">
        <f t="shared" si="8"/>
        <v>1</v>
      </c>
      <c r="K18" s="57">
        <f t="shared" si="4"/>
        <v>1.1696070952851465</v>
      </c>
      <c r="L18" s="57">
        <f t="shared" si="5"/>
        <v>0</v>
      </c>
      <c r="M18" s="58">
        <f t="shared" si="6"/>
        <v>0.85498797333834842</v>
      </c>
      <c r="N18" s="50">
        <f t="shared" si="7"/>
        <v>0.81299278400300912</v>
      </c>
      <c r="O18">
        <f t="shared" si="9"/>
        <v>8</v>
      </c>
    </row>
    <row r="19" spans="1:15" ht="15.75" x14ac:dyDescent="0.25">
      <c r="A19" s="12" t="s">
        <v>12</v>
      </c>
      <c r="B19" s="197">
        <v>100</v>
      </c>
      <c r="C19" s="197">
        <v>100</v>
      </c>
      <c r="D19" s="197">
        <v>100</v>
      </c>
      <c r="E19" s="114">
        <v>100</v>
      </c>
      <c r="F19" s="56">
        <f t="shared" si="0"/>
        <v>100</v>
      </c>
      <c r="G19" s="56">
        <f t="shared" si="1"/>
        <v>100</v>
      </c>
      <c r="H19" s="56">
        <f t="shared" si="2"/>
        <v>0</v>
      </c>
      <c r="I19" s="58">
        <f t="shared" si="3"/>
        <v>1</v>
      </c>
      <c r="J19" s="57">
        <f t="shared" si="8"/>
        <v>1</v>
      </c>
      <c r="K19" s="57">
        <f t="shared" si="4"/>
        <v>1.1696070952851465</v>
      </c>
      <c r="L19" s="57">
        <f t="shared" si="5"/>
        <v>0</v>
      </c>
      <c r="M19" s="58">
        <f t="shared" si="6"/>
        <v>0.85498797333834842</v>
      </c>
      <c r="N19" s="50">
        <f t="shared" si="7"/>
        <v>0.91299278400300909</v>
      </c>
      <c r="O19">
        <f t="shared" si="9"/>
        <v>1</v>
      </c>
    </row>
    <row r="20" spans="1:15" ht="15.75" x14ac:dyDescent="0.25">
      <c r="A20" s="12" t="s">
        <v>13</v>
      </c>
      <c r="B20" s="197">
        <v>100</v>
      </c>
      <c r="C20" s="197">
        <v>100</v>
      </c>
      <c r="D20" s="197">
        <v>100</v>
      </c>
      <c r="E20" s="114">
        <v>100</v>
      </c>
      <c r="F20" s="56">
        <f t="shared" si="0"/>
        <v>100</v>
      </c>
      <c r="G20" s="56">
        <f t="shared" si="1"/>
        <v>100</v>
      </c>
      <c r="H20" s="56">
        <f t="shared" si="2"/>
        <v>0</v>
      </c>
      <c r="I20" s="58">
        <f t="shared" si="3"/>
        <v>1</v>
      </c>
      <c r="J20" s="57">
        <f t="shared" si="8"/>
        <v>1</v>
      </c>
      <c r="K20" s="57">
        <f t="shared" si="4"/>
        <v>1.1696070952851465</v>
      </c>
      <c r="L20" s="57">
        <f t="shared" si="5"/>
        <v>0</v>
      </c>
      <c r="M20" s="58">
        <f t="shared" si="6"/>
        <v>0.85498797333834842</v>
      </c>
      <c r="N20" s="50">
        <f t="shared" si="7"/>
        <v>0.91299278400300909</v>
      </c>
      <c r="O20">
        <f t="shared" si="9"/>
        <v>1</v>
      </c>
    </row>
    <row r="21" spans="1:15" ht="15.75" x14ac:dyDescent="0.25">
      <c r="A21" s="12" t="s">
        <v>14</v>
      </c>
      <c r="B21" s="103">
        <v>75</v>
      </c>
      <c r="C21" s="103">
        <v>75</v>
      </c>
      <c r="D21" s="103">
        <v>75</v>
      </c>
      <c r="E21" s="114">
        <v>75</v>
      </c>
      <c r="F21" s="56">
        <f t="shared" si="0"/>
        <v>75</v>
      </c>
      <c r="G21" s="56">
        <f t="shared" si="1"/>
        <v>100</v>
      </c>
      <c r="H21" s="56">
        <f t="shared" si="2"/>
        <v>0</v>
      </c>
      <c r="I21" s="58">
        <f t="shared" si="3"/>
        <v>0.75</v>
      </c>
      <c r="J21" s="57">
        <f t="shared" si="8"/>
        <v>1</v>
      </c>
      <c r="K21" s="57">
        <f t="shared" si="4"/>
        <v>1.1696070952851465</v>
      </c>
      <c r="L21" s="57">
        <f t="shared" si="5"/>
        <v>0</v>
      </c>
      <c r="M21" s="58">
        <f t="shared" si="6"/>
        <v>0.85498797333834842</v>
      </c>
      <c r="N21" s="50">
        <f t="shared" si="7"/>
        <v>0.81299278400300912</v>
      </c>
      <c r="O21">
        <f t="shared" si="9"/>
        <v>8</v>
      </c>
    </row>
    <row r="22" spans="1:15" x14ac:dyDescent="0.25">
      <c r="A22" s="120"/>
      <c r="B22" s="120"/>
      <c r="C22" s="120"/>
      <c r="D22" s="120"/>
      <c r="E22" s="120"/>
    </row>
  </sheetData>
  <autoFilter ref="A4:E21" xr:uid="{00000000-0009-0000-0000-00002B000000}">
    <sortState xmlns:xlrd2="http://schemas.microsoft.com/office/spreadsheetml/2017/richdata2" ref="A5:I22">
      <sortCondition ref="A4:A21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>
    <tabColor theme="0"/>
  </sheetPr>
  <dimension ref="A2:O21"/>
  <sheetViews>
    <sheetView zoomScale="80" zoomScaleNormal="80" workbookViewId="0">
      <selection activeCell="A17" sqref="A17:XFD17"/>
    </sheetView>
  </sheetViews>
  <sheetFormatPr defaultRowHeight="15" x14ac:dyDescent="0.25"/>
  <cols>
    <col min="1" max="1" width="22.85546875" customWidth="1"/>
    <col min="2" max="2" width="15.140625" customWidth="1"/>
    <col min="3" max="5" width="11.28515625" bestFit="1" customWidth="1"/>
  </cols>
  <sheetData>
    <row r="2" spans="1:15" ht="18.75" x14ac:dyDescent="0.3">
      <c r="A2" s="13" t="s">
        <v>19</v>
      </c>
    </row>
    <row r="3" spans="1:15" ht="60" customHeight="1" x14ac:dyDescent="0.25">
      <c r="A3" s="329" t="s">
        <v>92</v>
      </c>
      <c r="B3" s="329"/>
      <c r="C3" s="329"/>
      <c r="D3" s="329"/>
      <c r="E3" s="329"/>
      <c r="F3" s="343" t="s">
        <v>29</v>
      </c>
      <c r="G3" s="343"/>
      <c r="H3" s="343"/>
      <c r="I3" s="60" t="s">
        <v>30</v>
      </c>
      <c r="J3" s="344" t="s">
        <v>31</v>
      </c>
      <c r="K3" s="345"/>
      <c r="L3" s="346"/>
      <c r="M3" s="60" t="s">
        <v>32</v>
      </c>
      <c r="N3" s="51" t="s">
        <v>33</v>
      </c>
    </row>
    <row r="4" spans="1:15" ht="47.25" customHeight="1" x14ac:dyDescent="0.25">
      <c r="A4" s="5" t="s">
        <v>0</v>
      </c>
      <c r="B4" s="10">
        <v>2018</v>
      </c>
      <c r="C4" s="10">
        <v>2019</v>
      </c>
      <c r="D4" s="10">
        <v>2020</v>
      </c>
      <c r="E4" s="10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ht="15.75" x14ac:dyDescent="0.25">
      <c r="A5" s="12" t="s">
        <v>15</v>
      </c>
      <c r="B5" s="102">
        <v>85.6</v>
      </c>
      <c r="C5" s="102">
        <v>85.6</v>
      </c>
      <c r="D5" s="102">
        <v>77.7</v>
      </c>
      <c r="E5" s="138">
        <v>70.7</v>
      </c>
      <c r="F5" s="56">
        <f>SUM(C5:E5)/3</f>
        <v>78</v>
      </c>
      <c r="G5" s="56">
        <f t="shared" ref="G5:G21" si="0">MAX($F$5:$F$21)</f>
        <v>100</v>
      </c>
      <c r="H5" s="56">
        <f t="shared" ref="H5:H21" si="1">MIN($F$5:$F$21)</f>
        <v>1.8666666666666665</v>
      </c>
      <c r="I5" s="58">
        <f>(F5-H5)/(G5-H5)</f>
        <v>0.77581521739130432</v>
      </c>
      <c r="J5" s="57">
        <f>((E5/D5)*(D5/C5)*(C5/B5))^(1/3)</f>
        <v>0.93824274818614262</v>
      </c>
      <c r="K5" s="57">
        <f t="shared" ref="K5:K21" si="2">MAX($J$5:$J$21)</f>
        <v>3.6840314986403864</v>
      </c>
      <c r="L5" s="57">
        <f t="shared" ref="L5:L21" si="3">MIN($J$5:$J$21)</f>
        <v>0.67870994138279972</v>
      </c>
      <c r="M5" s="58">
        <f>(J5-L5)/(K5-L5)</f>
        <v>8.6357749697896405E-2</v>
      </c>
      <c r="N5" s="50">
        <f>0.6*M5+0.4*I5</f>
        <v>0.3621407367752596</v>
      </c>
      <c r="O5">
        <f>_xlfn.RANK.EQ(E5,$E$5:$E$21,0)</f>
        <v>8</v>
      </c>
    </row>
    <row r="6" spans="1:15" ht="15.75" x14ac:dyDescent="0.25">
      <c r="A6" s="12" t="s">
        <v>1</v>
      </c>
      <c r="B6" s="103">
        <v>50</v>
      </c>
      <c r="C6" s="103">
        <v>36.799999999999997</v>
      </c>
      <c r="D6" s="103">
        <v>41.1</v>
      </c>
      <c r="E6" s="138">
        <v>39.5</v>
      </c>
      <c r="F6" s="56">
        <f t="shared" ref="F6:F21" si="4">SUM(C6:E6)/3</f>
        <v>39.133333333333333</v>
      </c>
      <c r="G6" s="56">
        <f t="shared" si="0"/>
        <v>100</v>
      </c>
      <c r="H6" s="56">
        <f t="shared" si="1"/>
        <v>1.8666666666666665</v>
      </c>
      <c r="I6" s="58">
        <f t="shared" ref="I6:I21" si="5">(F6-H6)/(G6-H6)</f>
        <v>0.37975543478260865</v>
      </c>
      <c r="J6" s="57">
        <f t="shared" ref="J6:J20" si="6">((E6/D6)*(D6/C6)*(C6/B6))^(1/3)</f>
        <v>0.9244335465376482</v>
      </c>
      <c r="K6" s="57">
        <f t="shared" si="2"/>
        <v>3.6840314986403864</v>
      </c>
      <c r="L6" s="57">
        <f t="shared" si="3"/>
        <v>0.67870994138279972</v>
      </c>
      <c r="M6" s="58">
        <f t="shared" ref="M6:M21" si="7">(J6-L6)/(K6-L6)</f>
        <v>8.1762833185503106E-2</v>
      </c>
      <c r="N6" s="50">
        <f t="shared" ref="N6:N21" si="8">0.6*M6+0.4*I6</f>
        <v>0.20095987382434533</v>
      </c>
      <c r="O6">
        <f t="shared" ref="O6:O21" si="9">_xlfn.RANK.EQ(E6,$E$5:$E$21,0)</f>
        <v>13</v>
      </c>
    </row>
    <row r="7" spans="1:15" ht="15.75" x14ac:dyDescent="0.25">
      <c r="A7" s="12" t="s">
        <v>2</v>
      </c>
      <c r="B7" s="103">
        <v>100</v>
      </c>
      <c r="C7" s="103">
        <v>100</v>
      </c>
      <c r="D7" s="103">
        <v>100</v>
      </c>
      <c r="E7" s="138">
        <v>86.7</v>
      </c>
      <c r="F7" s="56">
        <f t="shared" si="4"/>
        <v>95.566666666666663</v>
      </c>
      <c r="G7" s="56">
        <f t="shared" si="0"/>
        <v>100</v>
      </c>
      <c r="H7" s="56">
        <f t="shared" si="1"/>
        <v>1.8666666666666665</v>
      </c>
      <c r="I7" s="58">
        <f t="shared" si="5"/>
        <v>0.95482336956521741</v>
      </c>
      <c r="J7" s="57">
        <f t="shared" si="6"/>
        <v>0.95354171959631207</v>
      </c>
      <c r="K7" s="57">
        <f t="shared" si="2"/>
        <v>3.6840314986403864</v>
      </c>
      <c r="L7" s="57">
        <f t="shared" si="3"/>
        <v>0.67870994138279972</v>
      </c>
      <c r="M7" s="58">
        <f t="shared" si="7"/>
        <v>9.1448376813395502E-2</v>
      </c>
      <c r="N7" s="50">
        <f t="shared" si="8"/>
        <v>0.43679837391412429</v>
      </c>
      <c r="O7">
        <f t="shared" si="9"/>
        <v>7</v>
      </c>
    </row>
    <row r="8" spans="1:15" ht="15.75" x14ac:dyDescent="0.25">
      <c r="A8" s="12" t="s">
        <v>3</v>
      </c>
      <c r="B8" s="84">
        <v>40.1</v>
      </c>
      <c r="C8" s="84">
        <v>40.1</v>
      </c>
      <c r="D8" s="84">
        <v>50</v>
      </c>
      <c r="E8" s="138">
        <v>50</v>
      </c>
      <c r="F8" s="56">
        <f t="shared" si="4"/>
        <v>46.699999999999996</v>
      </c>
      <c r="G8" s="56">
        <f t="shared" si="0"/>
        <v>100</v>
      </c>
      <c r="H8" s="56">
        <f t="shared" si="1"/>
        <v>1.8666666666666665</v>
      </c>
      <c r="I8" s="58">
        <f t="shared" si="5"/>
        <v>0.45686141304347816</v>
      </c>
      <c r="J8" s="211">
        <f t="shared" si="6"/>
        <v>1.0763211571271925</v>
      </c>
      <c r="K8" s="57">
        <f t="shared" si="2"/>
        <v>3.6840314986403864</v>
      </c>
      <c r="L8" s="57">
        <f t="shared" si="3"/>
        <v>0.67870994138279972</v>
      </c>
      <c r="M8" s="58">
        <f t="shared" si="7"/>
        <v>0.13230238700554245</v>
      </c>
      <c r="N8" s="50">
        <f t="shared" si="8"/>
        <v>0.26212599742071674</v>
      </c>
      <c r="O8">
        <f t="shared" si="9"/>
        <v>11</v>
      </c>
    </row>
    <row r="9" spans="1:15" ht="15.75" x14ac:dyDescent="0.25">
      <c r="A9" s="12" t="s">
        <v>16</v>
      </c>
      <c r="B9" s="104">
        <v>87.83</v>
      </c>
      <c r="C9" s="104">
        <v>87.95</v>
      </c>
      <c r="D9" s="104">
        <v>88.1</v>
      </c>
      <c r="E9" s="138">
        <v>88.4</v>
      </c>
      <c r="F9" s="56">
        <f t="shared" si="4"/>
        <v>88.15000000000002</v>
      </c>
      <c r="G9" s="56">
        <f t="shared" si="0"/>
        <v>100</v>
      </c>
      <c r="H9" s="56">
        <f t="shared" si="1"/>
        <v>1.8666666666666665</v>
      </c>
      <c r="I9" s="58">
        <f t="shared" si="5"/>
        <v>0.87924592391304368</v>
      </c>
      <c r="J9" s="57">
        <f t="shared" si="6"/>
        <v>1.0021586070163311</v>
      </c>
      <c r="K9" s="57">
        <f t="shared" si="2"/>
        <v>3.6840314986403864</v>
      </c>
      <c r="L9" s="57">
        <f t="shared" si="3"/>
        <v>0.67870994138279972</v>
      </c>
      <c r="M9" s="58">
        <f t="shared" si="7"/>
        <v>0.10762531046051672</v>
      </c>
      <c r="N9" s="50">
        <f t="shared" si="8"/>
        <v>0.41627355584152753</v>
      </c>
      <c r="O9">
        <f t="shared" si="9"/>
        <v>6</v>
      </c>
    </row>
    <row r="10" spans="1:15" ht="15.75" x14ac:dyDescent="0.25">
      <c r="A10" s="12" t="s">
        <v>4</v>
      </c>
      <c r="B10" s="103">
        <v>19</v>
      </c>
      <c r="C10" s="103">
        <v>20</v>
      </c>
      <c r="D10" s="103">
        <v>22</v>
      </c>
      <c r="E10" s="138">
        <v>22</v>
      </c>
      <c r="F10" s="56">
        <f t="shared" si="4"/>
        <v>21.333333333333332</v>
      </c>
      <c r="G10" s="56">
        <f t="shared" si="0"/>
        <v>100</v>
      </c>
      <c r="H10" s="56">
        <f t="shared" si="1"/>
        <v>1.8666666666666665</v>
      </c>
      <c r="I10" s="58">
        <f t="shared" si="5"/>
        <v>0.19836956521739127</v>
      </c>
      <c r="J10" s="211">
        <f t="shared" si="6"/>
        <v>1.0500815467556952</v>
      </c>
      <c r="K10" s="57">
        <f t="shared" si="2"/>
        <v>3.6840314986403864</v>
      </c>
      <c r="L10" s="57">
        <f t="shared" si="3"/>
        <v>0.67870994138279972</v>
      </c>
      <c r="M10" s="58">
        <f t="shared" si="7"/>
        <v>0.12357133780778493</v>
      </c>
      <c r="N10" s="50">
        <f t="shared" si="8"/>
        <v>0.15349062877162745</v>
      </c>
      <c r="O10">
        <f t="shared" si="9"/>
        <v>14</v>
      </c>
    </row>
    <row r="11" spans="1:15" ht="15.75" x14ac:dyDescent="0.25">
      <c r="A11" s="82" t="s">
        <v>5</v>
      </c>
      <c r="B11" s="84">
        <v>100</v>
      </c>
      <c r="C11" s="84">
        <v>100</v>
      </c>
      <c r="D11" s="84">
        <v>100</v>
      </c>
      <c r="E11" s="138">
        <v>100</v>
      </c>
      <c r="F11" s="56">
        <f t="shared" si="4"/>
        <v>100</v>
      </c>
      <c r="G11" s="56">
        <f t="shared" si="0"/>
        <v>100</v>
      </c>
      <c r="H11" s="56">
        <f t="shared" si="1"/>
        <v>1.8666666666666665</v>
      </c>
      <c r="I11" s="58">
        <f t="shared" si="5"/>
        <v>1</v>
      </c>
      <c r="J11" s="57">
        <f t="shared" si="6"/>
        <v>1</v>
      </c>
      <c r="K11" s="57">
        <f t="shared" si="2"/>
        <v>3.6840314986403864</v>
      </c>
      <c r="L11" s="57">
        <f t="shared" si="3"/>
        <v>0.67870994138279972</v>
      </c>
      <c r="M11" s="58">
        <f t="shared" si="7"/>
        <v>0.10690704887845133</v>
      </c>
      <c r="N11" s="50">
        <f t="shared" si="8"/>
        <v>0.46414422932707083</v>
      </c>
      <c r="O11">
        <f t="shared" si="9"/>
        <v>1</v>
      </c>
    </row>
    <row r="12" spans="1:15" ht="15.75" x14ac:dyDescent="0.25">
      <c r="A12" s="12" t="s">
        <v>6</v>
      </c>
      <c r="B12" s="16">
        <v>1E-3</v>
      </c>
      <c r="C12" s="16">
        <v>1E-3</v>
      </c>
      <c r="D12" s="103">
        <v>22.2</v>
      </c>
      <c r="E12" s="138">
        <v>54.5</v>
      </c>
      <c r="F12" s="56">
        <f t="shared" si="4"/>
        <v>25.566999999999997</v>
      </c>
      <c r="G12" s="56">
        <f t="shared" si="0"/>
        <v>100</v>
      </c>
      <c r="H12" s="56">
        <f t="shared" si="1"/>
        <v>1.8666666666666665</v>
      </c>
      <c r="I12" s="58">
        <f t="shared" si="5"/>
        <v>0.24151154891304341</v>
      </c>
      <c r="J12" s="57">
        <f>((E12/D12))^(1/3)</f>
        <v>1.3490079506310733</v>
      </c>
      <c r="K12" s="57">
        <f t="shared" si="2"/>
        <v>3.6840314986403864</v>
      </c>
      <c r="L12" s="57">
        <f t="shared" si="3"/>
        <v>0.67870994138279972</v>
      </c>
      <c r="M12" s="58">
        <f t="shared" si="7"/>
        <v>0.22303703496538096</v>
      </c>
      <c r="N12" s="50">
        <f t="shared" si="8"/>
        <v>0.23042684054444595</v>
      </c>
      <c r="O12">
        <f t="shared" si="9"/>
        <v>10</v>
      </c>
    </row>
    <row r="13" spans="1:15" ht="15.75" x14ac:dyDescent="0.25">
      <c r="A13" s="12" t="s">
        <v>7</v>
      </c>
      <c r="B13" s="103">
        <v>45.6</v>
      </c>
      <c r="C13" s="103">
        <v>65.900000000000006</v>
      </c>
      <c r="D13" s="103">
        <v>61.4</v>
      </c>
      <c r="E13" s="138">
        <v>62.9</v>
      </c>
      <c r="F13" s="56">
        <f t="shared" si="4"/>
        <v>63.400000000000006</v>
      </c>
      <c r="G13" s="56">
        <f t="shared" si="0"/>
        <v>100</v>
      </c>
      <c r="H13" s="56">
        <f t="shared" si="1"/>
        <v>1.8666666666666665</v>
      </c>
      <c r="I13" s="58">
        <f t="shared" si="5"/>
        <v>0.62703804347826086</v>
      </c>
      <c r="J13" s="57">
        <f t="shared" si="6"/>
        <v>1.1131711295981523</v>
      </c>
      <c r="K13" s="57">
        <f t="shared" si="2"/>
        <v>3.6840314986403864</v>
      </c>
      <c r="L13" s="57">
        <f t="shared" si="3"/>
        <v>0.67870994138279972</v>
      </c>
      <c r="M13" s="58">
        <f t="shared" si="7"/>
        <v>0.14456396093994239</v>
      </c>
      <c r="N13" s="50">
        <f t="shared" si="8"/>
        <v>0.33755359395526979</v>
      </c>
      <c r="O13">
        <f t="shared" si="9"/>
        <v>9</v>
      </c>
    </row>
    <row r="14" spans="1:15" ht="15.75" x14ac:dyDescent="0.25">
      <c r="A14" s="12" t="s">
        <v>8</v>
      </c>
      <c r="B14" s="102">
        <v>4.5999999999999996</v>
      </c>
      <c r="C14" s="102">
        <v>0.8</v>
      </c>
      <c r="D14" s="102">
        <v>2.4</v>
      </c>
      <c r="E14" s="138">
        <v>2.4</v>
      </c>
      <c r="F14" s="56">
        <f t="shared" si="4"/>
        <v>1.8666666666666665</v>
      </c>
      <c r="G14" s="56">
        <f t="shared" si="0"/>
        <v>100</v>
      </c>
      <c r="H14" s="56">
        <f t="shared" si="1"/>
        <v>1.8666666666666665</v>
      </c>
      <c r="I14" s="58">
        <f t="shared" si="5"/>
        <v>0</v>
      </c>
      <c r="J14" s="57">
        <f t="shared" si="6"/>
        <v>0.80504063703646211</v>
      </c>
      <c r="K14" s="57">
        <f t="shared" si="2"/>
        <v>3.6840314986403864</v>
      </c>
      <c r="L14" s="57">
        <f t="shared" si="3"/>
        <v>0.67870994138279972</v>
      </c>
      <c r="M14" s="58">
        <f t="shared" si="7"/>
        <v>4.2035666815281349E-2</v>
      </c>
      <c r="N14" s="50">
        <f t="shared" si="8"/>
        <v>2.5221400089168809E-2</v>
      </c>
      <c r="O14">
        <f t="shared" si="9"/>
        <v>17</v>
      </c>
    </row>
    <row r="15" spans="1:15" ht="15.75" x14ac:dyDescent="0.25">
      <c r="A15" s="12" t="s">
        <v>9</v>
      </c>
      <c r="B15" s="84">
        <v>0</v>
      </c>
      <c r="C15" s="84">
        <v>0</v>
      </c>
      <c r="D15" s="84">
        <v>0</v>
      </c>
      <c r="E15" s="138">
        <v>50</v>
      </c>
      <c r="F15" s="56">
        <f t="shared" si="4"/>
        <v>16.666666666666668</v>
      </c>
      <c r="G15" s="56">
        <f t="shared" si="0"/>
        <v>100</v>
      </c>
      <c r="H15" s="56">
        <f t="shared" si="1"/>
        <v>1.8666666666666665</v>
      </c>
      <c r="I15" s="58">
        <f t="shared" si="5"/>
        <v>0.15081521739130435</v>
      </c>
      <c r="J15" s="57">
        <f>((E15))^(1/3)</f>
        <v>3.6840314986403864</v>
      </c>
      <c r="K15" s="57">
        <f t="shared" si="2"/>
        <v>3.6840314986403864</v>
      </c>
      <c r="L15" s="57">
        <f t="shared" si="3"/>
        <v>0.67870994138279972</v>
      </c>
      <c r="M15" s="58">
        <f t="shared" si="7"/>
        <v>1</v>
      </c>
      <c r="N15" s="50">
        <f t="shared" si="8"/>
        <v>0.66032608695652173</v>
      </c>
      <c r="O15">
        <f t="shared" si="9"/>
        <v>11</v>
      </c>
    </row>
    <row r="16" spans="1:15" ht="15.75" x14ac:dyDescent="0.25">
      <c r="A16" s="12" t="s">
        <v>43</v>
      </c>
      <c r="B16" s="103">
        <v>21.43</v>
      </c>
      <c r="C16" s="103">
        <v>6.6</v>
      </c>
      <c r="D16" s="103">
        <v>6.7</v>
      </c>
      <c r="E16" s="325">
        <v>6.7</v>
      </c>
      <c r="F16" s="56">
        <f t="shared" si="4"/>
        <v>6.666666666666667</v>
      </c>
      <c r="G16" s="56">
        <f t="shared" si="0"/>
        <v>100</v>
      </c>
      <c r="H16" s="56">
        <f t="shared" si="1"/>
        <v>1.8666666666666665</v>
      </c>
      <c r="I16" s="58">
        <f t="shared" si="5"/>
        <v>4.8913043478260872E-2</v>
      </c>
      <c r="J16" s="57">
        <f t="shared" si="6"/>
        <v>0.67870994138279972</v>
      </c>
      <c r="K16" s="57">
        <f t="shared" si="2"/>
        <v>3.6840314986403864</v>
      </c>
      <c r="L16" s="57">
        <f t="shared" si="3"/>
        <v>0.67870994138279972</v>
      </c>
      <c r="M16" s="58">
        <f t="shared" si="7"/>
        <v>0</v>
      </c>
      <c r="N16" s="50">
        <f t="shared" si="8"/>
        <v>1.9565217391304349E-2</v>
      </c>
      <c r="O16">
        <f t="shared" si="9"/>
        <v>16</v>
      </c>
    </row>
    <row r="17" spans="1:15" ht="15.75" x14ac:dyDescent="0.25">
      <c r="A17" s="12" t="s">
        <v>10</v>
      </c>
      <c r="B17" s="103">
        <v>100</v>
      </c>
      <c r="C17" s="103">
        <v>100</v>
      </c>
      <c r="D17" s="103">
        <v>100</v>
      </c>
      <c r="E17" s="138">
        <v>100</v>
      </c>
      <c r="F17" s="56">
        <f t="shared" si="4"/>
        <v>100</v>
      </c>
      <c r="G17" s="56">
        <f t="shared" si="0"/>
        <v>100</v>
      </c>
      <c r="H17" s="56">
        <f t="shared" si="1"/>
        <v>1.8666666666666665</v>
      </c>
      <c r="I17" s="58">
        <f t="shared" si="5"/>
        <v>1</v>
      </c>
      <c r="J17" s="57">
        <f t="shared" si="6"/>
        <v>1</v>
      </c>
      <c r="K17" s="57">
        <f t="shared" si="2"/>
        <v>3.6840314986403864</v>
      </c>
      <c r="L17" s="57">
        <f t="shared" si="3"/>
        <v>0.67870994138279972</v>
      </c>
      <c r="M17" s="58">
        <f t="shared" si="7"/>
        <v>0.10690704887845133</v>
      </c>
      <c r="N17" s="50">
        <f t="shared" si="8"/>
        <v>0.46414422932707083</v>
      </c>
      <c r="O17">
        <f t="shared" si="9"/>
        <v>1</v>
      </c>
    </row>
    <row r="18" spans="1:15" ht="15.75" x14ac:dyDescent="0.25">
      <c r="A18" s="12" t="s">
        <v>11</v>
      </c>
      <c r="B18" s="105">
        <v>100</v>
      </c>
      <c r="C18" s="105">
        <v>100</v>
      </c>
      <c r="D18" s="105">
        <v>100</v>
      </c>
      <c r="E18" s="138">
        <v>100</v>
      </c>
      <c r="F18" s="56">
        <f t="shared" si="4"/>
        <v>100</v>
      </c>
      <c r="G18" s="56">
        <f t="shared" si="0"/>
        <v>100</v>
      </c>
      <c r="H18" s="56">
        <f t="shared" si="1"/>
        <v>1.8666666666666665</v>
      </c>
      <c r="I18" s="58">
        <f t="shared" si="5"/>
        <v>1</v>
      </c>
      <c r="J18" s="57">
        <f t="shared" si="6"/>
        <v>1</v>
      </c>
      <c r="K18" s="57">
        <f t="shared" si="2"/>
        <v>3.6840314986403864</v>
      </c>
      <c r="L18" s="57">
        <f t="shared" si="3"/>
        <v>0.67870994138279972</v>
      </c>
      <c r="M18" s="58">
        <f t="shared" si="7"/>
        <v>0.10690704887845133</v>
      </c>
      <c r="N18" s="50">
        <f t="shared" si="8"/>
        <v>0.46414422932707083</v>
      </c>
      <c r="O18">
        <f t="shared" si="9"/>
        <v>1</v>
      </c>
    </row>
    <row r="19" spans="1:15" s="80" customFormat="1" ht="15.75" x14ac:dyDescent="0.25">
      <c r="A19" s="82" t="s">
        <v>12</v>
      </c>
      <c r="B19" s="84">
        <v>100</v>
      </c>
      <c r="C19" s="84">
        <v>100</v>
      </c>
      <c r="D19" s="84">
        <v>100</v>
      </c>
      <c r="E19" s="138">
        <v>100</v>
      </c>
      <c r="F19" s="56">
        <f t="shared" si="4"/>
        <v>100</v>
      </c>
      <c r="G19" s="56">
        <f t="shared" si="0"/>
        <v>100</v>
      </c>
      <c r="H19" s="56">
        <f t="shared" si="1"/>
        <v>1.8666666666666665</v>
      </c>
      <c r="I19" s="58">
        <f t="shared" si="5"/>
        <v>1</v>
      </c>
      <c r="J19" s="57">
        <f t="shared" si="6"/>
        <v>1</v>
      </c>
      <c r="K19" s="57">
        <f t="shared" si="2"/>
        <v>3.6840314986403864</v>
      </c>
      <c r="L19" s="57">
        <f t="shared" si="3"/>
        <v>0.67870994138279972</v>
      </c>
      <c r="M19" s="58">
        <f t="shared" si="7"/>
        <v>0.10690704887845133</v>
      </c>
      <c r="N19" s="50">
        <f t="shared" si="8"/>
        <v>0.46414422932707083</v>
      </c>
      <c r="O19">
        <f t="shared" si="9"/>
        <v>1</v>
      </c>
    </row>
    <row r="20" spans="1:15" ht="15.75" x14ac:dyDescent="0.25">
      <c r="A20" s="12" t="s">
        <v>13</v>
      </c>
      <c r="B20" s="103">
        <v>91.7</v>
      </c>
      <c r="C20" s="103">
        <v>96.3</v>
      </c>
      <c r="D20" s="103">
        <v>96.4</v>
      </c>
      <c r="E20" s="138">
        <v>100</v>
      </c>
      <c r="F20" s="56">
        <f t="shared" si="4"/>
        <v>97.566666666666663</v>
      </c>
      <c r="G20" s="56">
        <f t="shared" si="0"/>
        <v>100</v>
      </c>
      <c r="H20" s="56">
        <f t="shared" si="1"/>
        <v>1.8666666666666665</v>
      </c>
      <c r="I20" s="58">
        <f t="shared" si="5"/>
        <v>0.97520380434782605</v>
      </c>
      <c r="J20" s="57">
        <f t="shared" si="6"/>
        <v>1.0293037494292043</v>
      </c>
      <c r="K20" s="57">
        <f t="shared" si="2"/>
        <v>3.6840314986403864</v>
      </c>
      <c r="L20" s="57">
        <f t="shared" si="3"/>
        <v>0.67870994138279972</v>
      </c>
      <c r="M20" s="58">
        <f t="shared" si="7"/>
        <v>0.11665766919341841</v>
      </c>
      <c r="N20" s="50">
        <f t="shared" si="8"/>
        <v>0.46007612325518149</v>
      </c>
      <c r="O20">
        <f t="shared" si="9"/>
        <v>1</v>
      </c>
    </row>
    <row r="21" spans="1:15" ht="15.75" x14ac:dyDescent="0.25">
      <c r="A21" s="12" t="s">
        <v>14</v>
      </c>
      <c r="B21" s="102">
        <v>0</v>
      </c>
      <c r="C21" s="102">
        <v>0</v>
      </c>
      <c r="D21" s="102">
        <v>6.75</v>
      </c>
      <c r="E21" s="138">
        <v>7.6</v>
      </c>
      <c r="F21" s="56">
        <f t="shared" si="4"/>
        <v>4.7833333333333332</v>
      </c>
      <c r="G21" s="56">
        <f t="shared" si="0"/>
        <v>100</v>
      </c>
      <c r="H21" s="56">
        <f t="shared" si="1"/>
        <v>1.8666666666666665</v>
      </c>
      <c r="I21" s="58">
        <f t="shared" si="5"/>
        <v>2.9721467391304348E-2</v>
      </c>
      <c r="J21" s="57">
        <f>((E21/D21))^(1/3)</f>
        <v>1.0403271671385899</v>
      </c>
      <c r="K21" s="57">
        <f t="shared" si="2"/>
        <v>3.6840314986403864</v>
      </c>
      <c r="L21" s="57">
        <f t="shared" si="3"/>
        <v>0.67870994138279972</v>
      </c>
      <c r="M21" s="58">
        <f t="shared" si="7"/>
        <v>0.12032563533260407</v>
      </c>
      <c r="N21" s="50">
        <f t="shared" si="8"/>
        <v>8.4083968156084182E-2</v>
      </c>
      <c r="O21">
        <f t="shared" si="9"/>
        <v>15</v>
      </c>
    </row>
  </sheetData>
  <autoFilter ref="A4:E21" xr:uid="{00000000-0009-0000-0000-00002C000000}"/>
  <sortState xmlns:xlrd2="http://schemas.microsoft.com/office/spreadsheetml/2017/richdata2" ref="A6:I21">
    <sortCondition ref="A5"/>
  </sortState>
  <mergeCells count="3">
    <mergeCell ref="A3:E3"/>
    <mergeCell ref="F3:H3"/>
    <mergeCell ref="J3:L3"/>
  </mergeCells>
  <pageMargins left="0.7" right="0.7" top="0.75" bottom="0.75" header="0.3" footer="0.3"/>
  <pageSetup paperSize="9" orientation="landscape" horizontalDpi="200" verticalDpi="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>
    <tabColor theme="0"/>
  </sheetPr>
  <dimension ref="A2:O21"/>
  <sheetViews>
    <sheetView zoomScale="80" zoomScaleNormal="80" workbookViewId="0">
      <selection activeCell="J7" sqref="J7"/>
    </sheetView>
  </sheetViews>
  <sheetFormatPr defaultRowHeight="15" x14ac:dyDescent="0.25"/>
  <cols>
    <col min="1" max="1" width="21.85546875" customWidth="1"/>
    <col min="2" max="2" width="16.28515625" customWidth="1"/>
    <col min="3" max="5" width="10.140625" bestFit="1" customWidth="1"/>
  </cols>
  <sheetData>
    <row r="2" spans="1:15" ht="18.75" x14ac:dyDescent="0.3">
      <c r="A2" s="13" t="s">
        <v>19</v>
      </c>
    </row>
    <row r="3" spans="1:15" ht="72" customHeight="1" x14ac:dyDescent="0.25">
      <c r="A3" s="339" t="s">
        <v>40</v>
      </c>
      <c r="B3" s="340"/>
      <c r="C3" s="340"/>
      <c r="D3" s="340"/>
      <c r="E3" s="340"/>
      <c r="F3" s="343" t="s">
        <v>29</v>
      </c>
      <c r="G3" s="343"/>
      <c r="H3" s="343"/>
      <c r="I3" s="60" t="s">
        <v>30</v>
      </c>
      <c r="J3" s="344" t="s">
        <v>31</v>
      </c>
      <c r="K3" s="345"/>
      <c r="L3" s="346"/>
      <c r="M3" s="60" t="s">
        <v>32</v>
      </c>
      <c r="N3" s="51" t="s">
        <v>33</v>
      </c>
    </row>
    <row r="4" spans="1:15" ht="51.75" customHeight="1" x14ac:dyDescent="0.25">
      <c r="A4" s="5" t="s">
        <v>0</v>
      </c>
      <c r="B4" s="10">
        <v>2018</v>
      </c>
      <c r="C4" s="10">
        <v>2019</v>
      </c>
      <c r="D4" s="10">
        <v>2020</v>
      </c>
      <c r="E4" s="10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ht="15.75" x14ac:dyDescent="0.25">
      <c r="A5" s="12" t="s">
        <v>15</v>
      </c>
      <c r="B5" s="27">
        <v>16.3</v>
      </c>
      <c r="C5" s="27">
        <v>7.29</v>
      </c>
      <c r="D5" s="27">
        <v>22.82</v>
      </c>
      <c r="E5" s="325">
        <v>0.74</v>
      </c>
      <c r="F5" s="56">
        <f>SUM(C5:E5)/3</f>
        <v>10.283333333333333</v>
      </c>
      <c r="G5" s="56">
        <f>MAX($F$5:$F$21)</f>
        <v>23.866666666666664</v>
      </c>
      <c r="H5" s="56">
        <f>MIN($F$5:$F$21)</f>
        <v>0.29666666666666669</v>
      </c>
      <c r="I5" s="58">
        <f>(F5-H5)/(G5-H5)</f>
        <v>0.42370244661292611</v>
      </c>
      <c r="J5" s="57">
        <f>((E5/D5)*(D5/C5)*(C5/B5))^(1/3)</f>
        <v>0.35673690362431149</v>
      </c>
      <c r="K5" s="57">
        <f t="shared" ref="K5:K21" si="0">MAX($J$5:$J$21)</f>
        <v>4.86294413109428</v>
      </c>
      <c r="L5" s="57">
        <f t="shared" ref="L5:L21" si="1">MIN($J$5:$J$21)</f>
        <v>0.33930220207436329</v>
      </c>
      <c r="M5" s="58">
        <f>(J5-L5)/(K5-L5)</f>
        <v>3.8541294433809361E-3</v>
      </c>
      <c r="N5" s="50">
        <f>0.6*M5+0.4*I5</f>
        <v>0.17179345631119902</v>
      </c>
      <c r="O5">
        <f>_xlfn.RANK.EQ(E5,$E$5:$E$21,0)</f>
        <v>11</v>
      </c>
    </row>
    <row r="6" spans="1:15" ht="15.75" x14ac:dyDescent="0.25">
      <c r="A6" s="12" t="s">
        <v>1</v>
      </c>
      <c r="B6" s="22">
        <v>0.21</v>
      </c>
      <c r="C6" s="22">
        <v>0.31</v>
      </c>
      <c r="D6" s="22">
        <v>0.87</v>
      </c>
      <c r="E6" s="325">
        <v>0.93</v>
      </c>
      <c r="F6" s="56">
        <f t="shared" ref="F6:F21" si="2">SUM(C6:E6)/3</f>
        <v>0.70333333333333325</v>
      </c>
      <c r="G6" s="56">
        <f t="shared" ref="G6:G21" si="3">MAX($F$5:$F$21)</f>
        <v>23.866666666666664</v>
      </c>
      <c r="H6" s="56">
        <f t="shared" ref="H6:H21" si="4">MIN($F$5:$F$21)</f>
        <v>0.29666666666666669</v>
      </c>
      <c r="I6" s="58">
        <f t="shared" ref="I6:I21" si="5">(F6-H6)/(G6-H6)</f>
        <v>1.7253570923490311E-2</v>
      </c>
      <c r="J6" s="57">
        <f t="shared" ref="J6:J19" si="6">((E6/D6)*(D6/C6)*(C6/B6))^(1/3)</f>
        <v>1.6421817369502161</v>
      </c>
      <c r="K6" s="57">
        <f t="shared" si="0"/>
        <v>4.86294413109428</v>
      </c>
      <c r="L6" s="57">
        <f t="shared" si="1"/>
        <v>0.33930220207436329</v>
      </c>
      <c r="M6" s="58">
        <f t="shared" ref="M6:M21" si="7">(J6-L6)/(K6-L6)</f>
        <v>0.2880156200068939</v>
      </c>
      <c r="N6" s="50">
        <f t="shared" ref="N6:N20" si="8">0.6*M6+0.4*I6</f>
        <v>0.17971080037353246</v>
      </c>
      <c r="O6">
        <f t="shared" ref="O6:O21" si="9">_xlfn.RANK.EQ(E6,$E$5:$E$21,0)</f>
        <v>8</v>
      </c>
    </row>
    <row r="7" spans="1:15" ht="15.75" x14ac:dyDescent="0.25">
      <c r="A7" s="12" t="s">
        <v>2</v>
      </c>
      <c r="B7" s="16">
        <v>3.84</v>
      </c>
      <c r="C7" s="16">
        <v>3.84</v>
      </c>
      <c r="D7" s="16">
        <v>0.15</v>
      </c>
      <c r="E7" s="325">
        <v>0</v>
      </c>
      <c r="F7" s="56">
        <f t="shared" si="2"/>
        <v>1.3299999999999998</v>
      </c>
      <c r="G7" s="56">
        <f t="shared" si="3"/>
        <v>23.866666666666664</v>
      </c>
      <c r="H7" s="56">
        <f t="shared" si="4"/>
        <v>0.29666666666666669</v>
      </c>
      <c r="I7" s="58">
        <f t="shared" si="5"/>
        <v>4.384104087116391E-2</v>
      </c>
      <c r="J7" s="57">
        <f>((D7/C7)*(C7/B7))^(1/3)</f>
        <v>0.33930220207436329</v>
      </c>
      <c r="K7" s="57">
        <f t="shared" si="0"/>
        <v>4.86294413109428</v>
      </c>
      <c r="L7" s="57">
        <f t="shared" si="1"/>
        <v>0.33930220207436329</v>
      </c>
      <c r="M7" s="58">
        <f t="shared" si="7"/>
        <v>0</v>
      </c>
      <c r="N7" s="50">
        <f t="shared" si="8"/>
        <v>1.7536416348465565E-2</v>
      </c>
      <c r="O7">
        <f t="shared" si="9"/>
        <v>15</v>
      </c>
    </row>
    <row r="8" spans="1:15" ht="15.75" x14ac:dyDescent="0.25">
      <c r="A8" s="12" t="s">
        <v>3</v>
      </c>
      <c r="B8" s="23">
        <v>0.02</v>
      </c>
      <c r="C8" s="23">
        <v>0.25</v>
      </c>
      <c r="D8" s="23">
        <v>2.2999999999999998</v>
      </c>
      <c r="E8" s="325">
        <v>2.2999999999999998</v>
      </c>
      <c r="F8" s="56">
        <f t="shared" si="2"/>
        <v>1.6166666666666665</v>
      </c>
      <c r="G8" s="56">
        <f t="shared" si="3"/>
        <v>23.866666666666664</v>
      </c>
      <c r="H8" s="56">
        <f t="shared" si="4"/>
        <v>0.29666666666666669</v>
      </c>
      <c r="I8" s="58">
        <f t="shared" si="5"/>
        <v>5.6003394145099701E-2</v>
      </c>
      <c r="J8" s="211">
        <f t="shared" si="6"/>
        <v>4.86294413109428</v>
      </c>
      <c r="K8" s="57">
        <f t="shared" si="0"/>
        <v>4.86294413109428</v>
      </c>
      <c r="L8" s="57">
        <f t="shared" si="1"/>
        <v>0.33930220207436329</v>
      </c>
      <c r="M8" s="58">
        <f t="shared" si="7"/>
        <v>1</v>
      </c>
      <c r="N8" s="50">
        <f t="shared" si="8"/>
        <v>0.62240135765803983</v>
      </c>
      <c r="O8">
        <f t="shared" si="9"/>
        <v>5</v>
      </c>
    </row>
    <row r="9" spans="1:15" ht="15.75" x14ac:dyDescent="0.25">
      <c r="A9" s="12" t="s">
        <v>16</v>
      </c>
      <c r="B9" s="24">
        <v>1.9</v>
      </c>
      <c r="C9" s="24">
        <v>1.3</v>
      </c>
      <c r="D9" s="24">
        <v>0.3</v>
      </c>
      <c r="E9" s="325">
        <v>0.68</v>
      </c>
      <c r="F9" s="56">
        <f t="shared" si="2"/>
        <v>0.76000000000000012</v>
      </c>
      <c r="G9" s="56">
        <f t="shared" si="3"/>
        <v>23.866666666666664</v>
      </c>
      <c r="H9" s="56">
        <f t="shared" si="4"/>
        <v>0.29666666666666669</v>
      </c>
      <c r="I9" s="58">
        <f t="shared" si="5"/>
        <v>1.9657757035779953E-2</v>
      </c>
      <c r="J9" s="57">
        <f t="shared" si="6"/>
        <v>0.70998924591401924</v>
      </c>
      <c r="K9" s="57">
        <f t="shared" si="0"/>
        <v>4.86294413109428</v>
      </c>
      <c r="L9" s="57">
        <f t="shared" si="1"/>
        <v>0.33930220207436329</v>
      </c>
      <c r="M9" s="58">
        <f t="shared" si="7"/>
        <v>8.1944382348575553E-2</v>
      </c>
      <c r="N9" s="50">
        <f t="shared" si="8"/>
        <v>5.7029732223457315E-2</v>
      </c>
      <c r="O9">
        <f t="shared" si="9"/>
        <v>12</v>
      </c>
    </row>
    <row r="10" spans="1:15" ht="15.75" x14ac:dyDescent="0.25">
      <c r="A10" s="12" t="s">
        <v>4</v>
      </c>
      <c r="B10" s="16">
        <v>0</v>
      </c>
      <c r="C10" s="16">
        <v>3</v>
      </c>
      <c r="D10" s="16">
        <v>2.8</v>
      </c>
      <c r="E10" s="325">
        <v>0</v>
      </c>
      <c r="F10" s="56">
        <f t="shared" si="2"/>
        <v>1.9333333333333333</v>
      </c>
      <c r="G10" s="56">
        <f t="shared" si="3"/>
        <v>23.866666666666664</v>
      </c>
      <c r="H10" s="56">
        <f t="shared" si="4"/>
        <v>0.29666666666666669</v>
      </c>
      <c r="I10" s="58">
        <f t="shared" si="5"/>
        <v>6.9438551831424139E-2</v>
      </c>
      <c r="J10" s="57">
        <f>(D10/C10)^(1/3)</f>
        <v>0.97726480591882514</v>
      </c>
      <c r="K10" s="57">
        <f t="shared" si="0"/>
        <v>4.86294413109428</v>
      </c>
      <c r="L10" s="57">
        <f t="shared" si="1"/>
        <v>0.33930220207436329</v>
      </c>
      <c r="M10" s="58">
        <f t="shared" si="7"/>
        <v>0.14102853715096803</v>
      </c>
      <c r="N10" s="50">
        <f t="shared" si="8"/>
        <v>0.11239254302315047</v>
      </c>
      <c r="O10">
        <f t="shared" si="9"/>
        <v>15</v>
      </c>
    </row>
    <row r="11" spans="1:15" ht="15.75" x14ac:dyDescent="0.25">
      <c r="A11" s="12" t="s">
        <v>5</v>
      </c>
      <c r="B11" s="22">
        <v>0.6</v>
      </c>
      <c r="C11" s="22">
        <v>0.8</v>
      </c>
      <c r="D11" s="22">
        <v>0</v>
      </c>
      <c r="E11" s="325">
        <v>2.5</v>
      </c>
      <c r="F11" s="56">
        <f t="shared" si="2"/>
        <v>1.0999999999999999</v>
      </c>
      <c r="G11" s="56">
        <f t="shared" si="3"/>
        <v>23.866666666666664</v>
      </c>
      <c r="H11" s="56">
        <f t="shared" si="4"/>
        <v>0.29666666666666669</v>
      </c>
      <c r="I11" s="58">
        <f t="shared" si="5"/>
        <v>3.408287370951775E-2</v>
      </c>
      <c r="J11" s="57">
        <f>((E11/C11)*(C11/B11))^(1/3)</f>
        <v>1.6091489743427163</v>
      </c>
      <c r="K11" s="57">
        <f t="shared" si="0"/>
        <v>4.86294413109428</v>
      </c>
      <c r="L11" s="57">
        <f t="shared" si="1"/>
        <v>0.33930220207436329</v>
      </c>
      <c r="M11" s="58">
        <f t="shared" si="7"/>
        <v>0.28071337037577498</v>
      </c>
      <c r="N11" s="50">
        <f t="shared" si="8"/>
        <v>0.18206117170927208</v>
      </c>
      <c r="O11">
        <f t="shared" si="9"/>
        <v>3</v>
      </c>
    </row>
    <row r="12" spans="1:15" ht="15.75" x14ac:dyDescent="0.25">
      <c r="A12" s="12" t="s">
        <v>6</v>
      </c>
      <c r="B12" s="16">
        <v>10.6</v>
      </c>
      <c r="C12" s="16">
        <v>11.8</v>
      </c>
      <c r="D12" s="16">
        <v>10.6</v>
      </c>
      <c r="E12" s="325">
        <v>0</v>
      </c>
      <c r="F12" s="56">
        <f t="shared" si="2"/>
        <v>7.4666666666666659</v>
      </c>
      <c r="G12" s="56">
        <f t="shared" si="3"/>
        <v>23.866666666666664</v>
      </c>
      <c r="H12" s="56">
        <f t="shared" si="4"/>
        <v>0.29666666666666669</v>
      </c>
      <c r="I12" s="58">
        <f t="shared" si="5"/>
        <v>0.30420025456088245</v>
      </c>
      <c r="J12" s="57">
        <f>((D12/C12)*(C12/B12))^(1/3)</f>
        <v>1</v>
      </c>
      <c r="K12" s="57">
        <f t="shared" si="0"/>
        <v>4.86294413109428</v>
      </c>
      <c r="L12" s="57">
        <f t="shared" si="1"/>
        <v>0.33930220207436329</v>
      </c>
      <c r="M12" s="58">
        <f t="shared" si="7"/>
        <v>0.14605439782648363</v>
      </c>
      <c r="N12" s="50">
        <f t="shared" si="8"/>
        <v>0.20931274052024318</v>
      </c>
      <c r="O12">
        <f t="shared" si="9"/>
        <v>15</v>
      </c>
    </row>
    <row r="13" spans="1:15" ht="15.75" x14ac:dyDescent="0.25">
      <c r="A13" s="12" t="s">
        <v>7</v>
      </c>
      <c r="B13" s="22">
        <v>2.6</v>
      </c>
      <c r="C13" s="22">
        <v>11.9</v>
      </c>
      <c r="D13" s="22">
        <v>3.4</v>
      </c>
      <c r="E13" s="325">
        <v>4.6100000000000003</v>
      </c>
      <c r="F13" s="56">
        <f t="shared" si="2"/>
        <v>6.6366666666666667</v>
      </c>
      <c r="G13" s="56">
        <f t="shared" si="3"/>
        <v>23.866666666666664</v>
      </c>
      <c r="H13" s="56">
        <f t="shared" si="4"/>
        <v>0.29666666666666669</v>
      </c>
      <c r="I13" s="58">
        <f t="shared" si="5"/>
        <v>0.26898599915146376</v>
      </c>
      <c r="J13" s="57">
        <f t="shared" si="6"/>
        <v>1.2103450335566888</v>
      </c>
      <c r="K13" s="57">
        <f t="shared" si="0"/>
        <v>4.86294413109428</v>
      </c>
      <c r="L13" s="57">
        <f t="shared" si="1"/>
        <v>0.33930220207436329</v>
      </c>
      <c r="M13" s="58">
        <f t="shared" si="7"/>
        <v>0.19255344369642535</v>
      </c>
      <c r="N13" s="50">
        <f t="shared" si="8"/>
        <v>0.22312646587844071</v>
      </c>
      <c r="O13">
        <f t="shared" si="9"/>
        <v>2</v>
      </c>
    </row>
    <row r="14" spans="1:15" ht="15.75" x14ac:dyDescent="0.25">
      <c r="A14" s="12" t="s">
        <v>8</v>
      </c>
      <c r="B14" s="27">
        <v>0.31</v>
      </c>
      <c r="C14" s="27">
        <v>1.4</v>
      </c>
      <c r="D14" s="27">
        <v>0.34</v>
      </c>
      <c r="E14" s="325">
        <v>2.46</v>
      </c>
      <c r="F14" s="56">
        <f t="shared" si="2"/>
        <v>1.4000000000000001</v>
      </c>
      <c r="G14" s="56">
        <f t="shared" si="3"/>
        <v>23.866666666666664</v>
      </c>
      <c r="H14" s="56">
        <f t="shared" si="4"/>
        <v>0.29666666666666669</v>
      </c>
      <c r="I14" s="58">
        <f t="shared" si="5"/>
        <v>4.6810917833404062E-2</v>
      </c>
      <c r="J14" s="57">
        <f t="shared" si="6"/>
        <v>1.9946091382744009</v>
      </c>
      <c r="K14" s="57">
        <f t="shared" si="0"/>
        <v>4.86294413109428</v>
      </c>
      <c r="L14" s="57">
        <f t="shared" si="1"/>
        <v>0.33930220207436329</v>
      </c>
      <c r="M14" s="58">
        <f t="shared" si="7"/>
        <v>0.36592351078474356</v>
      </c>
      <c r="N14" s="50">
        <f t="shared" si="8"/>
        <v>0.23827847360420776</v>
      </c>
      <c r="O14">
        <f t="shared" si="9"/>
        <v>4</v>
      </c>
    </row>
    <row r="15" spans="1:15" ht="15.75" x14ac:dyDescent="0.25">
      <c r="A15" s="12" t="s">
        <v>9</v>
      </c>
      <c r="B15" s="26">
        <v>1.4</v>
      </c>
      <c r="C15" s="26">
        <v>2.2000000000000002</v>
      </c>
      <c r="D15" s="26">
        <v>1.6</v>
      </c>
      <c r="E15" s="325">
        <v>1.94</v>
      </c>
      <c r="F15" s="56">
        <f t="shared" si="2"/>
        <v>1.9133333333333333</v>
      </c>
      <c r="G15" s="56">
        <f t="shared" si="3"/>
        <v>23.866666666666664</v>
      </c>
      <c r="H15" s="56">
        <f t="shared" si="4"/>
        <v>0.29666666666666669</v>
      </c>
      <c r="I15" s="58">
        <f t="shared" si="5"/>
        <v>6.8590015556498379E-2</v>
      </c>
      <c r="J15" s="57">
        <f t="shared" si="6"/>
        <v>1.1148708613840623</v>
      </c>
      <c r="K15" s="57">
        <f t="shared" si="0"/>
        <v>4.86294413109428</v>
      </c>
      <c r="L15" s="57">
        <f t="shared" si="1"/>
        <v>0.33930220207436329</v>
      </c>
      <c r="M15" s="58">
        <f t="shared" si="7"/>
        <v>0.17144784478503855</v>
      </c>
      <c r="N15" s="50">
        <f t="shared" si="8"/>
        <v>0.13030471309362249</v>
      </c>
      <c r="O15">
        <f t="shared" si="9"/>
        <v>7</v>
      </c>
    </row>
    <row r="16" spans="1:15" ht="15.75" x14ac:dyDescent="0.25">
      <c r="A16" s="12" t="s">
        <v>43</v>
      </c>
      <c r="B16" s="22">
        <v>0.88</v>
      </c>
      <c r="C16" s="22">
        <v>1.47</v>
      </c>
      <c r="D16" s="22">
        <v>2.83</v>
      </c>
      <c r="E16" s="325">
        <v>0.93</v>
      </c>
      <c r="F16" s="56">
        <f t="shared" si="2"/>
        <v>1.7433333333333332</v>
      </c>
      <c r="G16" s="56">
        <f t="shared" si="3"/>
        <v>23.866666666666664</v>
      </c>
      <c r="H16" s="56">
        <f t="shared" si="4"/>
        <v>0.29666666666666669</v>
      </c>
      <c r="I16" s="58">
        <f t="shared" si="5"/>
        <v>6.1377457219629478E-2</v>
      </c>
      <c r="J16" s="57">
        <f t="shared" si="6"/>
        <v>1.0185916041459915</v>
      </c>
      <c r="K16" s="57">
        <f t="shared" si="0"/>
        <v>4.86294413109428</v>
      </c>
      <c r="L16" s="57">
        <f t="shared" si="1"/>
        <v>0.33930220207436329</v>
      </c>
      <c r="M16" s="58">
        <f t="shared" si="7"/>
        <v>0.15016427310788538</v>
      </c>
      <c r="N16" s="50">
        <f t="shared" si="8"/>
        <v>0.11464954675258301</v>
      </c>
      <c r="O16">
        <f t="shared" si="9"/>
        <v>8</v>
      </c>
    </row>
    <row r="17" spans="1:15" ht="15.75" x14ac:dyDescent="0.25">
      <c r="A17" s="12" t="s">
        <v>10</v>
      </c>
      <c r="B17" s="16">
        <v>0.3</v>
      </c>
      <c r="C17" s="16">
        <v>0.4</v>
      </c>
      <c r="D17" s="16">
        <v>0.4</v>
      </c>
      <c r="E17" s="325">
        <v>0.09</v>
      </c>
      <c r="F17" s="56">
        <f t="shared" si="2"/>
        <v>0.29666666666666669</v>
      </c>
      <c r="G17" s="56">
        <f t="shared" si="3"/>
        <v>23.866666666666664</v>
      </c>
      <c r="H17" s="56">
        <f t="shared" si="4"/>
        <v>0.29666666666666669</v>
      </c>
      <c r="I17" s="58">
        <f t="shared" si="5"/>
        <v>0</v>
      </c>
      <c r="J17" s="57">
        <f t="shared" si="6"/>
        <v>0.66943295008216952</v>
      </c>
      <c r="K17" s="57">
        <f t="shared" si="0"/>
        <v>4.86294413109428</v>
      </c>
      <c r="L17" s="57">
        <f t="shared" si="1"/>
        <v>0.33930220207436329</v>
      </c>
      <c r="M17" s="58">
        <f t="shared" si="7"/>
        <v>7.297897428396409E-2</v>
      </c>
      <c r="N17" s="50">
        <f t="shared" si="8"/>
        <v>4.3787384570378451E-2</v>
      </c>
      <c r="O17">
        <f t="shared" si="9"/>
        <v>14</v>
      </c>
    </row>
    <row r="18" spans="1:15" ht="15.75" x14ac:dyDescent="0.25">
      <c r="A18" s="12" t="s">
        <v>11</v>
      </c>
      <c r="B18" s="28">
        <v>0.69</v>
      </c>
      <c r="C18" s="28">
        <v>1.26</v>
      </c>
      <c r="D18" s="28">
        <v>0.65</v>
      </c>
      <c r="E18" s="325">
        <v>2.14</v>
      </c>
      <c r="F18" s="56">
        <f t="shared" si="2"/>
        <v>1.3500000000000003</v>
      </c>
      <c r="G18" s="56">
        <f t="shared" si="3"/>
        <v>23.866666666666664</v>
      </c>
      <c r="H18" s="56">
        <f t="shared" si="4"/>
        <v>0.29666666666666669</v>
      </c>
      <c r="I18" s="58">
        <f t="shared" si="5"/>
        <v>4.4689577146089683E-2</v>
      </c>
      <c r="J18" s="57">
        <f t="shared" si="6"/>
        <v>1.4583269249447273</v>
      </c>
      <c r="K18" s="57">
        <f t="shared" si="0"/>
        <v>4.86294413109428</v>
      </c>
      <c r="L18" s="57">
        <f t="shared" si="1"/>
        <v>0.33930220207436329</v>
      </c>
      <c r="M18" s="58">
        <f t="shared" si="7"/>
        <v>0.24737252426891571</v>
      </c>
      <c r="N18" s="50">
        <f t="shared" si="8"/>
        <v>0.1662993454197853</v>
      </c>
      <c r="O18">
        <f t="shared" si="9"/>
        <v>6</v>
      </c>
    </row>
    <row r="19" spans="1:15" ht="15.75" x14ac:dyDescent="0.25">
      <c r="A19" s="12" t="s">
        <v>12</v>
      </c>
      <c r="B19" s="22">
        <v>15</v>
      </c>
      <c r="C19" s="22">
        <v>16</v>
      </c>
      <c r="D19" s="22">
        <v>26.5</v>
      </c>
      <c r="E19" s="328">
        <v>29.1</v>
      </c>
      <c r="F19" s="56">
        <f t="shared" si="2"/>
        <v>23.866666666666664</v>
      </c>
      <c r="G19" s="56">
        <f t="shared" si="3"/>
        <v>23.866666666666664</v>
      </c>
      <c r="H19" s="56">
        <f t="shared" si="4"/>
        <v>0.29666666666666669</v>
      </c>
      <c r="I19" s="58">
        <f t="shared" si="5"/>
        <v>1</v>
      </c>
      <c r="J19" s="57">
        <f t="shared" si="6"/>
        <v>1.2471937044791124</v>
      </c>
      <c r="K19" s="57">
        <f t="shared" si="0"/>
        <v>4.86294413109428</v>
      </c>
      <c r="L19" s="57">
        <f t="shared" si="1"/>
        <v>0.33930220207436329</v>
      </c>
      <c r="M19" s="58">
        <f t="shared" si="7"/>
        <v>0.20069924115356566</v>
      </c>
      <c r="N19" s="50">
        <f t="shared" si="8"/>
        <v>0.52041954469213936</v>
      </c>
      <c r="O19">
        <f t="shared" si="9"/>
        <v>1</v>
      </c>
    </row>
    <row r="20" spans="1:15" ht="15.75" x14ac:dyDescent="0.25">
      <c r="A20" s="12" t="s">
        <v>13</v>
      </c>
      <c r="B20" s="16">
        <v>0</v>
      </c>
      <c r="C20" s="16">
        <v>0.98</v>
      </c>
      <c r="D20" s="16">
        <v>2.11</v>
      </c>
      <c r="E20" s="325">
        <v>0.81</v>
      </c>
      <c r="F20" s="56">
        <f t="shared" si="2"/>
        <v>1.3</v>
      </c>
      <c r="G20" s="56">
        <f t="shared" si="3"/>
        <v>23.866666666666664</v>
      </c>
      <c r="H20" s="56">
        <f t="shared" si="4"/>
        <v>0.29666666666666669</v>
      </c>
      <c r="I20" s="58">
        <f t="shared" si="5"/>
        <v>4.2568236458775291E-2</v>
      </c>
      <c r="J20" s="57">
        <f>((E20/D20)*(D20/C20))^(1/3)</f>
        <v>0.9384683871188334</v>
      </c>
      <c r="K20" s="57">
        <f t="shared" si="0"/>
        <v>4.86294413109428</v>
      </c>
      <c r="L20" s="57">
        <f t="shared" si="1"/>
        <v>0.33930220207436329</v>
      </c>
      <c r="M20" s="58">
        <f t="shared" si="7"/>
        <v>0.13245216894836861</v>
      </c>
      <c r="N20" s="50">
        <f t="shared" si="8"/>
        <v>9.6498595952531283E-2</v>
      </c>
      <c r="O20">
        <f t="shared" si="9"/>
        <v>10</v>
      </c>
    </row>
    <row r="21" spans="1:15" ht="15" customHeight="1" x14ac:dyDescent="0.25">
      <c r="A21" s="12" t="s">
        <v>14</v>
      </c>
      <c r="B21" s="22">
        <v>0</v>
      </c>
      <c r="C21" s="22">
        <v>1.1000000000000001</v>
      </c>
      <c r="D21" s="22">
        <v>6.4</v>
      </c>
      <c r="E21" s="325">
        <v>0.38</v>
      </c>
      <c r="F21" s="56">
        <f t="shared" si="2"/>
        <v>2.6266666666666665</v>
      </c>
      <c r="G21" s="56">
        <f t="shared" si="3"/>
        <v>23.866666666666664</v>
      </c>
      <c r="H21" s="56">
        <f t="shared" si="4"/>
        <v>0.29666666666666669</v>
      </c>
      <c r="I21" s="58">
        <f t="shared" si="5"/>
        <v>9.8854476028850224E-2</v>
      </c>
      <c r="J21" s="211">
        <f>((E21/D21)*(D21/C21))^(1/3)</f>
        <v>0.7016657915801825</v>
      </c>
      <c r="K21" s="57">
        <f t="shared" si="0"/>
        <v>4.86294413109428</v>
      </c>
      <c r="L21" s="57">
        <f t="shared" si="1"/>
        <v>0.33930220207436329</v>
      </c>
      <c r="M21" s="58">
        <f t="shared" si="7"/>
        <v>8.0104392697661675E-2</v>
      </c>
      <c r="N21" s="50">
        <f>0.6*M21+0.4*I21</f>
        <v>8.76044260301371E-2</v>
      </c>
      <c r="O21">
        <f t="shared" si="9"/>
        <v>13</v>
      </c>
    </row>
  </sheetData>
  <autoFilter ref="A4:E20" xr:uid="{00000000-0009-0000-0000-00002D000000}"/>
  <sortState xmlns:xlrd2="http://schemas.microsoft.com/office/spreadsheetml/2017/richdata2" ref="A6:I21">
    <sortCondition ref="A5"/>
  </sortState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>
    <tabColor theme="0"/>
  </sheetPr>
  <dimension ref="A2:O22"/>
  <sheetViews>
    <sheetView zoomScale="90" zoomScaleNormal="90" workbookViewId="0">
      <selection activeCell="A17" sqref="A17:XFD17"/>
    </sheetView>
  </sheetViews>
  <sheetFormatPr defaultRowHeight="15" x14ac:dyDescent="0.25"/>
  <cols>
    <col min="1" max="1" width="25.7109375" customWidth="1"/>
    <col min="2" max="2" width="16.28515625" customWidth="1"/>
    <col min="3" max="5" width="10.140625" bestFit="1" customWidth="1"/>
  </cols>
  <sheetData>
    <row r="2" spans="1:15" ht="18.75" x14ac:dyDescent="0.3">
      <c r="A2" s="13" t="s">
        <v>19</v>
      </c>
    </row>
    <row r="3" spans="1:15" ht="65.25" customHeight="1" x14ac:dyDescent="0.25">
      <c r="A3" s="361" t="s">
        <v>39</v>
      </c>
      <c r="B3" s="361"/>
      <c r="C3" s="361"/>
      <c r="D3" s="361"/>
      <c r="E3" s="361"/>
      <c r="F3" s="343" t="s">
        <v>29</v>
      </c>
      <c r="G3" s="343"/>
      <c r="H3" s="343"/>
      <c r="I3" s="60" t="s">
        <v>30</v>
      </c>
      <c r="J3" s="344" t="s">
        <v>31</v>
      </c>
      <c r="K3" s="345"/>
      <c r="L3" s="346"/>
      <c r="M3" s="60" t="s">
        <v>32</v>
      </c>
      <c r="N3" s="51" t="s">
        <v>33</v>
      </c>
    </row>
    <row r="4" spans="1:15" ht="47.25" customHeight="1" x14ac:dyDescent="0.25">
      <c r="A4" s="5" t="s">
        <v>0</v>
      </c>
      <c r="B4" s="10">
        <v>2018</v>
      </c>
      <c r="C4" s="10">
        <v>2019</v>
      </c>
      <c r="D4" s="10">
        <v>2020</v>
      </c>
      <c r="E4" s="10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ht="15.75" x14ac:dyDescent="0.25">
      <c r="A5" s="12" t="s">
        <v>15</v>
      </c>
      <c r="B5" s="27">
        <v>20.83</v>
      </c>
      <c r="C5" s="27">
        <v>10.5</v>
      </c>
      <c r="D5" s="27">
        <v>11.4</v>
      </c>
      <c r="E5" s="138">
        <v>35.6</v>
      </c>
      <c r="F5" s="56">
        <f>SUM(C5:E5)/3</f>
        <v>19.166666666666668</v>
      </c>
      <c r="G5" s="56">
        <f t="shared" ref="G5:G21" si="0">MAX($F$5:$F$21)</f>
        <v>61.79999999999999</v>
      </c>
      <c r="H5" s="56">
        <f t="shared" ref="H5:H21" si="1">MIN($F$5:$F$21)</f>
        <v>9.2000000000000011</v>
      </c>
      <c r="I5" s="58">
        <f>(F5-H5)/(G5-H5)</f>
        <v>0.18948035487959447</v>
      </c>
      <c r="J5" s="57">
        <f>((E5/D5)*(D5/C5)*(C5/B5))^(1/3)</f>
        <v>1.1956027611625453</v>
      </c>
      <c r="K5" s="57">
        <f t="shared" ref="K5:K21" si="2">MAX($J$5:$J$21)</f>
        <v>1.2461310382701349</v>
      </c>
      <c r="L5" s="57">
        <f t="shared" ref="L5:L21" si="3">MIN($J$5:$J$21)</f>
        <v>0.6266866009719686</v>
      </c>
      <c r="M5" s="58">
        <f>(J5-L5)/(K5-L5)</f>
        <v>0.91842968623952925</v>
      </c>
      <c r="N5" s="50">
        <f>0.6*M5+0.4*I5</f>
        <v>0.6268499536955553</v>
      </c>
      <c r="O5">
        <f>_xlfn.RANK.EQ(E5,$E$5:$E$21,0)</f>
        <v>4</v>
      </c>
    </row>
    <row r="6" spans="1:15" ht="15.75" x14ac:dyDescent="0.25">
      <c r="A6" s="12" t="s">
        <v>1</v>
      </c>
      <c r="B6" s="16">
        <v>14.09</v>
      </c>
      <c r="C6" s="16">
        <v>11.8</v>
      </c>
      <c r="D6" s="16">
        <v>13.2</v>
      </c>
      <c r="E6" s="138">
        <v>15.6</v>
      </c>
      <c r="F6" s="56">
        <f t="shared" ref="F6:F21" si="4">SUM(C6:E6)/3</f>
        <v>13.533333333333333</v>
      </c>
      <c r="G6" s="56">
        <f t="shared" si="0"/>
        <v>61.79999999999999</v>
      </c>
      <c r="H6" s="56">
        <f t="shared" si="1"/>
        <v>9.2000000000000011</v>
      </c>
      <c r="I6" s="58">
        <f t="shared" ref="I6:I21" si="5">(F6-H6)/(G6-H6)</f>
        <v>8.2382762991128011E-2</v>
      </c>
      <c r="J6" s="57">
        <f t="shared" ref="J6:J21" si="6">((E6/D6)*(D6/C6)*(C6/B6))^(1/3)</f>
        <v>1.0345175637985518</v>
      </c>
      <c r="K6" s="57">
        <f t="shared" si="2"/>
        <v>1.2461310382701349</v>
      </c>
      <c r="L6" s="57">
        <f t="shared" si="3"/>
        <v>0.6266866009719686</v>
      </c>
      <c r="M6" s="58">
        <f t="shared" ref="M6:M21" si="7">(J6-L6)/(K6-L6)</f>
        <v>0.65838183099265746</v>
      </c>
      <c r="N6" s="50">
        <f t="shared" ref="N6:N21" si="8">0.6*M6+0.4*I6</f>
        <v>0.42798220379204571</v>
      </c>
      <c r="O6">
        <f t="shared" ref="O6:O21" si="9">_xlfn.RANK.EQ(E6,$E$5:$E$21,0)</f>
        <v>12</v>
      </c>
    </row>
    <row r="7" spans="1:15" ht="15.75" x14ac:dyDescent="0.25">
      <c r="A7" s="12" t="s">
        <v>2</v>
      </c>
      <c r="B7" s="31">
        <v>14.6</v>
      </c>
      <c r="C7" s="31">
        <v>13.5</v>
      </c>
      <c r="D7" s="31">
        <v>13.6</v>
      </c>
      <c r="E7" s="138">
        <v>13.6</v>
      </c>
      <c r="F7" s="56">
        <f t="shared" si="4"/>
        <v>13.566666666666668</v>
      </c>
      <c r="G7" s="56">
        <f t="shared" si="0"/>
        <v>61.79999999999999</v>
      </c>
      <c r="H7" s="56">
        <f t="shared" si="1"/>
        <v>9.2000000000000011</v>
      </c>
      <c r="I7" s="58">
        <f t="shared" si="5"/>
        <v>8.3016476552598251E-2</v>
      </c>
      <c r="J7" s="57">
        <f t="shared" si="6"/>
        <v>0.97662690442822497</v>
      </c>
      <c r="K7" s="57">
        <f t="shared" si="2"/>
        <v>1.2461310382701349</v>
      </c>
      <c r="L7" s="57">
        <f t="shared" si="3"/>
        <v>0.6266866009719686</v>
      </c>
      <c r="M7" s="58">
        <f t="shared" si="7"/>
        <v>0.56492605693997777</v>
      </c>
      <c r="N7" s="50">
        <f t="shared" si="8"/>
        <v>0.37216222478502597</v>
      </c>
      <c r="O7">
        <f t="shared" si="9"/>
        <v>14</v>
      </c>
    </row>
    <row r="8" spans="1:15" ht="15.75" x14ac:dyDescent="0.25">
      <c r="A8" s="12" t="s">
        <v>3</v>
      </c>
      <c r="B8" s="23">
        <v>39.9</v>
      </c>
      <c r="C8" s="23">
        <v>17.3</v>
      </c>
      <c r="D8" s="23">
        <v>12</v>
      </c>
      <c r="E8" s="138">
        <v>13.9</v>
      </c>
      <c r="F8" s="56">
        <f t="shared" si="4"/>
        <v>14.4</v>
      </c>
      <c r="G8" s="56">
        <f t="shared" si="0"/>
        <v>61.79999999999999</v>
      </c>
      <c r="H8" s="56">
        <f t="shared" si="1"/>
        <v>9.2000000000000011</v>
      </c>
      <c r="I8" s="58">
        <f t="shared" si="5"/>
        <v>9.8859315589353625E-2</v>
      </c>
      <c r="J8" s="57">
        <f t="shared" si="6"/>
        <v>0.70363478557668457</v>
      </c>
      <c r="K8" s="57">
        <f t="shared" si="2"/>
        <v>1.2461310382701349</v>
      </c>
      <c r="L8" s="57">
        <f t="shared" si="3"/>
        <v>0.6266866009719686</v>
      </c>
      <c r="M8" s="58">
        <f>(J8-L8)/(K8-L8)</f>
        <v>0.1242212859967574</v>
      </c>
      <c r="N8" s="50">
        <f t="shared" si="8"/>
        <v>0.11407649783379589</v>
      </c>
      <c r="O8">
        <f t="shared" si="9"/>
        <v>13</v>
      </c>
    </row>
    <row r="9" spans="1:15" ht="15.75" x14ac:dyDescent="0.25">
      <c r="A9" s="12" t="s">
        <v>16</v>
      </c>
      <c r="B9" s="30">
        <v>51.5</v>
      </c>
      <c r="C9" s="30">
        <v>41.7</v>
      </c>
      <c r="D9" s="30">
        <v>28.5</v>
      </c>
      <c r="E9" s="138">
        <v>42.3</v>
      </c>
      <c r="F9" s="56">
        <f t="shared" si="4"/>
        <v>37.5</v>
      </c>
      <c r="G9" s="56">
        <f t="shared" si="0"/>
        <v>61.79999999999999</v>
      </c>
      <c r="H9" s="56">
        <f t="shared" si="1"/>
        <v>9.2000000000000011</v>
      </c>
      <c r="I9" s="58">
        <f t="shared" si="5"/>
        <v>0.53802281368821303</v>
      </c>
      <c r="J9" s="57">
        <f t="shared" si="6"/>
        <v>0.93650703928381029</v>
      </c>
      <c r="K9" s="57">
        <f t="shared" si="2"/>
        <v>1.2461310382701349</v>
      </c>
      <c r="L9" s="57">
        <f t="shared" si="3"/>
        <v>0.6266866009719686</v>
      </c>
      <c r="M9" s="58">
        <f t="shared" si="7"/>
        <v>0.50015856089238109</v>
      </c>
      <c r="N9" s="50">
        <f t="shared" si="8"/>
        <v>0.51530426201071389</v>
      </c>
      <c r="O9">
        <f t="shared" si="9"/>
        <v>3</v>
      </c>
    </row>
    <row r="10" spans="1:15" ht="15.75" x14ac:dyDescent="0.25">
      <c r="A10" s="12" t="s">
        <v>4</v>
      </c>
      <c r="B10" s="16">
        <v>27.7</v>
      </c>
      <c r="C10" s="16">
        <v>28</v>
      </c>
      <c r="D10" s="16">
        <v>26.9</v>
      </c>
      <c r="E10" s="138">
        <v>26.4</v>
      </c>
      <c r="F10" s="56">
        <f t="shared" si="4"/>
        <v>27.099999999999998</v>
      </c>
      <c r="G10" s="56">
        <f t="shared" si="0"/>
        <v>61.79999999999999</v>
      </c>
      <c r="H10" s="56">
        <f t="shared" si="1"/>
        <v>9.2000000000000011</v>
      </c>
      <c r="I10" s="58">
        <f t="shared" si="5"/>
        <v>0.34030418250950578</v>
      </c>
      <c r="J10" s="57">
        <f t="shared" si="6"/>
        <v>0.98410488121061857</v>
      </c>
      <c r="K10" s="57">
        <f t="shared" si="2"/>
        <v>1.2461310382701349</v>
      </c>
      <c r="L10" s="57">
        <f t="shared" si="3"/>
        <v>0.6266866009719686</v>
      </c>
      <c r="M10" s="58">
        <f t="shared" si="7"/>
        <v>0.57699812722122901</v>
      </c>
      <c r="N10" s="50">
        <f>0.6*M10+0.4*I10</f>
        <v>0.48232054933653967</v>
      </c>
      <c r="O10">
        <f t="shared" si="9"/>
        <v>7</v>
      </c>
    </row>
    <row r="11" spans="1:15" ht="15.75" x14ac:dyDescent="0.25">
      <c r="A11" s="12" t="s">
        <v>5</v>
      </c>
      <c r="B11" s="16">
        <v>19.88</v>
      </c>
      <c r="C11" s="16">
        <v>16.100000000000001</v>
      </c>
      <c r="D11" s="16">
        <v>18.600000000000001</v>
      </c>
      <c r="E11" s="138">
        <v>16.100000000000001</v>
      </c>
      <c r="F11" s="56">
        <f t="shared" si="4"/>
        <v>16.933333333333334</v>
      </c>
      <c r="G11" s="56">
        <f t="shared" si="0"/>
        <v>61.79999999999999</v>
      </c>
      <c r="H11" s="56">
        <f t="shared" si="1"/>
        <v>9.2000000000000011</v>
      </c>
      <c r="I11" s="58">
        <f t="shared" si="5"/>
        <v>0.14702154626109001</v>
      </c>
      <c r="J11" s="57">
        <f t="shared" si="6"/>
        <v>0.93211571922449099</v>
      </c>
      <c r="K11" s="57">
        <f t="shared" si="2"/>
        <v>1.2461310382701349</v>
      </c>
      <c r="L11" s="57">
        <f t="shared" si="3"/>
        <v>0.6266866009719686</v>
      </c>
      <c r="M11" s="58">
        <f t="shared" si="7"/>
        <v>0.49306943425743555</v>
      </c>
      <c r="N11" s="50">
        <f t="shared" si="8"/>
        <v>0.35465027905889734</v>
      </c>
      <c r="O11">
        <f t="shared" si="9"/>
        <v>11</v>
      </c>
    </row>
    <row r="12" spans="1:15" ht="15.75" x14ac:dyDescent="0.25">
      <c r="A12" s="12" t="s">
        <v>6</v>
      </c>
      <c r="B12" s="16">
        <v>24.9</v>
      </c>
      <c r="C12" s="16">
        <v>13.3</v>
      </c>
      <c r="D12" s="16">
        <v>18.82</v>
      </c>
      <c r="E12" s="138">
        <v>29.95</v>
      </c>
      <c r="F12" s="56">
        <f t="shared" si="4"/>
        <v>20.69</v>
      </c>
      <c r="G12" s="56">
        <f t="shared" si="0"/>
        <v>61.79999999999999</v>
      </c>
      <c r="H12" s="56">
        <f t="shared" si="1"/>
        <v>9.2000000000000011</v>
      </c>
      <c r="I12" s="58">
        <f t="shared" si="5"/>
        <v>0.21844106463878332</v>
      </c>
      <c r="J12" s="57">
        <f t="shared" si="6"/>
        <v>1.0634877535547507</v>
      </c>
      <c r="K12" s="57">
        <f t="shared" si="2"/>
        <v>1.2461310382701349</v>
      </c>
      <c r="L12" s="57">
        <f t="shared" si="3"/>
        <v>0.6266866009719686</v>
      </c>
      <c r="M12" s="58">
        <f t="shared" si="7"/>
        <v>0.7051498508695625</v>
      </c>
      <c r="N12" s="50">
        <f t="shared" si="8"/>
        <v>0.51046633637725081</v>
      </c>
      <c r="O12">
        <f t="shared" si="9"/>
        <v>6</v>
      </c>
    </row>
    <row r="13" spans="1:15" ht="15.75" x14ac:dyDescent="0.25">
      <c r="A13" s="12" t="s">
        <v>7</v>
      </c>
      <c r="B13" s="22">
        <v>63.2</v>
      </c>
      <c r="C13" s="22">
        <v>45.6</v>
      </c>
      <c r="D13" s="22">
        <v>30.5</v>
      </c>
      <c r="E13" s="138">
        <v>46.1</v>
      </c>
      <c r="F13" s="56">
        <f t="shared" si="4"/>
        <v>40.733333333333327</v>
      </c>
      <c r="G13" s="56">
        <f t="shared" si="0"/>
        <v>61.79999999999999</v>
      </c>
      <c r="H13" s="56">
        <f t="shared" si="1"/>
        <v>9.2000000000000011</v>
      </c>
      <c r="I13" s="58">
        <f t="shared" si="5"/>
        <v>0.59949302915082381</v>
      </c>
      <c r="J13" s="57">
        <f t="shared" si="6"/>
        <v>0.90017707616467868</v>
      </c>
      <c r="K13" s="57">
        <f t="shared" si="2"/>
        <v>1.2461310382701349</v>
      </c>
      <c r="L13" s="57">
        <f t="shared" si="3"/>
        <v>0.6266866009719686</v>
      </c>
      <c r="M13" s="58">
        <f t="shared" si="7"/>
        <v>0.44150929240012993</v>
      </c>
      <c r="N13" s="50">
        <f t="shared" si="8"/>
        <v>0.5047027871004075</v>
      </c>
      <c r="O13">
        <f t="shared" si="9"/>
        <v>2</v>
      </c>
    </row>
    <row r="14" spans="1:15" ht="15.75" x14ac:dyDescent="0.25">
      <c r="A14" s="12" t="s">
        <v>8</v>
      </c>
      <c r="B14" s="27">
        <v>26.6</v>
      </c>
      <c r="C14" s="27">
        <v>27.9</v>
      </c>
      <c r="D14" s="27">
        <v>25</v>
      </c>
      <c r="E14" s="138">
        <v>25.5</v>
      </c>
      <c r="F14" s="56">
        <f t="shared" si="4"/>
        <v>26.133333333333336</v>
      </c>
      <c r="G14" s="56">
        <f t="shared" si="0"/>
        <v>61.79999999999999</v>
      </c>
      <c r="H14" s="56">
        <f t="shared" si="1"/>
        <v>9.2000000000000011</v>
      </c>
      <c r="I14" s="58">
        <f t="shared" si="5"/>
        <v>0.32192648922686962</v>
      </c>
      <c r="J14" s="57">
        <f t="shared" si="6"/>
        <v>0.98602103801844432</v>
      </c>
      <c r="K14" s="57">
        <f t="shared" si="2"/>
        <v>1.2461310382701349</v>
      </c>
      <c r="L14" s="57">
        <f t="shared" si="3"/>
        <v>0.6266866009719686</v>
      </c>
      <c r="M14" s="58">
        <f t="shared" si="7"/>
        <v>0.58009147456999754</v>
      </c>
      <c r="N14" s="50">
        <f t="shared" si="8"/>
        <v>0.47682548043274642</v>
      </c>
      <c r="O14">
        <f t="shared" si="9"/>
        <v>9</v>
      </c>
    </row>
    <row r="15" spans="1:15" ht="15.75" x14ac:dyDescent="0.25">
      <c r="A15" s="12" t="s">
        <v>9</v>
      </c>
      <c r="B15" s="26">
        <v>13.24</v>
      </c>
      <c r="C15" s="26">
        <v>13.15</v>
      </c>
      <c r="D15" s="26">
        <v>13</v>
      </c>
      <c r="E15" s="138">
        <v>25.62</v>
      </c>
      <c r="F15" s="56">
        <f t="shared" si="4"/>
        <v>17.256666666666664</v>
      </c>
      <c r="G15" s="56">
        <f t="shared" si="0"/>
        <v>61.79999999999999</v>
      </c>
      <c r="H15" s="56">
        <f t="shared" si="1"/>
        <v>9.2000000000000011</v>
      </c>
      <c r="I15" s="58">
        <f t="shared" si="5"/>
        <v>0.15316856780735105</v>
      </c>
      <c r="J15" s="57">
        <f t="shared" si="6"/>
        <v>1.2461310382701349</v>
      </c>
      <c r="K15" s="57">
        <f t="shared" si="2"/>
        <v>1.2461310382701349</v>
      </c>
      <c r="L15" s="57">
        <f t="shared" si="3"/>
        <v>0.6266866009719686</v>
      </c>
      <c r="M15" s="58">
        <f t="shared" si="7"/>
        <v>1</v>
      </c>
      <c r="N15" s="50">
        <f t="shared" si="8"/>
        <v>0.6612674271229404</v>
      </c>
      <c r="O15">
        <f t="shared" si="9"/>
        <v>8</v>
      </c>
    </row>
    <row r="16" spans="1:15" ht="15.75" x14ac:dyDescent="0.25">
      <c r="A16" s="12" t="s">
        <v>43</v>
      </c>
      <c r="B16" s="16">
        <v>12.9</v>
      </c>
      <c r="C16" s="16">
        <v>11.9</v>
      </c>
      <c r="D16" s="16">
        <v>10.6</v>
      </c>
      <c r="E16" s="138">
        <v>10.3</v>
      </c>
      <c r="F16" s="56">
        <f t="shared" si="4"/>
        <v>10.933333333333332</v>
      </c>
      <c r="G16" s="56">
        <f t="shared" si="0"/>
        <v>61.79999999999999</v>
      </c>
      <c r="H16" s="56">
        <f t="shared" si="1"/>
        <v>9.2000000000000011</v>
      </c>
      <c r="I16" s="58">
        <f t="shared" si="5"/>
        <v>3.2953105196451164E-2</v>
      </c>
      <c r="J16" s="57">
        <f t="shared" si="6"/>
        <v>0.92771769042946972</v>
      </c>
      <c r="K16" s="57">
        <f t="shared" si="2"/>
        <v>1.2461310382701349</v>
      </c>
      <c r="L16" s="57">
        <f t="shared" si="3"/>
        <v>0.6266866009719686</v>
      </c>
      <c r="M16" s="58">
        <f t="shared" si="7"/>
        <v>0.48596947737638879</v>
      </c>
      <c r="N16" s="50">
        <f t="shared" si="8"/>
        <v>0.30476292850441372</v>
      </c>
      <c r="O16">
        <f t="shared" si="9"/>
        <v>17</v>
      </c>
    </row>
    <row r="17" spans="1:15" ht="15.75" x14ac:dyDescent="0.25">
      <c r="A17" s="12" t="s">
        <v>10</v>
      </c>
      <c r="B17" s="16">
        <v>61.6</v>
      </c>
      <c r="C17" s="16">
        <v>61.8</v>
      </c>
      <c r="D17" s="16">
        <v>61.8</v>
      </c>
      <c r="E17" s="138">
        <v>61.8</v>
      </c>
      <c r="F17" s="56">
        <f t="shared" si="4"/>
        <v>61.79999999999999</v>
      </c>
      <c r="G17" s="56">
        <f t="shared" si="0"/>
        <v>61.79999999999999</v>
      </c>
      <c r="H17" s="56">
        <f t="shared" si="1"/>
        <v>9.2000000000000011</v>
      </c>
      <c r="I17" s="58">
        <f t="shared" si="5"/>
        <v>1</v>
      </c>
      <c r="J17" s="57">
        <f t="shared" si="6"/>
        <v>1.0010810819229596</v>
      </c>
      <c r="K17" s="57">
        <f t="shared" si="2"/>
        <v>1.2461310382701349</v>
      </c>
      <c r="L17" s="57">
        <f t="shared" si="3"/>
        <v>0.6266866009719686</v>
      </c>
      <c r="M17" s="58">
        <f t="shared" si="7"/>
        <v>0.60440365335104007</v>
      </c>
      <c r="N17" s="50">
        <f t="shared" si="8"/>
        <v>0.76264219201062411</v>
      </c>
      <c r="O17">
        <f t="shared" si="9"/>
        <v>1</v>
      </c>
    </row>
    <row r="18" spans="1:15" ht="15.75" x14ac:dyDescent="0.25">
      <c r="A18" s="12" t="s">
        <v>11</v>
      </c>
      <c r="B18" s="28">
        <v>49</v>
      </c>
      <c r="C18" s="28">
        <v>27.4</v>
      </c>
      <c r="D18" s="28">
        <v>15.8</v>
      </c>
      <c r="E18" s="138">
        <v>12.06</v>
      </c>
      <c r="F18" s="56">
        <f t="shared" si="4"/>
        <v>18.420000000000002</v>
      </c>
      <c r="G18" s="56">
        <f t="shared" si="0"/>
        <v>61.79999999999999</v>
      </c>
      <c r="H18" s="56">
        <f t="shared" si="1"/>
        <v>9.2000000000000011</v>
      </c>
      <c r="I18" s="58">
        <f t="shared" si="5"/>
        <v>0.17528517110266165</v>
      </c>
      <c r="J18" s="57">
        <f t="shared" si="6"/>
        <v>0.6266866009719686</v>
      </c>
      <c r="K18" s="57">
        <f t="shared" si="2"/>
        <v>1.2461310382701349</v>
      </c>
      <c r="L18" s="57">
        <f t="shared" si="3"/>
        <v>0.6266866009719686</v>
      </c>
      <c r="M18" s="58">
        <f t="shared" si="7"/>
        <v>0</v>
      </c>
      <c r="N18" s="50">
        <f t="shared" si="8"/>
        <v>7.0114068441064659E-2</v>
      </c>
      <c r="O18">
        <f t="shared" si="9"/>
        <v>15</v>
      </c>
    </row>
    <row r="19" spans="1:15" ht="15.75" x14ac:dyDescent="0.25">
      <c r="A19" s="12" t="s">
        <v>12</v>
      </c>
      <c r="B19" s="16">
        <v>7.5</v>
      </c>
      <c r="C19" s="16">
        <v>7.4</v>
      </c>
      <c r="D19" s="16">
        <v>9.6999999999999993</v>
      </c>
      <c r="E19" s="138">
        <v>10.5</v>
      </c>
      <c r="F19" s="56">
        <f t="shared" si="4"/>
        <v>9.2000000000000011</v>
      </c>
      <c r="G19" s="56">
        <f t="shared" si="0"/>
        <v>61.79999999999999</v>
      </c>
      <c r="H19" s="56">
        <f t="shared" si="1"/>
        <v>9.2000000000000011</v>
      </c>
      <c r="I19" s="58">
        <f t="shared" si="5"/>
        <v>0</v>
      </c>
      <c r="J19" s="57">
        <f t="shared" si="6"/>
        <v>1.1186889420813968</v>
      </c>
      <c r="K19" s="57">
        <f t="shared" si="2"/>
        <v>1.2461310382701349</v>
      </c>
      <c r="L19" s="57">
        <f t="shared" si="3"/>
        <v>0.6266866009719686</v>
      </c>
      <c r="M19" s="58">
        <f t="shared" si="7"/>
        <v>0.79426387821867783</v>
      </c>
      <c r="N19" s="50">
        <f t="shared" si="8"/>
        <v>0.4765583269312067</v>
      </c>
      <c r="O19">
        <f t="shared" si="9"/>
        <v>16</v>
      </c>
    </row>
    <row r="20" spans="1:15" ht="15.75" x14ac:dyDescent="0.25">
      <c r="A20" s="12" t="s">
        <v>13</v>
      </c>
      <c r="B20" s="16">
        <v>112.8</v>
      </c>
      <c r="C20" s="16">
        <v>31.9</v>
      </c>
      <c r="D20" s="16">
        <v>31.9</v>
      </c>
      <c r="E20" s="138">
        <v>32.9</v>
      </c>
      <c r="F20" s="56">
        <f t="shared" si="4"/>
        <v>32.233333333333327</v>
      </c>
      <c r="G20" s="56">
        <f t="shared" si="0"/>
        <v>61.79999999999999</v>
      </c>
      <c r="H20" s="56">
        <f t="shared" si="1"/>
        <v>9.2000000000000011</v>
      </c>
      <c r="I20" s="58">
        <f t="shared" si="5"/>
        <v>0.43789607097591882</v>
      </c>
      <c r="J20" s="57">
        <f t="shared" si="6"/>
        <v>0.66317620131606525</v>
      </c>
      <c r="K20" s="57">
        <f t="shared" si="2"/>
        <v>1.2461310382701349</v>
      </c>
      <c r="L20" s="57">
        <f t="shared" si="3"/>
        <v>0.6266866009719686</v>
      </c>
      <c r="M20" s="58">
        <f t="shared" si="7"/>
        <v>5.8906978813553494E-2</v>
      </c>
      <c r="N20" s="50">
        <f t="shared" si="8"/>
        <v>0.21050261567849965</v>
      </c>
      <c r="O20">
        <f t="shared" si="9"/>
        <v>5</v>
      </c>
    </row>
    <row r="21" spans="1:15" ht="19.5" customHeight="1" x14ac:dyDescent="0.25">
      <c r="A21" s="12" t="s">
        <v>14</v>
      </c>
      <c r="B21" s="16">
        <v>23.1</v>
      </c>
      <c r="C21" s="16">
        <v>19.8</v>
      </c>
      <c r="D21" s="16">
        <v>14.82</v>
      </c>
      <c r="E21" s="138">
        <v>19.3</v>
      </c>
      <c r="F21" s="56">
        <f t="shared" si="4"/>
        <v>17.973333333333333</v>
      </c>
      <c r="G21" s="56">
        <f t="shared" si="0"/>
        <v>61.79999999999999</v>
      </c>
      <c r="H21" s="56">
        <f t="shared" si="1"/>
        <v>9.2000000000000011</v>
      </c>
      <c r="I21" s="58">
        <f t="shared" si="5"/>
        <v>0.16679340937896073</v>
      </c>
      <c r="J21" s="57">
        <f t="shared" si="6"/>
        <v>0.94185007429464374</v>
      </c>
      <c r="K21" s="57">
        <f t="shared" si="2"/>
        <v>1.2461310382701349</v>
      </c>
      <c r="L21" s="57">
        <f t="shared" si="3"/>
        <v>0.6266866009719686</v>
      </c>
      <c r="M21" s="58">
        <f t="shared" si="7"/>
        <v>0.50878408836363942</v>
      </c>
      <c r="N21" s="50">
        <f t="shared" si="8"/>
        <v>0.37198781676976789</v>
      </c>
      <c r="O21">
        <f t="shared" si="9"/>
        <v>10</v>
      </c>
    </row>
    <row r="22" spans="1:15" ht="32.25" customHeight="1" x14ac:dyDescent="0.25">
      <c r="A22" s="1"/>
      <c r="B22" s="1"/>
      <c r="C22" s="35"/>
      <c r="D22" s="35"/>
      <c r="E22" s="35"/>
    </row>
  </sheetData>
  <autoFilter ref="A4:E19" xr:uid="{00000000-0009-0000-0000-00002E000000}"/>
  <sortState xmlns:xlrd2="http://schemas.microsoft.com/office/spreadsheetml/2017/richdata2" ref="A6:I21">
    <sortCondition ref="A5"/>
  </sortState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>
    <tabColor theme="0"/>
  </sheetPr>
  <dimension ref="A1:O20"/>
  <sheetViews>
    <sheetView zoomScale="80" zoomScaleNormal="80" workbookViewId="0">
      <selection activeCell="A16" sqref="A16:XFD16"/>
    </sheetView>
  </sheetViews>
  <sheetFormatPr defaultRowHeight="15" x14ac:dyDescent="0.25"/>
  <cols>
    <col min="1" max="1" width="22.85546875" customWidth="1"/>
    <col min="2" max="2" width="9" customWidth="1"/>
    <col min="3" max="4" width="6.42578125" customWidth="1"/>
    <col min="5" max="5" width="6.140625" customWidth="1"/>
    <col min="6" max="6" width="7.7109375" customWidth="1"/>
    <col min="11" max="11" width="7.140625" customWidth="1"/>
    <col min="12" max="12" width="7.7109375" customWidth="1"/>
  </cols>
  <sheetData>
    <row r="1" spans="1:15" x14ac:dyDescent="0.25">
      <c r="A1" t="s">
        <v>18</v>
      </c>
    </row>
    <row r="2" spans="1:15" ht="102" customHeight="1" x14ac:dyDescent="0.25">
      <c r="A2" s="329" t="s">
        <v>38</v>
      </c>
      <c r="B2" s="329"/>
      <c r="C2" s="329"/>
      <c r="D2" s="329"/>
      <c r="E2" s="329"/>
      <c r="F2" s="343" t="s">
        <v>29</v>
      </c>
      <c r="G2" s="343"/>
      <c r="H2" s="343"/>
      <c r="I2" s="74" t="s">
        <v>30</v>
      </c>
      <c r="J2" s="344" t="s">
        <v>31</v>
      </c>
      <c r="K2" s="345"/>
      <c r="L2" s="346"/>
      <c r="M2" s="74" t="s">
        <v>32</v>
      </c>
      <c r="N2" s="51" t="s">
        <v>33</v>
      </c>
    </row>
    <row r="3" spans="1:15" ht="46.5" customHeight="1" x14ac:dyDescent="0.25">
      <c r="A3" s="2" t="s">
        <v>0</v>
      </c>
      <c r="B3" s="10">
        <v>2018</v>
      </c>
      <c r="C3" s="10">
        <v>2019</v>
      </c>
      <c r="D3" s="10">
        <v>2020</v>
      </c>
      <c r="E3" s="10">
        <v>2021</v>
      </c>
      <c r="F3" s="54" t="s">
        <v>28</v>
      </c>
      <c r="G3" s="55" t="s">
        <v>25</v>
      </c>
      <c r="H3" s="55" t="s">
        <v>24</v>
      </c>
      <c r="I3" s="55" t="s">
        <v>27</v>
      </c>
      <c r="J3" s="55" t="s">
        <v>26</v>
      </c>
      <c r="K3" s="55" t="s">
        <v>25</v>
      </c>
      <c r="L3" s="55" t="s">
        <v>24</v>
      </c>
      <c r="M3" s="55" t="s">
        <v>34</v>
      </c>
      <c r="N3" s="52" t="s">
        <v>35</v>
      </c>
    </row>
    <row r="4" spans="1:15" ht="15.75" x14ac:dyDescent="0.25">
      <c r="A4" s="12" t="s">
        <v>15</v>
      </c>
      <c r="B4" s="27">
        <v>0</v>
      </c>
      <c r="C4" s="27">
        <v>0</v>
      </c>
      <c r="D4" s="27">
        <v>0</v>
      </c>
      <c r="E4" s="19">
        <v>0</v>
      </c>
      <c r="F4" s="56">
        <f>SUM(C4:E4)/3</f>
        <v>0</v>
      </c>
      <c r="G4" s="56">
        <f t="shared" ref="G4:G20" si="0">MAX($F$4:$F$20)</f>
        <v>1.4766666666666666</v>
      </c>
      <c r="H4" s="56">
        <f t="shared" ref="H4:H20" si="1">MIN($F$4:$F$20)</f>
        <v>0</v>
      </c>
      <c r="I4" s="58">
        <f t="shared" ref="I4:I7" si="2">(G4-F4)/(G4-H4)</f>
        <v>1</v>
      </c>
      <c r="J4" s="57">
        <v>0</v>
      </c>
      <c r="K4" s="57">
        <f t="shared" ref="K4:K20" si="3">MAX($J$4:$J$20)</f>
        <v>1.1623960174416077</v>
      </c>
      <c r="L4" s="57">
        <f t="shared" ref="L4:L20" si="4">MIN($J$4:$J$20)</f>
        <v>0</v>
      </c>
      <c r="M4" s="58">
        <f t="shared" ref="M4:M20" si="5">(K4-J4)/(K4-L4)</f>
        <v>1</v>
      </c>
      <c r="N4" s="50">
        <f>0.6*M4+0.4*I4</f>
        <v>1</v>
      </c>
      <c r="O4">
        <f>_xlfn.RANK.EQ(E4,$E$4:$E$20,1)</f>
        <v>1</v>
      </c>
    </row>
    <row r="5" spans="1:15" ht="15.75" x14ac:dyDescent="0.25">
      <c r="A5" s="12" t="s">
        <v>1</v>
      </c>
      <c r="B5" s="22">
        <v>0</v>
      </c>
      <c r="C5" s="22">
        <v>0</v>
      </c>
      <c r="D5" s="22">
        <v>0</v>
      </c>
      <c r="E5" s="19">
        <v>0</v>
      </c>
      <c r="F5" s="56">
        <f t="shared" ref="F5:F20" si="6">SUM(C5:E5)/3</f>
        <v>0</v>
      </c>
      <c r="G5" s="56">
        <f t="shared" si="0"/>
        <v>1.4766666666666666</v>
      </c>
      <c r="H5" s="56">
        <f t="shared" si="1"/>
        <v>0</v>
      </c>
      <c r="I5" s="58">
        <f t="shared" si="2"/>
        <v>1</v>
      </c>
      <c r="J5" s="57">
        <v>0</v>
      </c>
      <c r="K5" s="57">
        <f t="shared" si="3"/>
        <v>1.1623960174416077</v>
      </c>
      <c r="L5" s="57">
        <f t="shared" si="4"/>
        <v>0</v>
      </c>
      <c r="M5" s="58">
        <f t="shared" si="5"/>
        <v>1</v>
      </c>
      <c r="N5" s="50">
        <f t="shared" ref="N5:N20" si="7">0.6*M5+0.4*I5</f>
        <v>1</v>
      </c>
      <c r="O5">
        <f t="shared" ref="O5:O20" si="8">_xlfn.RANK.EQ(E5,$E$4:$E$20,1)</f>
        <v>1</v>
      </c>
    </row>
    <row r="6" spans="1:15" ht="15.75" x14ac:dyDescent="0.25">
      <c r="A6" s="12" t="s">
        <v>2</v>
      </c>
      <c r="B6" s="16">
        <v>0</v>
      </c>
      <c r="C6" s="16">
        <v>0</v>
      </c>
      <c r="D6" s="16">
        <v>0</v>
      </c>
      <c r="E6" s="19">
        <v>0</v>
      </c>
      <c r="F6" s="56">
        <f t="shared" si="6"/>
        <v>0</v>
      </c>
      <c r="G6" s="56">
        <f t="shared" si="0"/>
        <v>1.4766666666666666</v>
      </c>
      <c r="H6" s="56">
        <f t="shared" si="1"/>
        <v>0</v>
      </c>
      <c r="I6" s="58">
        <f t="shared" si="2"/>
        <v>1</v>
      </c>
      <c r="J6" s="57">
        <v>0</v>
      </c>
      <c r="K6" s="57">
        <f t="shared" si="3"/>
        <v>1.1623960174416077</v>
      </c>
      <c r="L6" s="57">
        <f t="shared" si="4"/>
        <v>0</v>
      </c>
      <c r="M6" s="58">
        <f t="shared" si="5"/>
        <v>1</v>
      </c>
      <c r="N6" s="50">
        <f t="shared" si="7"/>
        <v>1</v>
      </c>
      <c r="O6">
        <f t="shared" si="8"/>
        <v>1</v>
      </c>
    </row>
    <row r="7" spans="1:15" ht="15.75" x14ac:dyDescent="0.25">
      <c r="A7" s="12" t="s">
        <v>3</v>
      </c>
      <c r="B7" s="16">
        <v>0</v>
      </c>
      <c r="C7" s="16">
        <v>0</v>
      </c>
      <c r="D7" s="16">
        <v>0</v>
      </c>
      <c r="E7" s="19">
        <v>0</v>
      </c>
      <c r="F7" s="56">
        <f t="shared" si="6"/>
        <v>0</v>
      </c>
      <c r="G7" s="56">
        <f t="shared" si="0"/>
        <v>1.4766666666666666</v>
      </c>
      <c r="H7" s="56">
        <f t="shared" si="1"/>
        <v>0</v>
      </c>
      <c r="I7" s="58">
        <f t="shared" si="2"/>
        <v>1</v>
      </c>
      <c r="J7" s="57">
        <v>0</v>
      </c>
      <c r="K7" s="57">
        <f t="shared" si="3"/>
        <v>1.1623960174416077</v>
      </c>
      <c r="L7" s="57">
        <f t="shared" si="4"/>
        <v>0</v>
      </c>
      <c r="M7" s="58">
        <f t="shared" si="5"/>
        <v>1</v>
      </c>
      <c r="N7" s="50">
        <f t="shared" si="7"/>
        <v>1</v>
      </c>
      <c r="O7">
        <f t="shared" si="8"/>
        <v>1</v>
      </c>
    </row>
    <row r="8" spans="1:15" ht="15.75" x14ac:dyDescent="0.25">
      <c r="A8" s="12" t="s">
        <v>16</v>
      </c>
      <c r="B8" s="16">
        <v>0</v>
      </c>
      <c r="C8" s="16">
        <v>1.7</v>
      </c>
      <c r="D8" s="16">
        <v>0.06</v>
      </c>
      <c r="E8" s="19">
        <v>2.67</v>
      </c>
      <c r="F8" s="56">
        <f>SUM(C8:E8)/3</f>
        <v>1.4766666666666666</v>
      </c>
      <c r="G8" s="56">
        <f>MAX($F$4:$F$20)</f>
        <v>1.4766666666666666</v>
      </c>
      <c r="H8" s="56">
        <f t="shared" si="1"/>
        <v>0</v>
      </c>
      <c r="I8" s="58">
        <f>(G8-F8)/(G8-H8)</f>
        <v>0</v>
      </c>
      <c r="J8" s="57">
        <f>((E8/D8)*(D8/C8))^(1/3)</f>
        <v>1.1623960174416077</v>
      </c>
      <c r="K8" s="57">
        <f>MAX($J$4:$J$20)</f>
        <v>1.1623960174416077</v>
      </c>
      <c r="L8" s="57">
        <f t="shared" si="4"/>
        <v>0</v>
      </c>
      <c r="M8" s="58">
        <f>(K8-J8)/(K8-L8)</f>
        <v>0</v>
      </c>
      <c r="N8" s="50">
        <f t="shared" si="7"/>
        <v>0</v>
      </c>
      <c r="O8">
        <f t="shared" si="8"/>
        <v>17</v>
      </c>
    </row>
    <row r="9" spans="1:15" ht="15.75" x14ac:dyDescent="0.25">
      <c r="A9" s="12" t="s">
        <v>4</v>
      </c>
      <c r="B9" s="16">
        <v>0</v>
      </c>
      <c r="C9" s="16">
        <v>0</v>
      </c>
      <c r="D9" s="16">
        <v>0</v>
      </c>
      <c r="E9" s="19">
        <v>0</v>
      </c>
      <c r="F9" s="56">
        <f t="shared" si="6"/>
        <v>0</v>
      </c>
      <c r="G9" s="56">
        <f t="shared" si="0"/>
        <v>1.4766666666666666</v>
      </c>
      <c r="H9" s="56">
        <f t="shared" si="1"/>
        <v>0</v>
      </c>
      <c r="I9" s="58">
        <f t="shared" ref="I9:I20" si="9">(G9-F9)/(G9-H9)</f>
        <v>1</v>
      </c>
      <c r="J9" s="57">
        <v>0</v>
      </c>
      <c r="K9" s="57">
        <f t="shared" si="3"/>
        <v>1.1623960174416077</v>
      </c>
      <c r="L9" s="57">
        <f t="shared" si="4"/>
        <v>0</v>
      </c>
      <c r="M9" s="58">
        <f t="shared" si="5"/>
        <v>1</v>
      </c>
      <c r="N9" s="50">
        <f t="shared" si="7"/>
        <v>1</v>
      </c>
      <c r="O9">
        <f t="shared" si="8"/>
        <v>1</v>
      </c>
    </row>
    <row r="10" spans="1:15" ht="15.75" x14ac:dyDescent="0.25">
      <c r="A10" s="12" t="s">
        <v>5</v>
      </c>
      <c r="B10" s="22">
        <v>0</v>
      </c>
      <c r="C10" s="22">
        <v>0</v>
      </c>
      <c r="D10" s="22">
        <v>0</v>
      </c>
      <c r="E10" s="19">
        <v>0</v>
      </c>
      <c r="F10" s="56">
        <f t="shared" si="6"/>
        <v>0</v>
      </c>
      <c r="G10" s="56">
        <f t="shared" si="0"/>
        <v>1.4766666666666666</v>
      </c>
      <c r="H10" s="56">
        <f t="shared" si="1"/>
        <v>0</v>
      </c>
      <c r="I10" s="58">
        <f t="shared" si="9"/>
        <v>1</v>
      </c>
      <c r="J10" s="57">
        <v>0</v>
      </c>
      <c r="K10" s="57">
        <f t="shared" si="3"/>
        <v>1.1623960174416077</v>
      </c>
      <c r="L10" s="57">
        <f t="shared" si="4"/>
        <v>0</v>
      </c>
      <c r="M10" s="58">
        <f t="shared" si="5"/>
        <v>1</v>
      </c>
      <c r="N10" s="50">
        <f t="shared" si="7"/>
        <v>1</v>
      </c>
      <c r="O10">
        <f t="shared" si="8"/>
        <v>1</v>
      </c>
    </row>
    <row r="11" spans="1:15" ht="15.75" x14ac:dyDescent="0.25">
      <c r="A11" s="12" t="s">
        <v>6</v>
      </c>
      <c r="B11" s="16">
        <v>0</v>
      </c>
      <c r="C11" s="16">
        <v>0</v>
      </c>
      <c r="D11" s="16">
        <v>0</v>
      </c>
      <c r="E11" s="19">
        <v>0</v>
      </c>
      <c r="F11" s="56">
        <f t="shared" si="6"/>
        <v>0</v>
      </c>
      <c r="G11" s="56">
        <f t="shared" si="0"/>
        <v>1.4766666666666666</v>
      </c>
      <c r="H11" s="56">
        <f t="shared" si="1"/>
        <v>0</v>
      </c>
      <c r="I11" s="58">
        <f t="shared" si="9"/>
        <v>1</v>
      </c>
      <c r="J11" s="57">
        <v>0</v>
      </c>
      <c r="K11" s="57">
        <f t="shared" si="3"/>
        <v>1.1623960174416077</v>
      </c>
      <c r="L11" s="57">
        <f t="shared" si="4"/>
        <v>0</v>
      </c>
      <c r="M11" s="58">
        <f t="shared" si="5"/>
        <v>1</v>
      </c>
      <c r="N11" s="50">
        <f t="shared" si="7"/>
        <v>1</v>
      </c>
      <c r="O11">
        <f t="shared" si="8"/>
        <v>1</v>
      </c>
    </row>
    <row r="12" spans="1:15" ht="15.75" x14ac:dyDescent="0.25">
      <c r="A12" s="12" t="s">
        <v>7</v>
      </c>
      <c r="B12" s="22">
        <v>0</v>
      </c>
      <c r="C12" s="22">
        <v>0</v>
      </c>
      <c r="D12" s="22">
        <v>0</v>
      </c>
      <c r="E12" s="19">
        <v>0</v>
      </c>
      <c r="F12" s="56">
        <f t="shared" si="6"/>
        <v>0</v>
      </c>
      <c r="G12" s="56">
        <f t="shared" si="0"/>
        <v>1.4766666666666666</v>
      </c>
      <c r="H12" s="56">
        <f t="shared" si="1"/>
        <v>0</v>
      </c>
      <c r="I12" s="58">
        <f t="shared" si="9"/>
        <v>1</v>
      </c>
      <c r="J12" s="57">
        <v>0</v>
      </c>
      <c r="K12" s="57">
        <f t="shared" si="3"/>
        <v>1.1623960174416077</v>
      </c>
      <c r="L12" s="57">
        <f t="shared" si="4"/>
        <v>0</v>
      </c>
      <c r="M12" s="58">
        <f t="shared" si="5"/>
        <v>1</v>
      </c>
      <c r="N12" s="50">
        <f t="shared" si="7"/>
        <v>1</v>
      </c>
      <c r="O12">
        <f t="shared" si="8"/>
        <v>1</v>
      </c>
    </row>
    <row r="13" spans="1:15" ht="15.75" x14ac:dyDescent="0.25">
      <c r="A13" s="12" t="s">
        <v>8</v>
      </c>
      <c r="B13" s="27">
        <v>0</v>
      </c>
      <c r="C13" s="27">
        <v>0</v>
      </c>
      <c r="D13" s="27">
        <v>0</v>
      </c>
      <c r="E13" s="19">
        <v>0</v>
      </c>
      <c r="F13" s="56">
        <f t="shared" si="6"/>
        <v>0</v>
      </c>
      <c r="G13" s="56">
        <f t="shared" si="0"/>
        <v>1.4766666666666666</v>
      </c>
      <c r="H13" s="56">
        <f t="shared" si="1"/>
        <v>0</v>
      </c>
      <c r="I13" s="58">
        <f t="shared" si="9"/>
        <v>1</v>
      </c>
      <c r="J13" s="57">
        <v>0</v>
      </c>
      <c r="K13" s="57">
        <f t="shared" si="3"/>
        <v>1.1623960174416077</v>
      </c>
      <c r="L13" s="57">
        <f t="shared" si="4"/>
        <v>0</v>
      </c>
      <c r="M13" s="58">
        <f t="shared" si="5"/>
        <v>1</v>
      </c>
      <c r="N13" s="50">
        <f t="shared" si="7"/>
        <v>1</v>
      </c>
      <c r="O13">
        <f t="shared" si="8"/>
        <v>1</v>
      </c>
    </row>
    <row r="14" spans="1:15" ht="15.75" x14ac:dyDescent="0.25">
      <c r="A14" s="12" t="s">
        <v>9</v>
      </c>
      <c r="B14" s="27">
        <v>0</v>
      </c>
      <c r="C14" s="27">
        <v>0</v>
      </c>
      <c r="D14" s="27">
        <v>0</v>
      </c>
      <c r="E14" s="19">
        <v>0</v>
      </c>
      <c r="F14" s="56">
        <f t="shared" si="6"/>
        <v>0</v>
      </c>
      <c r="G14" s="56">
        <f t="shared" si="0"/>
        <v>1.4766666666666666</v>
      </c>
      <c r="H14" s="56">
        <f t="shared" si="1"/>
        <v>0</v>
      </c>
      <c r="I14" s="58">
        <f t="shared" si="9"/>
        <v>1</v>
      </c>
      <c r="J14" s="57">
        <v>0</v>
      </c>
      <c r="K14" s="57">
        <f t="shared" si="3"/>
        <v>1.1623960174416077</v>
      </c>
      <c r="L14" s="57">
        <f t="shared" si="4"/>
        <v>0</v>
      </c>
      <c r="M14" s="58">
        <f t="shared" si="5"/>
        <v>1</v>
      </c>
      <c r="N14" s="50">
        <f t="shared" si="7"/>
        <v>1</v>
      </c>
      <c r="O14">
        <f t="shared" si="8"/>
        <v>1</v>
      </c>
    </row>
    <row r="15" spans="1:15" ht="15.75" x14ac:dyDescent="0.25">
      <c r="A15" s="12" t="s">
        <v>43</v>
      </c>
      <c r="B15" s="22">
        <v>0</v>
      </c>
      <c r="C15" s="22">
        <v>0</v>
      </c>
      <c r="D15" s="22">
        <v>0</v>
      </c>
      <c r="E15" s="19">
        <v>0</v>
      </c>
      <c r="F15" s="56">
        <f t="shared" si="6"/>
        <v>0</v>
      </c>
      <c r="G15" s="56">
        <f t="shared" si="0"/>
        <v>1.4766666666666666</v>
      </c>
      <c r="H15" s="56">
        <f t="shared" si="1"/>
        <v>0</v>
      </c>
      <c r="I15" s="58">
        <f t="shared" si="9"/>
        <v>1</v>
      </c>
      <c r="J15" s="57">
        <v>0</v>
      </c>
      <c r="K15" s="57">
        <f t="shared" si="3"/>
        <v>1.1623960174416077</v>
      </c>
      <c r="L15" s="57">
        <f t="shared" si="4"/>
        <v>0</v>
      </c>
      <c r="M15" s="58">
        <f t="shared" si="5"/>
        <v>1</v>
      </c>
      <c r="N15" s="50">
        <f t="shared" si="7"/>
        <v>1</v>
      </c>
      <c r="O15">
        <f t="shared" si="8"/>
        <v>1</v>
      </c>
    </row>
    <row r="16" spans="1:15" ht="15.75" x14ac:dyDescent="0.25">
      <c r="A16" s="12" t="s">
        <v>10</v>
      </c>
      <c r="B16" s="16">
        <v>0</v>
      </c>
      <c r="C16" s="16">
        <v>0</v>
      </c>
      <c r="D16" s="16">
        <v>0</v>
      </c>
      <c r="E16" s="19">
        <v>0</v>
      </c>
      <c r="F16" s="56">
        <f t="shared" si="6"/>
        <v>0</v>
      </c>
      <c r="G16" s="56">
        <f t="shared" si="0"/>
        <v>1.4766666666666666</v>
      </c>
      <c r="H16" s="56">
        <f t="shared" si="1"/>
        <v>0</v>
      </c>
      <c r="I16" s="58">
        <f t="shared" si="9"/>
        <v>1</v>
      </c>
      <c r="J16" s="57">
        <v>0</v>
      </c>
      <c r="K16" s="57">
        <f t="shared" si="3"/>
        <v>1.1623960174416077</v>
      </c>
      <c r="L16" s="57">
        <f t="shared" si="4"/>
        <v>0</v>
      </c>
      <c r="M16" s="58">
        <f t="shared" si="5"/>
        <v>1</v>
      </c>
      <c r="N16" s="50">
        <f t="shared" si="7"/>
        <v>1</v>
      </c>
      <c r="O16">
        <f t="shared" si="8"/>
        <v>1</v>
      </c>
    </row>
    <row r="17" spans="1:15" ht="15.75" x14ac:dyDescent="0.25">
      <c r="A17" s="12" t="s">
        <v>11</v>
      </c>
      <c r="B17" s="28">
        <v>0</v>
      </c>
      <c r="C17" s="28">
        <v>0</v>
      </c>
      <c r="D17" s="28">
        <v>0</v>
      </c>
      <c r="E17" s="19">
        <v>0</v>
      </c>
      <c r="F17" s="56">
        <f t="shared" si="6"/>
        <v>0</v>
      </c>
      <c r="G17" s="56">
        <f t="shared" si="0"/>
        <v>1.4766666666666666</v>
      </c>
      <c r="H17" s="56">
        <f t="shared" si="1"/>
        <v>0</v>
      </c>
      <c r="I17" s="58">
        <f t="shared" si="9"/>
        <v>1</v>
      </c>
      <c r="J17" s="57">
        <v>0</v>
      </c>
      <c r="K17" s="57">
        <f t="shared" si="3"/>
        <v>1.1623960174416077</v>
      </c>
      <c r="L17" s="57">
        <f t="shared" si="4"/>
        <v>0</v>
      </c>
      <c r="M17" s="58">
        <f t="shared" si="5"/>
        <v>1</v>
      </c>
      <c r="N17" s="50">
        <f t="shared" si="7"/>
        <v>1</v>
      </c>
      <c r="O17">
        <f t="shared" si="8"/>
        <v>1</v>
      </c>
    </row>
    <row r="18" spans="1:15" ht="15.75" x14ac:dyDescent="0.25">
      <c r="A18" s="12" t="s">
        <v>12</v>
      </c>
      <c r="B18" s="28">
        <v>0</v>
      </c>
      <c r="C18" s="28">
        <v>0</v>
      </c>
      <c r="D18" s="28">
        <v>0</v>
      </c>
      <c r="E18" s="19">
        <v>0</v>
      </c>
      <c r="F18" s="56">
        <f t="shared" si="6"/>
        <v>0</v>
      </c>
      <c r="G18" s="56">
        <f t="shared" si="0"/>
        <v>1.4766666666666666</v>
      </c>
      <c r="H18" s="56">
        <f t="shared" si="1"/>
        <v>0</v>
      </c>
      <c r="I18" s="58">
        <f t="shared" si="9"/>
        <v>1</v>
      </c>
      <c r="J18" s="57">
        <v>0</v>
      </c>
      <c r="K18" s="57">
        <f t="shared" si="3"/>
        <v>1.1623960174416077</v>
      </c>
      <c r="L18" s="57">
        <f t="shared" si="4"/>
        <v>0</v>
      </c>
      <c r="M18" s="58">
        <f t="shared" si="5"/>
        <v>1</v>
      </c>
      <c r="N18" s="50">
        <f t="shared" si="7"/>
        <v>1</v>
      </c>
      <c r="O18">
        <f t="shared" si="8"/>
        <v>1</v>
      </c>
    </row>
    <row r="19" spans="1:15" ht="15.75" x14ac:dyDescent="0.25">
      <c r="A19" s="12" t="s">
        <v>13</v>
      </c>
      <c r="B19" s="29">
        <v>0</v>
      </c>
      <c r="C19" s="29">
        <v>0</v>
      </c>
      <c r="D19" s="29">
        <v>0</v>
      </c>
      <c r="E19" s="19">
        <v>0</v>
      </c>
      <c r="F19" s="56">
        <f t="shared" si="6"/>
        <v>0</v>
      </c>
      <c r="G19" s="56">
        <f t="shared" si="0"/>
        <v>1.4766666666666666</v>
      </c>
      <c r="H19" s="56">
        <f t="shared" si="1"/>
        <v>0</v>
      </c>
      <c r="I19" s="58">
        <f t="shared" si="9"/>
        <v>1</v>
      </c>
      <c r="J19" s="57">
        <v>0</v>
      </c>
      <c r="K19" s="57">
        <f t="shared" si="3"/>
        <v>1.1623960174416077</v>
      </c>
      <c r="L19" s="57">
        <f t="shared" si="4"/>
        <v>0</v>
      </c>
      <c r="M19" s="58">
        <f t="shared" si="5"/>
        <v>1</v>
      </c>
      <c r="N19" s="50">
        <f t="shared" si="7"/>
        <v>1</v>
      </c>
      <c r="O19">
        <f t="shared" si="8"/>
        <v>1</v>
      </c>
    </row>
    <row r="20" spans="1:15" ht="15.75" x14ac:dyDescent="0.25">
      <c r="A20" s="12" t="s">
        <v>14</v>
      </c>
      <c r="B20" s="22">
        <v>0</v>
      </c>
      <c r="C20" s="22">
        <v>0</v>
      </c>
      <c r="D20" s="22">
        <v>0</v>
      </c>
      <c r="E20" s="19">
        <v>0</v>
      </c>
      <c r="F20" s="56">
        <f t="shared" si="6"/>
        <v>0</v>
      </c>
      <c r="G20" s="56">
        <f t="shared" si="0"/>
        <v>1.4766666666666666</v>
      </c>
      <c r="H20" s="56">
        <f t="shared" si="1"/>
        <v>0</v>
      </c>
      <c r="I20" s="58">
        <f t="shared" si="9"/>
        <v>1</v>
      </c>
      <c r="J20" s="57">
        <v>0</v>
      </c>
      <c r="K20" s="57">
        <f t="shared" si="3"/>
        <v>1.1623960174416077</v>
      </c>
      <c r="L20" s="57">
        <f t="shared" si="4"/>
        <v>0</v>
      </c>
      <c r="M20" s="58">
        <f t="shared" si="5"/>
        <v>1</v>
      </c>
      <c r="N20" s="50">
        <f t="shared" si="7"/>
        <v>1</v>
      </c>
      <c r="O20">
        <f t="shared" si="8"/>
        <v>1</v>
      </c>
    </row>
  </sheetData>
  <autoFilter ref="A3:E20" xr:uid="{00000000-0009-0000-0000-00002F000000}">
    <sortState xmlns:xlrd2="http://schemas.microsoft.com/office/spreadsheetml/2017/richdata2" ref="A4:H20">
      <sortCondition ref="A3:A20"/>
    </sortState>
  </autoFilter>
  <sortState xmlns:xlrd2="http://schemas.microsoft.com/office/spreadsheetml/2017/richdata2" ref="A5:G20">
    <sortCondition ref="A4"/>
  </sortState>
  <mergeCells count="3">
    <mergeCell ref="A2:E2"/>
    <mergeCell ref="F2:H2"/>
    <mergeCell ref="J2:L2"/>
  </mergeCells>
  <pageMargins left="0.7" right="0.7" top="0.75" bottom="0.75" header="0.3" footer="0.3"/>
  <pageSetup paperSize="9" scale="95" orientation="landscape" verticalDpi="30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>
    <tabColor rgb="FFFF0000"/>
  </sheetPr>
  <dimension ref="A2:N25"/>
  <sheetViews>
    <sheetView zoomScale="80" zoomScaleNormal="80" workbookViewId="0">
      <selection activeCell="J18" sqref="J18"/>
    </sheetView>
  </sheetViews>
  <sheetFormatPr defaultRowHeight="15" x14ac:dyDescent="0.25"/>
  <cols>
    <col min="1" max="1" width="24.85546875" customWidth="1"/>
    <col min="2" max="2" width="13.28515625" customWidth="1"/>
    <col min="3" max="3" width="11.28515625" customWidth="1"/>
    <col min="4" max="4" width="10.140625" bestFit="1" customWidth="1"/>
    <col min="5" max="5" width="10.140625" customWidth="1"/>
    <col min="6" max="6" width="11.7109375" customWidth="1"/>
    <col min="7" max="7" width="12.140625" customWidth="1"/>
  </cols>
  <sheetData>
    <row r="2" spans="1:14" x14ac:dyDescent="0.25">
      <c r="A2" t="s">
        <v>18</v>
      </c>
    </row>
    <row r="3" spans="1:14" ht="63.75" customHeight="1" x14ac:dyDescent="0.25">
      <c r="A3" s="361" t="s">
        <v>77</v>
      </c>
      <c r="B3" s="361"/>
      <c r="C3" s="361"/>
      <c r="D3" s="361"/>
      <c r="E3" s="361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4" ht="46.5" customHeight="1" x14ac:dyDescent="0.25">
      <c r="A4" s="5" t="s">
        <v>0</v>
      </c>
      <c r="B4" s="10">
        <v>2018</v>
      </c>
      <c r="C4" s="10">
        <v>2019</v>
      </c>
      <c r="D4" s="10">
        <v>2020</v>
      </c>
      <c r="E4" s="10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4" x14ac:dyDescent="0.25">
      <c r="A5" s="12" t="s">
        <v>15</v>
      </c>
      <c r="B5" s="198">
        <v>0</v>
      </c>
      <c r="C5" s="198">
        <v>0</v>
      </c>
      <c r="D5" s="198">
        <v>0</v>
      </c>
      <c r="E5" s="19">
        <v>0</v>
      </c>
      <c r="F5" s="56">
        <f t="shared" ref="F5:F21" si="0">SUM(C5:E5)/3</f>
        <v>0</v>
      </c>
      <c r="G5" s="56">
        <f t="shared" ref="G5:G21" si="1">MAX($F$5:$F$21)</f>
        <v>3633.3333333333335</v>
      </c>
      <c r="H5" s="57">
        <f t="shared" ref="H5:H21" si="2">MIN($F$5:$F$21)</f>
        <v>0</v>
      </c>
      <c r="I5" s="58">
        <f t="shared" ref="I5:I21" si="3">(G5-F5)/(G5-H5)</f>
        <v>1</v>
      </c>
      <c r="J5" s="57">
        <v>0</v>
      </c>
      <c r="K5" s="57">
        <f t="shared" ref="K5:K21" si="4">MAX($J$5:$J$21)</f>
        <v>0</v>
      </c>
      <c r="L5" s="57">
        <f t="shared" ref="L5:L21" si="5">MIN($J$5:$J$21)</f>
        <v>0</v>
      </c>
      <c r="M5" s="58">
        <f>0</f>
        <v>0</v>
      </c>
      <c r="N5" s="50">
        <f t="shared" ref="N5:N21" si="6">0.6*M5+0.4*I5</f>
        <v>0.4</v>
      </c>
    </row>
    <row r="6" spans="1:14" x14ac:dyDescent="0.25">
      <c r="A6" s="12" t="s">
        <v>1</v>
      </c>
      <c r="B6" s="189">
        <v>0</v>
      </c>
      <c r="C6" s="189">
        <v>0</v>
      </c>
      <c r="D6" s="189">
        <v>0</v>
      </c>
      <c r="E6" s="19">
        <v>0</v>
      </c>
      <c r="F6" s="56">
        <f t="shared" si="0"/>
        <v>0</v>
      </c>
      <c r="G6" s="56">
        <f t="shared" si="1"/>
        <v>3633.3333333333335</v>
      </c>
      <c r="H6" s="57">
        <f t="shared" si="2"/>
        <v>0</v>
      </c>
      <c r="I6" s="58">
        <f t="shared" si="3"/>
        <v>1</v>
      </c>
      <c r="J6" s="57">
        <v>0</v>
      </c>
      <c r="K6" s="57">
        <f t="shared" si="4"/>
        <v>0</v>
      </c>
      <c r="L6" s="57">
        <f t="shared" si="5"/>
        <v>0</v>
      </c>
      <c r="M6" s="58">
        <f>0</f>
        <v>0</v>
      </c>
      <c r="N6" s="50">
        <f t="shared" si="6"/>
        <v>0.4</v>
      </c>
    </row>
    <row r="7" spans="1:14" x14ac:dyDescent="0.25">
      <c r="A7" s="12" t="s">
        <v>2</v>
      </c>
      <c r="B7" s="189">
        <v>0</v>
      </c>
      <c r="C7" s="189">
        <v>0</v>
      </c>
      <c r="D7" s="189">
        <v>0</v>
      </c>
      <c r="E7" s="19">
        <v>0</v>
      </c>
      <c r="F7" s="56">
        <f t="shared" si="0"/>
        <v>0</v>
      </c>
      <c r="G7" s="56">
        <f t="shared" si="1"/>
        <v>3633.3333333333335</v>
      </c>
      <c r="H7" s="57">
        <f t="shared" si="2"/>
        <v>0</v>
      </c>
      <c r="I7" s="58">
        <f t="shared" si="3"/>
        <v>1</v>
      </c>
      <c r="J7" s="57">
        <v>0</v>
      </c>
      <c r="K7" s="57">
        <f t="shared" si="4"/>
        <v>0</v>
      </c>
      <c r="L7" s="57">
        <f t="shared" si="5"/>
        <v>0</v>
      </c>
      <c r="M7" s="58">
        <f>0</f>
        <v>0</v>
      </c>
      <c r="N7" s="50">
        <f t="shared" si="6"/>
        <v>0.4</v>
      </c>
    </row>
    <row r="8" spans="1:14" x14ac:dyDescent="0.25">
      <c r="A8" s="12" t="s">
        <v>3</v>
      </c>
      <c r="B8" s="189">
        <v>0</v>
      </c>
      <c r="C8" s="189">
        <v>0</v>
      </c>
      <c r="D8" s="189">
        <v>0</v>
      </c>
      <c r="E8" s="19">
        <v>0</v>
      </c>
      <c r="F8" s="56">
        <f t="shared" si="0"/>
        <v>0</v>
      </c>
      <c r="G8" s="56">
        <f t="shared" si="1"/>
        <v>3633.3333333333335</v>
      </c>
      <c r="H8" s="57">
        <f t="shared" si="2"/>
        <v>0</v>
      </c>
      <c r="I8" s="58">
        <f t="shared" si="3"/>
        <v>1</v>
      </c>
      <c r="J8" s="57">
        <v>0</v>
      </c>
      <c r="K8" s="57">
        <f t="shared" si="4"/>
        <v>0</v>
      </c>
      <c r="L8" s="57">
        <f t="shared" si="5"/>
        <v>0</v>
      </c>
      <c r="M8" s="58">
        <f>0</f>
        <v>0</v>
      </c>
      <c r="N8" s="50">
        <f t="shared" si="6"/>
        <v>0.4</v>
      </c>
    </row>
    <row r="9" spans="1:14" x14ac:dyDescent="0.25">
      <c r="A9" s="12" t="s">
        <v>16</v>
      </c>
      <c r="B9" s="199">
        <v>0</v>
      </c>
      <c r="C9" s="199">
        <v>0</v>
      </c>
      <c r="D9" s="199">
        <v>0</v>
      </c>
      <c r="E9" s="19">
        <v>0</v>
      </c>
      <c r="F9" s="56">
        <f t="shared" si="0"/>
        <v>0</v>
      </c>
      <c r="G9" s="56">
        <f t="shared" si="1"/>
        <v>3633.3333333333335</v>
      </c>
      <c r="H9" s="57">
        <f t="shared" si="2"/>
        <v>0</v>
      </c>
      <c r="I9" s="58">
        <f t="shared" si="3"/>
        <v>1</v>
      </c>
      <c r="J9" s="57">
        <v>0</v>
      </c>
      <c r="K9" s="57">
        <f t="shared" si="4"/>
        <v>0</v>
      </c>
      <c r="L9" s="57">
        <f t="shared" si="5"/>
        <v>0</v>
      </c>
      <c r="M9" s="58">
        <f>0</f>
        <v>0</v>
      </c>
      <c r="N9" s="50">
        <f t="shared" si="6"/>
        <v>0.4</v>
      </c>
    </row>
    <row r="10" spans="1:14" x14ac:dyDescent="0.25">
      <c r="A10" s="12" t="s">
        <v>4</v>
      </c>
      <c r="B10" s="189">
        <v>0</v>
      </c>
      <c r="C10" s="189">
        <v>0</v>
      </c>
      <c r="D10" s="189">
        <v>0</v>
      </c>
      <c r="E10" s="19">
        <v>0</v>
      </c>
      <c r="F10" s="56">
        <f t="shared" si="0"/>
        <v>0</v>
      </c>
      <c r="G10" s="56">
        <f t="shared" si="1"/>
        <v>3633.3333333333335</v>
      </c>
      <c r="H10" s="57">
        <f t="shared" si="2"/>
        <v>0</v>
      </c>
      <c r="I10" s="58">
        <f t="shared" si="3"/>
        <v>1</v>
      </c>
      <c r="J10" s="57">
        <v>0</v>
      </c>
      <c r="K10" s="57">
        <f t="shared" si="4"/>
        <v>0</v>
      </c>
      <c r="L10" s="57">
        <f t="shared" si="5"/>
        <v>0</v>
      </c>
      <c r="M10" s="58">
        <f>0</f>
        <v>0</v>
      </c>
      <c r="N10" s="50">
        <f t="shared" si="6"/>
        <v>0.4</v>
      </c>
    </row>
    <row r="11" spans="1:14" x14ac:dyDescent="0.25">
      <c r="A11" s="12" t="s">
        <v>5</v>
      </c>
      <c r="B11" s="189">
        <v>0</v>
      </c>
      <c r="C11" s="189">
        <v>0</v>
      </c>
      <c r="D11" s="189">
        <v>0</v>
      </c>
      <c r="E11" s="19">
        <v>0</v>
      </c>
      <c r="F11" s="56">
        <f t="shared" si="0"/>
        <v>0</v>
      </c>
      <c r="G11" s="56">
        <f t="shared" si="1"/>
        <v>3633.3333333333335</v>
      </c>
      <c r="H11" s="57">
        <f t="shared" si="2"/>
        <v>0</v>
      </c>
      <c r="I11" s="58">
        <f t="shared" si="3"/>
        <v>1</v>
      </c>
      <c r="J11" s="57">
        <v>0</v>
      </c>
      <c r="K11" s="57">
        <f t="shared" si="4"/>
        <v>0</v>
      </c>
      <c r="L11" s="57">
        <f t="shared" si="5"/>
        <v>0</v>
      </c>
      <c r="M11" s="58">
        <f>0</f>
        <v>0</v>
      </c>
      <c r="N11" s="50">
        <f t="shared" si="6"/>
        <v>0.4</v>
      </c>
    </row>
    <row r="12" spans="1:14" x14ac:dyDescent="0.25">
      <c r="A12" s="12" t="s">
        <v>6</v>
      </c>
      <c r="B12" s="189">
        <v>0</v>
      </c>
      <c r="C12" s="189">
        <v>0</v>
      </c>
      <c r="D12" s="189">
        <v>0</v>
      </c>
      <c r="E12" s="19">
        <v>0</v>
      </c>
      <c r="F12" s="56">
        <f t="shared" si="0"/>
        <v>0</v>
      </c>
      <c r="G12" s="56">
        <f t="shared" si="1"/>
        <v>3633.3333333333335</v>
      </c>
      <c r="H12" s="57">
        <f t="shared" si="2"/>
        <v>0</v>
      </c>
      <c r="I12" s="58">
        <f t="shared" si="3"/>
        <v>1</v>
      </c>
      <c r="J12" s="57">
        <v>0</v>
      </c>
      <c r="K12" s="57">
        <f t="shared" si="4"/>
        <v>0</v>
      </c>
      <c r="L12" s="57">
        <f t="shared" si="5"/>
        <v>0</v>
      </c>
      <c r="M12" s="58">
        <f>0</f>
        <v>0</v>
      </c>
      <c r="N12" s="50">
        <f t="shared" si="6"/>
        <v>0.4</v>
      </c>
    </row>
    <row r="13" spans="1:14" x14ac:dyDescent="0.25">
      <c r="A13" s="12" t="s">
        <v>7</v>
      </c>
      <c r="B13" s="189">
        <v>0</v>
      </c>
      <c r="C13" s="189">
        <v>0</v>
      </c>
      <c r="D13" s="189">
        <v>0</v>
      </c>
      <c r="E13" s="19">
        <v>0</v>
      </c>
      <c r="F13" s="56">
        <f t="shared" si="0"/>
        <v>0</v>
      </c>
      <c r="G13" s="56">
        <f t="shared" si="1"/>
        <v>3633.3333333333335</v>
      </c>
      <c r="H13" s="57">
        <f t="shared" si="2"/>
        <v>0</v>
      </c>
      <c r="I13" s="58">
        <f t="shared" si="3"/>
        <v>1</v>
      </c>
      <c r="J13" s="57">
        <v>0</v>
      </c>
      <c r="K13" s="57">
        <f t="shared" si="4"/>
        <v>0</v>
      </c>
      <c r="L13" s="57">
        <f t="shared" si="5"/>
        <v>0</v>
      </c>
      <c r="M13" s="58">
        <f>0</f>
        <v>0</v>
      </c>
      <c r="N13" s="50">
        <f t="shared" si="6"/>
        <v>0.4</v>
      </c>
    </row>
    <row r="14" spans="1:14" x14ac:dyDescent="0.25">
      <c r="A14" s="12" t="s">
        <v>8</v>
      </c>
      <c r="B14" s="189">
        <v>0</v>
      </c>
      <c r="C14" s="189">
        <v>0</v>
      </c>
      <c r="D14" s="189">
        <v>0</v>
      </c>
      <c r="E14" s="19">
        <v>0</v>
      </c>
      <c r="F14" s="56">
        <f t="shared" si="0"/>
        <v>0</v>
      </c>
      <c r="G14" s="56">
        <f t="shared" si="1"/>
        <v>3633.3333333333335</v>
      </c>
      <c r="H14" s="57">
        <f t="shared" si="2"/>
        <v>0</v>
      </c>
      <c r="I14" s="58">
        <f t="shared" si="3"/>
        <v>1</v>
      </c>
      <c r="J14" s="57">
        <v>0</v>
      </c>
      <c r="K14" s="57">
        <f t="shared" si="4"/>
        <v>0</v>
      </c>
      <c r="L14" s="57">
        <f t="shared" si="5"/>
        <v>0</v>
      </c>
      <c r="M14" s="58">
        <f>0</f>
        <v>0</v>
      </c>
      <c r="N14" s="50">
        <f t="shared" si="6"/>
        <v>0.4</v>
      </c>
    </row>
    <row r="15" spans="1:14" x14ac:dyDescent="0.25">
      <c r="A15" s="12" t="s">
        <v>9</v>
      </c>
      <c r="B15" s="189">
        <v>0</v>
      </c>
      <c r="C15" s="189">
        <v>0</v>
      </c>
      <c r="D15" s="189">
        <v>0</v>
      </c>
      <c r="E15" s="19">
        <v>0</v>
      </c>
      <c r="F15" s="56">
        <f t="shared" si="0"/>
        <v>0</v>
      </c>
      <c r="G15" s="56">
        <f t="shared" si="1"/>
        <v>3633.3333333333335</v>
      </c>
      <c r="H15" s="57">
        <f t="shared" si="2"/>
        <v>0</v>
      </c>
      <c r="I15" s="58">
        <f t="shared" si="3"/>
        <v>1</v>
      </c>
      <c r="J15" s="57">
        <v>0</v>
      </c>
      <c r="K15" s="57">
        <f t="shared" si="4"/>
        <v>0</v>
      </c>
      <c r="L15" s="57">
        <f t="shared" si="5"/>
        <v>0</v>
      </c>
      <c r="M15" s="58">
        <f>0</f>
        <v>0</v>
      </c>
      <c r="N15" s="50">
        <f t="shared" si="6"/>
        <v>0.4</v>
      </c>
    </row>
    <row r="16" spans="1:14" x14ac:dyDescent="0.25">
      <c r="A16" s="12" t="s">
        <v>43</v>
      </c>
      <c r="B16" s="189">
        <v>0</v>
      </c>
      <c r="C16" s="189">
        <v>0</v>
      </c>
      <c r="D16" s="189">
        <v>0</v>
      </c>
      <c r="E16" s="19">
        <v>0</v>
      </c>
      <c r="F16" s="56">
        <f t="shared" si="0"/>
        <v>0</v>
      </c>
      <c r="G16" s="56">
        <f t="shared" si="1"/>
        <v>3633.3333333333335</v>
      </c>
      <c r="H16" s="57">
        <f t="shared" si="2"/>
        <v>0</v>
      </c>
      <c r="I16" s="58">
        <f t="shared" si="3"/>
        <v>1</v>
      </c>
      <c r="J16" s="57">
        <v>0</v>
      </c>
      <c r="K16" s="57">
        <f t="shared" si="4"/>
        <v>0</v>
      </c>
      <c r="L16" s="57">
        <f t="shared" si="5"/>
        <v>0</v>
      </c>
      <c r="M16" s="58">
        <f>0</f>
        <v>0</v>
      </c>
      <c r="N16" s="50">
        <f t="shared" si="6"/>
        <v>0.4</v>
      </c>
    </row>
    <row r="17" spans="1:14" x14ac:dyDescent="0.25">
      <c r="A17" s="12" t="s">
        <v>10</v>
      </c>
      <c r="B17" s="189">
        <v>0</v>
      </c>
      <c r="C17" s="189">
        <v>0</v>
      </c>
      <c r="D17" s="189">
        <v>0</v>
      </c>
      <c r="E17" s="19">
        <v>0</v>
      </c>
      <c r="F17" s="56">
        <f t="shared" si="0"/>
        <v>0</v>
      </c>
      <c r="G17" s="56">
        <f t="shared" si="1"/>
        <v>3633.3333333333335</v>
      </c>
      <c r="H17" s="57">
        <f t="shared" si="2"/>
        <v>0</v>
      </c>
      <c r="I17" s="58">
        <f t="shared" si="3"/>
        <v>1</v>
      </c>
      <c r="J17" s="57">
        <v>0</v>
      </c>
      <c r="K17" s="57">
        <f t="shared" si="4"/>
        <v>0</v>
      </c>
      <c r="L17" s="57">
        <f t="shared" si="5"/>
        <v>0</v>
      </c>
      <c r="M17" s="58">
        <f>0</f>
        <v>0</v>
      </c>
      <c r="N17" s="50">
        <f t="shared" si="6"/>
        <v>0.4</v>
      </c>
    </row>
    <row r="18" spans="1:14" x14ac:dyDescent="0.25">
      <c r="A18" s="12" t="s">
        <v>11</v>
      </c>
      <c r="B18" s="189">
        <v>0</v>
      </c>
      <c r="C18" s="189">
        <v>4300</v>
      </c>
      <c r="D18" s="189">
        <v>6600</v>
      </c>
      <c r="E18" s="19">
        <v>0</v>
      </c>
      <c r="F18" s="56">
        <f t="shared" si="0"/>
        <v>3633.3333333333335</v>
      </c>
      <c r="G18" s="56">
        <f t="shared" si="1"/>
        <v>3633.3333333333335</v>
      </c>
      <c r="H18" s="57">
        <f t="shared" si="2"/>
        <v>0</v>
      </c>
      <c r="I18" s="58">
        <f t="shared" si="3"/>
        <v>0</v>
      </c>
      <c r="J18" s="57">
        <v>0</v>
      </c>
      <c r="K18" s="57">
        <f t="shared" si="4"/>
        <v>0</v>
      </c>
      <c r="L18" s="57">
        <f t="shared" si="5"/>
        <v>0</v>
      </c>
      <c r="M18" s="58">
        <f>0</f>
        <v>0</v>
      </c>
      <c r="N18" s="50">
        <f t="shared" si="6"/>
        <v>0</v>
      </c>
    </row>
    <row r="19" spans="1:14" x14ac:dyDescent="0.25">
      <c r="A19" s="12" t="s">
        <v>12</v>
      </c>
      <c r="B19" s="189">
        <v>0</v>
      </c>
      <c r="C19" s="189">
        <v>0</v>
      </c>
      <c r="D19" s="189">
        <v>0</v>
      </c>
      <c r="E19" s="19">
        <v>0</v>
      </c>
      <c r="F19" s="56">
        <f t="shared" si="0"/>
        <v>0</v>
      </c>
      <c r="G19" s="56">
        <f t="shared" si="1"/>
        <v>3633.3333333333335</v>
      </c>
      <c r="H19" s="57">
        <f t="shared" si="2"/>
        <v>0</v>
      </c>
      <c r="I19" s="58">
        <f t="shared" si="3"/>
        <v>1</v>
      </c>
      <c r="J19" s="57">
        <v>0</v>
      </c>
      <c r="K19" s="57">
        <f t="shared" si="4"/>
        <v>0</v>
      </c>
      <c r="L19" s="57">
        <f t="shared" si="5"/>
        <v>0</v>
      </c>
      <c r="M19" s="58">
        <f>0</f>
        <v>0</v>
      </c>
      <c r="N19" s="50">
        <f t="shared" si="6"/>
        <v>0.4</v>
      </c>
    </row>
    <row r="20" spans="1:14" x14ac:dyDescent="0.25">
      <c r="A20" s="12" t="s">
        <v>13</v>
      </c>
      <c r="B20" s="189">
        <v>0</v>
      </c>
      <c r="C20" s="200">
        <v>0</v>
      </c>
      <c r="D20" s="200">
        <v>0</v>
      </c>
      <c r="E20" s="19">
        <v>0</v>
      </c>
      <c r="F20" s="56">
        <f t="shared" si="0"/>
        <v>0</v>
      </c>
      <c r="G20" s="56">
        <f t="shared" si="1"/>
        <v>3633.3333333333335</v>
      </c>
      <c r="H20" s="57">
        <f t="shared" si="2"/>
        <v>0</v>
      </c>
      <c r="I20" s="58">
        <f t="shared" si="3"/>
        <v>1</v>
      </c>
      <c r="J20" s="57">
        <v>0</v>
      </c>
      <c r="K20" s="57">
        <f t="shared" si="4"/>
        <v>0</v>
      </c>
      <c r="L20" s="57">
        <f t="shared" si="5"/>
        <v>0</v>
      </c>
      <c r="M20" s="58">
        <f>0</f>
        <v>0</v>
      </c>
      <c r="N20" s="50">
        <f t="shared" si="6"/>
        <v>0.4</v>
      </c>
    </row>
    <row r="21" spans="1:14" x14ac:dyDescent="0.25">
      <c r="A21" s="12" t="s">
        <v>14</v>
      </c>
      <c r="B21" s="189">
        <v>0</v>
      </c>
      <c r="C21" s="189">
        <v>0</v>
      </c>
      <c r="D21" s="189">
        <v>0</v>
      </c>
      <c r="E21" s="19">
        <v>0</v>
      </c>
      <c r="F21" s="56">
        <f t="shared" si="0"/>
        <v>0</v>
      </c>
      <c r="G21" s="56">
        <f t="shared" si="1"/>
        <v>3633.3333333333335</v>
      </c>
      <c r="H21" s="57">
        <f t="shared" si="2"/>
        <v>0</v>
      </c>
      <c r="I21" s="58">
        <f t="shared" si="3"/>
        <v>1</v>
      </c>
      <c r="J21" s="57">
        <v>0</v>
      </c>
      <c r="K21" s="57">
        <f t="shared" si="4"/>
        <v>0</v>
      </c>
      <c r="L21" s="57">
        <f t="shared" si="5"/>
        <v>0</v>
      </c>
      <c r="M21" s="58">
        <f>0</f>
        <v>0</v>
      </c>
      <c r="N21" s="50">
        <f t="shared" si="6"/>
        <v>0.4</v>
      </c>
    </row>
    <row r="22" spans="1:14" x14ac:dyDescent="0.25">
      <c r="C22" s="186"/>
      <c r="D22" s="186"/>
      <c r="E22" s="186"/>
    </row>
    <row r="23" spans="1:14" x14ac:dyDescent="0.25">
      <c r="C23" s="186"/>
      <c r="D23" s="186"/>
      <c r="E23" s="186"/>
    </row>
    <row r="24" spans="1:14" x14ac:dyDescent="0.25">
      <c r="C24" s="186"/>
      <c r="D24" s="186"/>
      <c r="E24" s="186"/>
    </row>
    <row r="25" spans="1:14" x14ac:dyDescent="0.25">
      <c r="C25" s="186"/>
      <c r="D25" s="186"/>
      <c r="E25" s="186"/>
    </row>
  </sheetData>
  <autoFilter ref="A4:E21" xr:uid="{00000000-0009-0000-0000-000030000000}">
    <sortState xmlns:xlrd2="http://schemas.microsoft.com/office/spreadsheetml/2017/richdata2" ref="A5:H21">
      <sortCondition ref="A4:A21"/>
    </sortState>
  </autoFilter>
  <mergeCells count="3">
    <mergeCell ref="A3:E3"/>
    <mergeCell ref="F3:H3"/>
    <mergeCell ref="J3:L3"/>
  </mergeCells>
  <pageMargins left="0.7" right="0.7" top="0.75" bottom="0.75" header="0.3" footer="0.3"/>
  <pageSetup paperSize="9" orientation="landscape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2:O24"/>
  <sheetViews>
    <sheetView topLeftCell="A4" zoomScale="80" zoomScaleNormal="80" workbookViewId="0">
      <selection activeCell="A17" sqref="A17:XFD17"/>
    </sheetView>
  </sheetViews>
  <sheetFormatPr defaultRowHeight="15" x14ac:dyDescent="0.25"/>
  <cols>
    <col min="1" max="1" width="20.28515625" customWidth="1"/>
    <col min="2" max="2" width="9.7109375" customWidth="1"/>
    <col min="3" max="4" width="9.42578125" customWidth="1"/>
    <col min="5" max="5" width="9.85546875" customWidth="1"/>
  </cols>
  <sheetData>
    <row r="2" spans="1:15" ht="18.75" x14ac:dyDescent="0.3">
      <c r="A2" s="13" t="s">
        <v>19</v>
      </c>
      <c r="B2" s="13"/>
    </row>
    <row r="3" spans="1:15" ht="36" customHeight="1" x14ac:dyDescent="0.25">
      <c r="A3" s="341" t="s">
        <v>48</v>
      </c>
      <c r="B3" s="342"/>
      <c r="C3" s="342"/>
      <c r="D3" s="342"/>
      <c r="E3" s="342"/>
      <c r="F3" s="343" t="s">
        <v>29</v>
      </c>
      <c r="G3" s="343"/>
      <c r="H3" s="343"/>
      <c r="I3" s="112" t="s">
        <v>30</v>
      </c>
      <c r="J3" s="344" t="s">
        <v>31</v>
      </c>
      <c r="K3" s="345"/>
      <c r="L3" s="346"/>
      <c r="M3" s="112" t="s">
        <v>32</v>
      </c>
      <c r="N3" s="51" t="s">
        <v>33</v>
      </c>
    </row>
    <row r="4" spans="1:15" ht="66" customHeight="1" x14ac:dyDescent="0.25">
      <c r="A4" s="125" t="s">
        <v>0</v>
      </c>
      <c r="B4" s="124">
        <v>2018</v>
      </c>
      <c r="C4" s="124">
        <v>2019</v>
      </c>
      <c r="D4" s="124">
        <v>2020</v>
      </c>
      <c r="E4" s="124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ht="15.75" x14ac:dyDescent="0.25">
      <c r="A5" s="39" t="s">
        <v>15</v>
      </c>
      <c r="B5" s="122">
        <v>66.599999999999994</v>
      </c>
      <c r="C5" s="126">
        <v>22.22</v>
      </c>
      <c r="D5" s="126">
        <v>16.7</v>
      </c>
      <c r="E5" s="156">
        <v>33.33</v>
      </c>
      <c r="F5" s="56">
        <f>SUM(C5:E5)/3</f>
        <v>24.083333333333332</v>
      </c>
      <c r="G5" s="56">
        <f>MAX($F$5:$F$21)</f>
        <v>80.94</v>
      </c>
      <c r="H5" s="56">
        <f>MIN($F$5:$F$21)</f>
        <v>0</v>
      </c>
      <c r="I5" s="58">
        <f>(F5-H5)/(G5-H5)</f>
        <v>0.29754550695988796</v>
      </c>
      <c r="J5" s="57">
        <f>((E5/D5)*(D5/C5)*(C5/B5))^(1/3)</f>
        <v>0.79393880295007557</v>
      </c>
      <c r="K5" s="57">
        <f>MAX($J$5:$J$21)</f>
        <v>1.4202722259504077</v>
      </c>
      <c r="L5" s="57">
        <f>MIN($J$5:$J$21)</f>
        <v>0</v>
      </c>
      <c r="M5" s="58">
        <f>(J5-L5)/(K5-L5)</f>
        <v>0.55900466716427777</v>
      </c>
      <c r="N5" s="50">
        <f>0.6*M5+0.4*I5</f>
        <v>0.45442100308252187</v>
      </c>
      <c r="O5">
        <f>_xlfn.RANK.EQ(E5, $E$5:$E$21,0)</f>
        <v>12</v>
      </c>
    </row>
    <row r="6" spans="1:15" ht="15.75" x14ac:dyDescent="0.25">
      <c r="A6" s="39" t="s">
        <v>1</v>
      </c>
      <c r="B6" s="122">
        <v>77.78</v>
      </c>
      <c r="C6" s="126">
        <v>33.33</v>
      </c>
      <c r="D6" s="126">
        <v>50</v>
      </c>
      <c r="E6" s="322">
        <v>60</v>
      </c>
      <c r="F6" s="56">
        <f t="shared" ref="F6:F21" si="0">SUM(C6:E6)/3</f>
        <v>47.776666666666664</v>
      </c>
      <c r="G6" s="56">
        <f t="shared" ref="G6:G21" si="1">MAX($F$5:$F$21)</f>
        <v>80.94</v>
      </c>
      <c r="H6" s="56">
        <f t="shared" ref="H6:H21" si="2">MIN($F$5:$F$21)</f>
        <v>0</v>
      </c>
      <c r="I6" s="58">
        <f t="shared" ref="I6:I21" si="3">(F6-H6)/(G6-H6)</f>
        <v>0.59027262993163654</v>
      </c>
      <c r="J6" s="57">
        <f t="shared" ref="J6:J21" si="4">((E6/D6)*(D6/C6)*(C6/B6))^(1/3)</f>
        <v>0.91712339177333091</v>
      </c>
      <c r="K6" s="57">
        <f t="shared" ref="K6:K21" si="5">MAX($J$5:$J$21)</f>
        <v>1.4202722259504077</v>
      </c>
      <c r="L6" s="57">
        <f t="shared" ref="L6:L21" si="6">MIN($J$5:$J$21)</f>
        <v>0</v>
      </c>
      <c r="M6" s="58">
        <f t="shared" ref="M6:M21" si="7">(J6-L6)/(K6-L6)</f>
        <v>0.64573775014125678</v>
      </c>
      <c r="N6" s="50">
        <f t="shared" ref="N6:N21" si="8">0.6*M6+0.4*I6</f>
        <v>0.62355170205740862</v>
      </c>
      <c r="O6">
        <f t="shared" ref="O6:O21" si="9">_xlfn.RANK.EQ(E6, $E$5:$E$21,0)</f>
        <v>10</v>
      </c>
    </row>
    <row r="7" spans="1:15" ht="15.75" x14ac:dyDescent="0.25">
      <c r="A7" s="39" t="s">
        <v>2</v>
      </c>
      <c r="B7" s="122">
        <v>60</v>
      </c>
      <c r="C7" s="126">
        <v>0</v>
      </c>
      <c r="D7" s="126">
        <v>0</v>
      </c>
      <c r="E7" s="122">
        <v>0</v>
      </c>
      <c r="F7" s="56">
        <f t="shared" si="0"/>
        <v>0</v>
      </c>
      <c r="G7" s="56">
        <f t="shared" si="1"/>
        <v>80.94</v>
      </c>
      <c r="H7" s="56">
        <f t="shared" si="2"/>
        <v>0</v>
      </c>
      <c r="I7" s="58">
        <f t="shared" si="3"/>
        <v>0</v>
      </c>
      <c r="J7" s="133">
        <v>0</v>
      </c>
      <c r="K7" s="57">
        <f t="shared" si="5"/>
        <v>1.4202722259504077</v>
      </c>
      <c r="L7" s="57">
        <f t="shared" si="6"/>
        <v>0</v>
      </c>
      <c r="M7" s="58">
        <f t="shared" si="7"/>
        <v>0</v>
      </c>
      <c r="N7" s="132">
        <f t="shared" si="8"/>
        <v>0</v>
      </c>
      <c r="O7">
        <f t="shared" si="9"/>
        <v>13</v>
      </c>
    </row>
    <row r="8" spans="1:15" ht="15.75" x14ac:dyDescent="0.25">
      <c r="A8" s="39" t="s">
        <v>3</v>
      </c>
      <c r="B8" s="122">
        <v>37.5</v>
      </c>
      <c r="C8" s="126">
        <v>40</v>
      </c>
      <c r="D8" s="126">
        <v>60</v>
      </c>
      <c r="E8" s="282">
        <v>85.29</v>
      </c>
      <c r="F8" s="56">
        <f t="shared" si="0"/>
        <v>61.763333333333343</v>
      </c>
      <c r="G8" s="56">
        <f t="shared" si="1"/>
        <v>80.94</v>
      </c>
      <c r="H8" s="56">
        <f t="shared" si="2"/>
        <v>0</v>
      </c>
      <c r="I8" s="58">
        <f t="shared" si="3"/>
        <v>0.76307552919858346</v>
      </c>
      <c r="J8" s="57">
        <f t="shared" si="4"/>
        <v>1.315090424466189</v>
      </c>
      <c r="K8" s="57">
        <f t="shared" si="5"/>
        <v>1.4202722259504077</v>
      </c>
      <c r="L8" s="57">
        <f t="shared" si="6"/>
        <v>0</v>
      </c>
      <c r="M8" s="58">
        <f t="shared" si="7"/>
        <v>0.9259425062587322</v>
      </c>
      <c r="N8" s="50">
        <f t="shared" si="8"/>
        <v>0.8607957154346727</v>
      </c>
      <c r="O8">
        <f t="shared" si="9"/>
        <v>5</v>
      </c>
    </row>
    <row r="9" spans="1:15" ht="15.75" x14ac:dyDescent="0.25">
      <c r="A9" s="39" t="s">
        <v>16</v>
      </c>
      <c r="B9" s="122">
        <v>30.8</v>
      </c>
      <c r="C9" s="126">
        <v>81.25</v>
      </c>
      <c r="D9" s="126">
        <v>58.06</v>
      </c>
      <c r="E9" s="122">
        <v>88.24</v>
      </c>
      <c r="F9" s="56">
        <f t="shared" si="0"/>
        <v>75.850000000000009</v>
      </c>
      <c r="G9" s="56">
        <f t="shared" si="1"/>
        <v>80.94</v>
      </c>
      <c r="H9" s="56">
        <f t="shared" si="2"/>
        <v>0</v>
      </c>
      <c r="I9" s="58">
        <f t="shared" si="3"/>
        <v>0.93711391153941204</v>
      </c>
      <c r="J9" s="57">
        <f t="shared" si="4"/>
        <v>1.4202722259504077</v>
      </c>
      <c r="K9" s="57">
        <f t="shared" si="5"/>
        <v>1.4202722259504077</v>
      </c>
      <c r="L9" s="57">
        <f t="shared" si="6"/>
        <v>0</v>
      </c>
      <c r="M9" s="58">
        <f t="shared" si="7"/>
        <v>1</v>
      </c>
      <c r="N9" s="50">
        <f t="shared" si="8"/>
        <v>0.97484556461576477</v>
      </c>
      <c r="O9">
        <f t="shared" si="9"/>
        <v>3</v>
      </c>
    </row>
    <row r="10" spans="1:15" ht="15.75" x14ac:dyDescent="0.25">
      <c r="A10" s="39" t="s">
        <v>4</v>
      </c>
      <c r="B10" s="122">
        <v>29.4</v>
      </c>
      <c r="C10" s="126">
        <v>0</v>
      </c>
      <c r="D10" s="126">
        <v>0</v>
      </c>
      <c r="E10" s="122">
        <v>50</v>
      </c>
      <c r="F10" s="56">
        <f t="shared" si="0"/>
        <v>16.666666666666668</v>
      </c>
      <c r="G10" s="56">
        <f t="shared" si="1"/>
        <v>80.94</v>
      </c>
      <c r="H10" s="56">
        <f t="shared" si="2"/>
        <v>0</v>
      </c>
      <c r="I10" s="58">
        <f t="shared" si="3"/>
        <v>0.20591384564698131</v>
      </c>
      <c r="J10" s="57">
        <f>((E10/B10))^(1/3)</f>
        <v>1.1936423654677581</v>
      </c>
      <c r="K10" s="57">
        <f t="shared" si="5"/>
        <v>1.4202722259504077</v>
      </c>
      <c r="L10" s="57">
        <f t="shared" si="6"/>
        <v>0</v>
      </c>
      <c r="M10" s="58">
        <f t="shared" si="7"/>
        <v>0.84043209721221224</v>
      </c>
      <c r="N10" s="132">
        <f t="shared" si="8"/>
        <v>0.58662479658611988</v>
      </c>
      <c r="O10">
        <f t="shared" si="9"/>
        <v>11</v>
      </c>
    </row>
    <row r="11" spans="1:15" ht="15.75" x14ac:dyDescent="0.25">
      <c r="A11" s="39" t="s">
        <v>5</v>
      </c>
      <c r="B11" s="122">
        <v>0</v>
      </c>
      <c r="C11" s="126">
        <v>0</v>
      </c>
      <c r="D11" s="126">
        <v>0</v>
      </c>
      <c r="E11" s="122">
        <v>0</v>
      </c>
      <c r="F11" s="56">
        <f t="shared" si="0"/>
        <v>0</v>
      </c>
      <c r="G11" s="56">
        <f t="shared" si="1"/>
        <v>80.94</v>
      </c>
      <c r="H11" s="56">
        <f t="shared" si="2"/>
        <v>0</v>
      </c>
      <c r="I11" s="58">
        <f t="shared" si="3"/>
        <v>0</v>
      </c>
      <c r="J11" s="130">
        <v>0</v>
      </c>
      <c r="K11" s="57">
        <f t="shared" si="5"/>
        <v>1.4202722259504077</v>
      </c>
      <c r="L11" s="57">
        <f t="shared" si="6"/>
        <v>0</v>
      </c>
      <c r="M11" s="58">
        <f t="shared" si="7"/>
        <v>0</v>
      </c>
      <c r="N11" s="131">
        <f t="shared" si="8"/>
        <v>0</v>
      </c>
      <c r="O11">
        <f t="shared" si="9"/>
        <v>13</v>
      </c>
    </row>
    <row r="12" spans="1:15" ht="15.75" x14ac:dyDescent="0.25">
      <c r="A12" s="39" t="s">
        <v>6</v>
      </c>
      <c r="B12" s="122">
        <v>66.599999999999994</v>
      </c>
      <c r="C12" s="126">
        <v>61.54</v>
      </c>
      <c r="D12" s="126">
        <v>64</v>
      </c>
      <c r="E12" s="122">
        <v>75</v>
      </c>
      <c r="F12" s="56">
        <f t="shared" si="0"/>
        <v>66.846666666666664</v>
      </c>
      <c r="G12" s="56">
        <f t="shared" si="1"/>
        <v>80.94</v>
      </c>
      <c r="H12" s="56">
        <f t="shared" si="2"/>
        <v>0</v>
      </c>
      <c r="I12" s="58">
        <f t="shared" si="3"/>
        <v>0.82587925212091262</v>
      </c>
      <c r="J12" s="57">
        <f t="shared" si="4"/>
        <v>1.0403888234634624</v>
      </c>
      <c r="K12" s="57">
        <f t="shared" si="5"/>
        <v>1.4202722259504077</v>
      </c>
      <c r="L12" s="57">
        <f t="shared" si="6"/>
        <v>0</v>
      </c>
      <c r="M12" s="58">
        <f t="shared" si="7"/>
        <v>0.73252775380245316</v>
      </c>
      <c r="N12" s="50">
        <f t="shared" si="8"/>
        <v>0.76986835312983692</v>
      </c>
      <c r="O12">
        <f t="shared" si="9"/>
        <v>7</v>
      </c>
    </row>
    <row r="13" spans="1:15" ht="15.75" x14ac:dyDescent="0.25">
      <c r="A13" s="39" t="s">
        <v>7</v>
      </c>
      <c r="B13" s="122">
        <v>91.66</v>
      </c>
      <c r="C13" s="126">
        <v>28.21</v>
      </c>
      <c r="D13" s="126">
        <v>81.48</v>
      </c>
      <c r="E13" s="122">
        <v>95.45</v>
      </c>
      <c r="F13" s="56">
        <f t="shared" si="0"/>
        <v>68.38</v>
      </c>
      <c r="G13" s="56">
        <f t="shared" si="1"/>
        <v>80.94</v>
      </c>
      <c r="H13" s="56">
        <f t="shared" si="2"/>
        <v>0</v>
      </c>
      <c r="I13" s="58">
        <f t="shared" si="3"/>
        <v>0.84482332592043485</v>
      </c>
      <c r="J13" s="57">
        <f t="shared" si="4"/>
        <v>1.0135971014515528</v>
      </c>
      <c r="K13" s="57">
        <f t="shared" si="5"/>
        <v>1.4202722259504077</v>
      </c>
      <c r="L13" s="57">
        <f t="shared" si="6"/>
        <v>0</v>
      </c>
      <c r="M13" s="58">
        <f t="shared" si="7"/>
        <v>0.71366396028288248</v>
      </c>
      <c r="N13" s="50">
        <f t="shared" si="8"/>
        <v>0.76612770653790352</v>
      </c>
      <c r="O13">
        <f t="shared" si="9"/>
        <v>1</v>
      </c>
    </row>
    <row r="14" spans="1:15" ht="15.75" x14ac:dyDescent="0.25">
      <c r="A14" s="39" t="s">
        <v>8</v>
      </c>
      <c r="B14" s="122">
        <v>87.5</v>
      </c>
      <c r="C14" s="126">
        <v>18.8</v>
      </c>
      <c r="D14" s="126">
        <v>0</v>
      </c>
      <c r="E14" s="122">
        <v>0</v>
      </c>
      <c r="F14" s="56">
        <f t="shared" si="0"/>
        <v>6.2666666666666666</v>
      </c>
      <c r="G14" s="56">
        <f t="shared" si="1"/>
        <v>80.94</v>
      </c>
      <c r="H14" s="56">
        <f t="shared" si="2"/>
        <v>0</v>
      </c>
      <c r="I14" s="58">
        <f t="shared" si="3"/>
        <v>7.7423605963264974E-2</v>
      </c>
      <c r="J14" s="133">
        <v>0</v>
      </c>
      <c r="K14" s="57">
        <f t="shared" si="5"/>
        <v>1.4202722259504077</v>
      </c>
      <c r="L14" s="57">
        <f t="shared" si="6"/>
        <v>0</v>
      </c>
      <c r="M14" s="58">
        <f t="shared" si="7"/>
        <v>0</v>
      </c>
      <c r="N14" s="132">
        <f t="shared" si="8"/>
        <v>3.0969442385305992E-2</v>
      </c>
      <c r="O14">
        <f t="shared" si="9"/>
        <v>13</v>
      </c>
    </row>
    <row r="15" spans="1:15" ht="15.75" x14ac:dyDescent="0.25">
      <c r="A15" s="39" t="s">
        <v>9</v>
      </c>
      <c r="B15" s="123">
        <v>77.7</v>
      </c>
      <c r="C15" s="123">
        <v>8.33</v>
      </c>
      <c r="D15" s="123">
        <v>23.53</v>
      </c>
      <c r="E15" s="122">
        <v>72.73</v>
      </c>
      <c r="F15" s="56">
        <f t="shared" si="0"/>
        <v>34.863333333333337</v>
      </c>
      <c r="G15" s="56">
        <f t="shared" si="1"/>
        <v>80.94</v>
      </c>
      <c r="H15" s="56">
        <f t="shared" si="2"/>
        <v>0</v>
      </c>
      <c r="I15" s="58">
        <f t="shared" si="3"/>
        <v>0.43073058232435557</v>
      </c>
      <c r="J15" s="57">
        <f t="shared" si="4"/>
        <v>0.97820720265120253</v>
      </c>
      <c r="K15" s="57">
        <f t="shared" si="5"/>
        <v>1.4202722259504077</v>
      </c>
      <c r="L15" s="57">
        <f t="shared" si="6"/>
        <v>0</v>
      </c>
      <c r="M15" s="58">
        <f t="shared" si="7"/>
        <v>0.68874627326927607</v>
      </c>
      <c r="N15" s="50">
        <f t="shared" si="8"/>
        <v>0.58553999689130787</v>
      </c>
      <c r="O15">
        <f t="shared" si="9"/>
        <v>9</v>
      </c>
    </row>
    <row r="16" spans="1:15" ht="18" customHeight="1" x14ac:dyDescent="0.25">
      <c r="A16" s="39" t="s">
        <v>43</v>
      </c>
      <c r="B16" s="122">
        <v>71.400000000000006</v>
      </c>
      <c r="C16" s="126">
        <v>50</v>
      </c>
      <c r="D16" s="126">
        <v>85.71</v>
      </c>
      <c r="E16" s="122">
        <v>75</v>
      </c>
      <c r="F16" s="56">
        <f t="shared" si="0"/>
        <v>70.236666666666665</v>
      </c>
      <c r="G16" s="56">
        <f t="shared" si="1"/>
        <v>80.94</v>
      </c>
      <c r="H16" s="56">
        <f t="shared" si="2"/>
        <v>0</v>
      </c>
      <c r="I16" s="58">
        <f t="shared" si="3"/>
        <v>0.86776212832550859</v>
      </c>
      <c r="J16" s="57">
        <f t="shared" si="4"/>
        <v>1.0165319124788794</v>
      </c>
      <c r="K16" s="57">
        <f t="shared" si="5"/>
        <v>1.4202722259504077</v>
      </c>
      <c r="L16" s="57">
        <f t="shared" si="6"/>
        <v>0</v>
      </c>
      <c r="M16" s="58">
        <f t="shared" si="7"/>
        <v>0.71573033247104711</v>
      </c>
      <c r="N16" s="50">
        <f t="shared" si="8"/>
        <v>0.7765430508128317</v>
      </c>
      <c r="O16">
        <f t="shared" si="9"/>
        <v>7</v>
      </c>
    </row>
    <row r="17" spans="1:15" ht="15.75" x14ac:dyDescent="0.25">
      <c r="A17" s="39" t="s">
        <v>10</v>
      </c>
      <c r="B17" s="122">
        <v>64.3</v>
      </c>
      <c r="C17" s="126">
        <v>71.400000000000006</v>
      </c>
      <c r="D17" s="126">
        <v>85.71</v>
      </c>
      <c r="E17" s="122">
        <v>85.71</v>
      </c>
      <c r="F17" s="56">
        <f t="shared" si="0"/>
        <v>80.94</v>
      </c>
      <c r="G17" s="56">
        <f t="shared" si="1"/>
        <v>80.94</v>
      </c>
      <c r="H17" s="56">
        <f t="shared" si="2"/>
        <v>0</v>
      </c>
      <c r="I17" s="58">
        <f t="shared" si="3"/>
        <v>1</v>
      </c>
      <c r="J17" s="57">
        <f t="shared" si="4"/>
        <v>1.1005425563192532</v>
      </c>
      <c r="K17" s="57">
        <f>MAX($J$5:$J$21)</f>
        <v>1.4202722259504077</v>
      </c>
      <c r="L17" s="57">
        <f t="shared" si="6"/>
        <v>0</v>
      </c>
      <c r="M17" s="58">
        <f t="shared" si="7"/>
        <v>0.7748814179498581</v>
      </c>
      <c r="N17" s="50">
        <f t="shared" si="8"/>
        <v>0.86492885076991488</v>
      </c>
      <c r="O17">
        <f t="shared" si="9"/>
        <v>4</v>
      </c>
    </row>
    <row r="18" spans="1:15" ht="15.75" x14ac:dyDescent="0.25">
      <c r="A18" s="39" t="s">
        <v>11</v>
      </c>
      <c r="B18" s="122">
        <v>50</v>
      </c>
      <c r="C18" s="126">
        <v>31.25</v>
      </c>
      <c r="D18" s="126">
        <v>69.569999999999993</v>
      </c>
      <c r="E18" s="122">
        <v>81.25</v>
      </c>
      <c r="F18" s="56">
        <f t="shared" si="0"/>
        <v>60.69</v>
      </c>
      <c r="G18" s="56">
        <f t="shared" si="1"/>
        <v>80.94</v>
      </c>
      <c r="H18" s="56">
        <f t="shared" si="2"/>
        <v>0</v>
      </c>
      <c r="I18" s="58">
        <f t="shared" si="3"/>
        <v>0.74981467753891773</v>
      </c>
      <c r="J18" s="57">
        <f t="shared" si="4"/>
        <v>1.1756673438603786</v>
      </c>
      <c r="K18" s="57">
        <f t="shared" si="5"/>
        <v>1.4202722259504077</v>
      </c>
      <c r="L18" s="57">
        <f t="shared" si="6"/>
        <v>0</v>
      </c>
      <c r="M18" s="58">
        <f t="shared" si="7"/>
        <v>0.82777605756083406</v>
      </c>
      <c r="N18" s="50">
        <f t="shared" si="8"/>
        <v>0.79659150555206759</v>
      </c>
      <c r="O18">
        <f t="shared" si="9"/>
        <v>6</v>
      </c>
    </row>
    <row r="19" spans="1:15" ht="18" x14ac:dyDescent="0.25">
      <c r="A19" s="39" t="s">
        <v>47</v>
      </c>
      <c r="B19" s="128">
        <v>0</v>
      </c>
      <c r="C19" s="128">
        <v>0</v>
      </c>
      <c r="D19" s="128">
        <v>0</v>
      </c>
      <c r="E19" s="122">
        <v>0</v>
      </c>
      <c r="F19" s="56">
        <f t="shared" si="0"/>
        <v>0</v>
      </c>
      <c r="G19" s="56">
        <f t="shared" si="1"/>
        <v>80.94</v>
      </c>
      <c r="H19" s="56">
        <f t="shared" si="2"/>
        <v>0</v>
      </c>
      <c r="I19" s="58">
        <f t="shared" si="3"/>
        <v>0</v>
      </c>
      <c r="J19" s="129">
        <v>0</v>
      </c>
      <c r="K19" s="57">
        <f t="shared" si="5"/>
        <v>1.4202722259504077</v>
      </c>
      <c r="L19" s="57">
        <f t="shared" si="6"/>
        <v>0</v>
      </c>
      <c r="M19" s="58">
        <f t="shared" si="7"/>
        <v>0</v>
      </c>
      <c r="N19" s="131">
        <f t="shared" si="8"/>
        <v>0</v>
      </c>
      <c r="O19">
        <f t="shared" si="9"/>
        <v>13</v>
      </c>
    </row>
    <row r="20" spans="1:15" s="127" customFormat="1" ht="15.75" x14ac:dyDescent="0.25">
      <c r="A20" s="39" t="s">
        <v>13</v>
      </c>
      <c r="B20" s="122">
        <v>0</v>
      </c>
      <c r="C20" s="126">
        <v>0</v>
      </c>
      <c r="D20" s="126">
        <v>0</v>
      </c>
      <c r="E20" s="122">
        <v>0</v>
      </c>
      <c r="F20" s="56">
        <f t="shared" si="0"/>
        <v>0</v>
      </c>
      <c r="G20" s="56">
        <f t="shared" si="1"/>
        <v>80.94</v>
      </c>
      <c r="H20" s="56">
        <f t="shared" si="2"/>
        <v>0</v>
      </c>
      <c r="I20" s="58">
        <f t="shared" si="3"/>
        <v>0</v>
      </c>
      <c r="J20" s="129">
        <v>0</v>
      </c>
      <c r="K20" s="57">
        <f t="shared" si="5"/>
        <v>1.4202722259504077</v>
      </c>
      <c r="L20" s="57">
        <f t="shared" si="6"/>
        <v>0</v>
      </c>
      <c r="M20" s="58">
        <f t="shared" si="7"/>
        <v>0</v>
      </c>
      <c r="N20" s="131">
        <f t="shared" si="8"/>
        <v>0</v>
      </c>
      <c r="O20">
        <f t="shared" si="9"/>
        <v>13</v>
      </c>
    </row>
    <row r="21" spans="1:15" ht="15.75" x14ac:dyDescent="0.25">
      <c r="A21" s="39" t="s">
        <v>14</v>
      </c>
      <c r="B21" s="122">
        <v>67</v>
      </c>
      <c r="C21" s="126">
        <v>14.29</v>
      </c>
      <c r="D21" s="126">
        <v>66.67</v>
      </c>
      <c r="E21" s="122">
        <v>92.98</v>
      </c>
      <c r="F21" s="56">
        <f t="shared" si="0"/>
        <v>57.98</v>
      </c>
      <c r="G21" s="56">
        <f t="shared" si="1"/>
        <v>80.94</v>
      </c>
      <c r="H21" s="56">
        <f t="shared" si="2"/>
        <v>0</v>
      </c>
      <c r="I21" s="58">
        <f t="shared" si="3"/>
        <v>0.71633308623671854</v>
      </c>
      <c r="J21" s="57">
        <f t="shared" si="4"/>
        <v>1.1154195352686462</v>
      </c>
      <c r="K21" s="57">
        <f t="shared" si="5"/>
        <v>1.4202722259504077</v>
      </c>
      <c r="L21" s="57">
        <f t="shared" si="6"/>
        <v>0</v>
      </c>
      <c r="M21" s="58">
        <f t="shared" si="7"/>
        <v>0.78535615559350791</v>
      </c>
      <c r="N21" s="50">
        <f t="shared" si="8"/>
        <v>0.75774692785079223</v>
      </c>
      <c r="O21">
        <f t="shared" si="9"/>
        <v>2</v>
      </c>
    </row>
    <row r="22" spans="1:15" x14ac:dyDescent="0.25">
      <c r="D22" s="3"/>
      <c r="E22" s="3"/>
    </row>
    <row r="23" spans="1:15" x14ac:dyDescent="0.25">
      <c r="A23" s="134" t="s">
        <v>49</v>
      </c>
      <c r="B23" t="s">
        <v>50</v>
      </c>
      <c r="D23" s="3"/>
      <c r="E23" s="3"/>
    </row>
    <row r="24" spans="1:15" x14ac:dyDescent="0.25">
      <c r="A24" s="135" t="s">
        <v>115</v>
      </c>
      <c r="D24" s="3"/>
      <c r="E24" s="3"/>
    </row>
  </sheetData>
  <autoFilter ref="A4:E4" xr:uid="{00000000-0009-0000-0000-000004000000}"/>
  <mergeCells count="3">
    <mergeCell ref="A3:E3"/>
    <mergeCell ref="F3:H3"/>
    <mergeCell ref="J3:L3"/>
  </mergeCells>
  <pageMargins left="0.7" right="0.7" top="0.75" bottom="0.75" header="0.3" footer="0.3"/>
  <pageSetup paperSize="9" scale="90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>
    <tabColor rgb="FFFF0000"/>
  </sheetPr>
  <dimension ref="A1:N20"/>
  <sheetViews>
    <sheetView zoomScale="80" zoomScaleNormal="80" workbookViewId="0">
      <selection activeCell="A10" sqref="A10:XFD10"/>
    </sheetView>
  </sheetViews>
  <sheetFormatPr defaultRowHeight="15" x14ac:dyDescent="0.25"/>
  <cols>
    <col min="1" max="1" width="23" customWidth="1"/>
    <col min="2" max="2" width="12.140625" customWidth="1"/>
    <col min="7" max="7" width="9" customWidth="1"/>
  </cols>
  <sheetData>
    <row r="1" spans="1:14" x14ac:dyDescent="0.25">
      <c r="A1" t="s">
        <v>18</v>
      </c>
    </row>
    <row r="2" spans="1:14" ht="88.5" customHeight="1" x14ac:dyDescent="0.25">
      <c r="A2" s="329" t="s">
        <v>78</v>
      </c>
      <c r="B2" s="329"/>
      <c r="C2" s="329"/>
      <c r="D2" s="329"/>
      <c r="E2" s="329"/>
      <c r="F2" s="343" t="s">
        <v>29</v>
      </c>
      <c r="G2" s="343"/>
      <c r="H2" s="343"/>
      <c r="I2" s="113" t="s">
        <v>30</v>
      </c>
      <c r="J2" s="344" t="s">
        <v>31</v>
      </c>
      <c r="K2" s="345"/>
      <c r="L2" s="346"/>
      <c r="M2" s="113" t="s">
        <v>32</v>
      </c>
      <c r="N2" s="51" t="s">
        <v>33</v>
      </c>
    </row>
    <row r="3" spans="1:14" ht="48.75" customHeight="1" x14ac:dyDescent="0.25">
      <c r="A3" s="4" t="s">
        <v>0</v>
      </c>
      <c r="B3" s="10">
        <v>2018</v>
      </c>
      <c r="C3" s="10">
        <v>2019</v>
      </c>
      <c r="D3" s="10">
        <v>2020</v>
      </c>
      <c r="E3" s="10">
        <v>2021</v>
      </c>
      <c r="F3" s="54" t="s">
        <v>28</v>
      </c>
      <c r="G3" s="55" t="s">
        <v>25</v>
      </c>
      <c r="H3" s="55" t="s">
        <v>24</v>
      </c>
      <c r="I3" s="55" t="s">
        <v>27</v>
      </c>
      <c r="J3" s="55" t="s">
        <v>26</v>
      </c>
      <c r="K3" s="55" t="s">
        <v>25</v>
      </c>
      <c r="L3" s="55" t="s">
        <v>24</v>
      </c>
      <c r="M3" s="55" t="s">
        <v>34</v>
      </c>
      <c r="N3" s="52" t="s">
        <v>35</v>
      </c>
    </row>
    <row r="4" spans="1:14" ht="15.75" x14ac:dyDescent="0.25">
      <c r="A4" s="12" t="s">
        <v>15</v>
      </c>
      <c r="B4" s="22">
        <v>0</v>
      </c>
      <c r="C4" s="22">
        <v>0</v>
      </c>
      <c r="D4" s="22">
        <v>0</v>
      </c>
      <c r="E4" s="22">
        <v>0</v>
      </c>
      <c r="F4" s="56">
        <f t="shared" ref="F4:F20" si="0">SUM(C4:E4)/3</f>
        <v>0</v>
      </c>
      <c r="G4" s="56">
        <f t="shared" ref="G4:G20" si="1">MAX($F$4:$F$20)</f>
        <v>0</v>
      </c>
      <c r="H4" s="57">
        <f t="shared" ref="H4:H20" si="2">MIN($F$4:$F$20)</f>
        <v>0</v>
      </c>
      <c r="I4" s="58">
        <v>0</v>
      </c>
      <c r="J4" s="57">
        <v>0</v>
      </c>
      <c r="K4" s="57">
        <f t="shared" ref="K4:K20" si="3">MAX($J$4:$J$20)</f>
        <v>0</v>
      </c>
      <c r="L4" s="57">
        <f t="shared" ref="L4:L20" si="4">MIN($J$4:$J$20)</f>
        <v>0</v>
      </c>
      <c r="M4" s="58">
        <v>0</v>
      </c>
      <c r="N4" s="50">
        <v>1</v>
      </c>
    </row>
    <row r="5" spans="1:14" ht="15.75" x14ac:dyDescent="0.25">
      <c r="A5" s="12" t="s">
        <v>1</v>
      </c>
      <c r="B5" s="22">
        <v>0</v>
      </c>
      <c r="C5" s="22">
        <v>0</v>
      </c>
      <c r="D5" s="22">
        <v>0</v>
      </c>
      <c r="E5" s="22">
        <v>0</v>
      </c>
      <c r="F5" s="56">
        <f t="shared" si="0"/>
        <v>0</v>
      </c>
      <c r="G5" s="56">
        <f t="shared" si="1"/>
        <v>0</v>
      </c>
      <c r="H5" s="57">
        <f t="shared" si="2"/>
        <v>0</v>
      </c>
      <c r="I5" s="58">
        <v>0</v>
      </c>
      <c r="J5" s="57">
        <v>0</v>
      </c>
      <c r="K5" s="57">
        <f t="shared" si="3"/>
        <v>0</v>
      </c>
      <c r="L5" s="57">
        <f t="shared" si="4"/>
        <v>0</v>
      </c>
      <c r="M5" s="58">
        <v>0</v>
      </c>
      <c r="N5" s="50">
        <v>1</v>
      </c>
    </row>
    <row r="6" spans="1:14" ht="15.75" x14ac:dyDescent="0.25">
      <c r="A6" s="12" t="s">
        <v>2</v>
      </c>
      <c r="B6" s="22">
        <v>0</v>
      </c>
      <c r="C6" s="22">
        <v>0</v>
      </c>
      <c r="D6" s="22">
        <v>0</v>
      </c>
      <c r="E6" s="22">
        <v>0</v>
      </c>
      <c r="F6" s="56">
        <f t="shared" si="0"/>
        <v>0</v>
      </c>
      <c r="G6" s="56">
        <f t="shared" si="1"/>
        <v>0</v>
      </c>
      <c r="H6" s="57">
        <f t="shared" si="2"/>
        <v>0</v>
      </c>
      <c r="I6" s="58">
        <v>0</v>
      </c>
      <c r="J6" s="57">
        <v>0</v>
      </c>
      <c r="K6" s="57">
        <f t="shared" si="3"/>
        <v>0</v>
      </c>
      <c r="L6" s="57">
        <f t="shared" si="4"/>
        <v>0</v>
      </c>
      <c r="M6" s="58">
        <v>0</v>
      </c>
      <c r="N6" s="50">
        <v>1</v>
      </c>
    </row>
    <row r="7" spans="1:14" ht="15.75" x14ac:dyDescent="0.25">
      <c r="A7" s="12" t="s">
        <v>3</v>
      </c>
      <c r="B7" s="22">
        <v>0</v>
      </c>
      <c r="C7" s="22">
        <v>0</v>
      </c>
      <c r="D7" s="22">
        <v>0</v>
      </c>
      <c r="E7" s="22">
        <v>0</v>
      </c>
      <c r="F7" s="56">
        <f t="shared" si="0"/>
        <v>0</v>
      </c>
      <c r="G7" s="56">
        <f t="shared" si="1"/>
        <v>0</v>
      </c>
      <c r="H7" s="57">
        <f t="shared" si="2"/>
        <v>0</v>
      </c>
      <c r="I7" s="58">
        <v>0</v>
      </c>
      <c r="J7" s="57">
        <v>0</v>
      </c>
      <c r="K7" s="57">
        <f t="shared" si="3"/>
        <v>0</v>
      </c>
      <c r="L7" s="57">
        <f t="shared" si="4"/>
        <v>0</v>
      </c>
      <c r="M7" s="58">
        <v>0</v>
      </c>
      <c r="N7" s="50">
        <v>1</v>
      </c>
    </row>
    <row r="8" spans="1:14" ht="15.75" x14ac:dyDescent="0.25">
      <c r="A8" s="12" t="s">
        <v>16</v>
      </c>
      <c r="B8" s="22">
        <v>0</v>
      </c>
      <c r="C8" s="22">
        <v>0</v>
      </c>
      <c r="D8" s="22">
        <v>0</v>
      </c>
      <c r="E8" s="22">
        <v>0</v>
      </c>
      <c r="F8" s="56">
        <f t="shared" si="0"/>
        <v>0</v>
      </c>
      <c r="G8" s="56">
        <f t="shared" si="1"/>
        <v>0</v>
      </c>
      <c r="H8" s="57">
        <f t="shared" si="2"/>
        <v>0</v>
      </c>
      <c r="I8" s="58">
        <v>0</v>
      </c>
      <c r="J8" s="57">
        <v>0</v>
      </c>
      <c r="K8" s="57">
        <f t="shared" si="3"/>
        <v>0</v>
      </c>
      <c r="L8" s="57">
        <f t="shared" si="4"/>
        <v>0</v>
      </c>
      <c r="M8" s="58">
        <v>0</v>
      </c>
      <c r="N8" s="50">
        <v>1</v>
      </c>
    </row>
    <row r="9" spans="1:14" ht="15.75" x14ac:dyDescent="0.25">
      <c r="A9" s="12" t="s">
        <v>4</v>
      </c>
      <c r="B9" s="22">
        <v>0</v>
      </c>
      <c r="C9" s="22">
        <v>0</v>
      </c>
      <c r="D9" s="22">
        <v>0</v>
      </c>
      <c r="E9" s="22">
        <v>0</v>
      </c>
      <c r="F9" s="56">
        <f t="shared" si="0"/>
        <v>0</v>
      </c>
      <c r="G9" s="56">
        <f t="shared" si="1"/>
        <v>0</v>
      </c>
      <c r="H9" s="57">
        <f t="shared" si="2"/>
        <v>0</v>
      </c>
      <c r="I9" s="58">
        <v>0</v>
      </c>
      <c r="J9" s="57">
        <v>0</v>
      </c>
      <c r="K9" s="57">
        <f t="shared" si="3"/>
        <v>0</v>
      </c>
      <c r="L9" s="57">
        <f t="shared" si="4"/>
        <v>0</v>
      </c>
      <c r="M9" s="58">
        <v>0</v>
      </c>
      <c r="N9" s="50">
        <v>1</v>
      </c>
    </row>
    <row r="10" spans="1:14" ht="15.75" x14ac:dyDescent="0.25">
      <c r="A10" s="12" t="s">
        <v>5</v>
      </c>
      <c r="B10" s="22">
        <v>0</v>
      </c>
      <c r="C10" s="22">
        <v>0</v>
      </c>
      <c r="D10" s="22">
        <v>0</v>
      </c>
      <c r="E10" s="22">
        <v>0</v>
      </c>
      <c r="F10" s="56">
        <f t="shared" si="0"/>
        <v>0</v>
      </c>
      <c r="G10" s="56">
        <f t="shared" si="1"/>
        <v>0</v>
      </c>
      <c r="H10" s="57">
        <f t="shared" si="2"/>
        <v>0</v>
      </c>
      <c r="I10" s="58">
        <v>0</v>
      </c>
      <c r="J10" s="57">
        <v>0</v>
      </c>
      <c r="K10" s="57">
        <f t="shared" si="3"/>
        <v>0</v>
      </c>
      <c r="L10" s="57">
        <f t="shared" si="4"/>
        <v>0</v>
      </c>
      <c r="M10" s="58">
        <v>0</v>
      </c>
      <c r="N10" s="50">
        <v>1</v>
      </c>
    </row>
    <row r="11" spans="1:14" ht="15.75" x14ac:dyDescent="0.25">
      <c r="A11" s="12" t="s">
        <v>6</v>
      </c>
      <c r="B11" s="22">
        <v>0</v>
      </c>
      <c r="C11" s="22">
        <v>0</v>
      </c>
      <c r="D11" s="22">
        <v>0</v>
      </c>
      <c r="E11" s="22">
        <v>0</v>
      </c>
      <c r="F11" s="56">
        <f t="shared" si="0"/>
        <v>0</v>
      </c>
      <c r="G11" s="56">
        <f t="shared" si="1"/>
        <v>0</v>
      </c>
      <c r="H11" s="57">
        <f t="shared" si="2"/>
        <v>0</v>
      </c>
      <c r="I11" s="58">
        <v>0</v>
      </c>
      <c r="J11" s="57">
        <v>0</v>
      </c>
      <c r="K11" s="57">
        <f t="shared" si="3"/>
        <v>0</v>
      </c>
      <c r="L11" s="57">
        <f t="shared" si="4"/>
        <v>0</v>
      </c>
      <c r="M11" s="58">
        <v>0</v>
      </c>
      <c r="N11" s="50">
        <v>1</v>
      </c>
    </row>
    <row r="12" spans="1:14" ht="15.75" x14ac:dyDescent="0.25">
      <c r="A12" s="12" t="s">
        <v>7</v>
      </c>
      <c r="B12" s="22">
        <v>0</v>
      </c>
      <c r="C12" s="22">
        <v>0</v>
      </c>
      <c r="D12" s="22">
        <v>0</v>
      </c>
      <c r="E12" s="22">
        <v>0</v>
      </c>
      <c r="F12" s="56">
        <f t="shared" si="0"/>
        <v>0</v>
      </c>
      <c r="G12" s="56">
        <f t="shared" si="1"/>
        <v>0</v>
      </c>
      <c r="H12" s="57">
        <f t="shared" si="2"/>
        <v>0</v>
      </c>
      <c r="I12" s="58">
        <v>0</v>
      </c>
      <c r="J12" s="57">
        <v>0</v>
      </c>
      <c r="K12" s="57">
        <f t="shared" si="3"/>
        <v>0</v>
      </c>
      <c r="L12" s="57">
        <f t="shared" si="4"/>
        <v>0</v>
      </c>
      <c r="M12" s="58">
        <v>0</v>
      </c>
      <c r="N12" s="50">
        <v>1</v>
      </c>
    </row>
    <row r="13" spans="1:14" ht="15.75" x14ac:dyDescent="0.25">
      <c r="A13" s="12" t="s">
        <v>8</v>
      </c>
      <c r="B13" s="22">
        <v>0</v>
      </c>
      <c r="C13" s="22">
        <v>0</v>
      </c>
      <c r="D13" s="22">
        <v>0</v>
      </c>
      <c r="E13" s="22">
        <v>0</v>
      </c>
      <c r="F13" s="56">
        <f t="shared" si="0"/>
        <v>0</v>
      </c>
      <c r="G13" s="56">
        <f t="shared" si="1"/>
        <v>0</v>
      </c>
      <c r="H13" s="57">
        <f t="shared" si="2"/>
        <v>0</v>
      </c>
      <c r="I13" s="58">
        <v>0</v>
      </c>
      <c r="J13" s="57">
        <v>0</v>
      </c>
      <c r="K13" s="57">
        <f t="shared" si="3"/>
        <v>0</v>
      </c>
      <c r="L13" s="57">
        <f t="shared" si="4"/>
        <v>0</v>
      </c>
      <c r="M13" s="58">
        <v>0</v>
      </c>
      <c r="N13" s="50">
        <v>1</v>
      </c>
    </row>
    <row r="14" spans="1:14" ht="15.75" x14ac:dyDescent="0.25">
      <c r="A14" s="12" t="s">
        <v>9</v>
      </c>
      <c r="B14" s="22">
        <v>0</v>
      </c>
      <c r="C14" s="22">
        <v>0</v>
      </c>
      <c r="D14" s="22">
        <v>0</v>
      </c>
      <c r="E14" s="22">
        <v>0</v>
      </c>
      <c r="F14" s="56">
        <f t="shared" si="0"/>
        <v>0</v>
      </c>
      <c r="G14" s="56">
        <f t="shared" si="1"/>
        <v>0</v>
      </c>
      <c r="H14" s="57">
        <f t="shared" si="2"/>
        <v>0</v>
      </c>
      <c r="I14" s="58">
        <v>0</v>
      </c>
      <c r="J14" s="57">
        <v>0</v>
      </c>
      <c r="K14" s="57">
        <f t="shared" si="3"/>
        <v>0</v>
      </c>
      <c r="L14" s="57">
        <f t="shared" si="4"/>
        <v>0</v>
      </c>
      <c r="M14" s="58">
        <v>0</v>
      </c>
      <c r="N14" s="50">
        <v>1</v>
      </c>
    </row>
    <row r="15" spans="1:14" ht="15.75" x14ac:dyDescent="0.25">
      <c r="A15" s="12" t="s">
        <v>43</v>
      </c>
      <c r="B15" s="22">
        <v>0</v>
      </c>
      <c r="C15" s="22">
        <v>0</v>
      </c>
      <c r="D15" s="22">
        <v>0</v>
      </c>
      <c r="E15" s="22">
        <v>0</v>
      </c>
      <c r="F15" s="56">
        <f t="shared" si="0"/>
        <v>0</v>
      </c>
      <c r="G15" s="56">
        <f t="shared" si="1"/>
        <v>0</v>
      </c>
      <c r="H15" s="57">
        <f t="shared" si="2"/>
        <v>0</v>
      </c>
      <c r="I15" s="58">
        <v>0</v>
      </c>
      <c r="J15" s="57">
        <v>0</v>
      </c>
      <c r="K15" s="57">
        <f t="shared" si="3"/>
        <v>0</v>
      </c>
      <c r="L15" s="57">
        <f t="shared" si="4"/>
        <v>0</v>
      </c>
      <c r="M15" s="58">
        <v>0</v>
      </c>
      <c r="N15" s="50">
        <v>1</v>
      </c>
    </row>
    <row r="16" spans="1:14" ht="15.75" x14ac:dyDescent="0.25">
      <c r="A16" s="12" t="s">
        <v>10</v>
      </c>
      <c r="B16" s="22">
        <v>0</v>
      </c>
      <c r="C16" s="22">
        <v>0</v>
      </c>
      <c r="D16" s="22">
        <v>0</v>
      </c>
      <c r="E16" s="22">
        <v>0</v>
      </c>
      <c r="F16" s="56">
        <f t="shared" si="0"/>
        <v>0</v>
      </c>
      <c r="G16" s="56">
        <f t="shared" si="1"/>
        <v>0</v>
      </c>
      <c r="H16" s="57">
        <f t="shared" si="2"/>
        <v>0</v>
      </c>
      <c r="I16" s="58">
        <v>0</v>
      </c>
      <c r="J16" s="57">
        <v>0</v>
      </c>
      <c r="K16" s="57">
        <f t="shared" si="3"/>
        <v>0</v>
      </c>
      <c r="L16" s="57">
        <f t="shared" si="4"/>
        <v>0</v>
      </c>
      <c r="M16" s="58">
        <v>0</v>
      </c>
      <c r="N16" s="50">
        <v>1</v>
      </c>
    </row>
    <row r="17" spans="1:14" ht="15.75" x14ac:dyDescent="0.25">
      <c r="A17" s="12" t="s">
        <v>11</v>
      </c>
      <c r="B17" s="22">
        <v>0</v>
      </c>
      <c r="C17" s="22">
        <v>0</v>
      </c>
      <c r="D17" s="22">
        <v>0</v>
      </c>
      <c r="E17" s="22">
        <v>0</v>
      </c>
      <c r="F17" s="56">
        <f t="shared" si="0"/>
        <v>0</v>
      </c>
      <c r="G17" s="56">
        <f t="shared" si="1"/>
        <v>0</v>
      </c>
      <c r="H17" s="57">
        <f t="shared" si="2"/>
        <v>0</v>
      </c>
      <c r="I17" s="58">
        <v>0</v>
      </c>
      <c r="J17" s="57">
        <v>0</v>
      </c>
      <c r="K17" s="57">
        <f t="shared" si="3"/>
        <v>0</v>
      </c>
      <c r="L17" s="57">
        <f t="shared" si="4"/>
        <v>0</v>
      </c>
      <c r="M17" s="58">
        <v>0</v>
      </c>
      <c r="N17" s="50">
        <v>1</v>
      </c>
    </row>
    <row r="18" spans="1:14" ht="15.75" x14ac:dyDescent="0.25">
      <c r="A18" s="12" t="s">
        <v>12</v>
      </c>
      <c r="B18" s="22">
        <v>0</v>
      </c>
      <c r="C18" s="22">
        <v>0</v>
      </c>
      <c r="D18" s="22">
        <v>0</v>
      </c>
      <c r="E18" s="22">
        <v>0</v>
      </c>
      <c r="F18" s="56">
        <f t="shared" si="0"/>
        <v>0</v>
      </c>
      <c r="G18" s="56">
        <f t="shared" si="1"/>
        <v>0</v>
      </c>
      <c r="H18" s="57">
        <f t="shared" si="2"/>
        <v>0</v>
      </c>
      <c r="I18" s="58">
        <v>0</v>
      </c>
      <c r="J18" s="57">
        <v>0</v>
      </c>
      <c r="K18" s="57">
        <f t="shared" si="3"/>
        <v>0</v>
      </c>
      <c r="L18" s="57">
        <f t="shared" si="4"/>
        <v>0</v>
      </c>
      <c r="M18" s="58">
        <v>0</v>
      </c>
      <c r="N18" s="50">
        <v>1</v>
      </c>
    </row>
    <row r="19" spans="1:14" ht="15.75" x14ac:dyDescent="0.25">
      <c r="A19" s="12" t="s">
        <v>13</v>
      </c>
      <c r="B19" s="22">
        <v>0</v>
      </c>
      <c r="C19" s="22">
        <v>0</v>
      </c>
      <c r="D19" s="22">
        <v>0</v>
      </c>
      <c r="E19" s="22">
        <v>0</v>
      </c>
      <c r="F19" s="56">
        <f t="shared" si="0"/>
        <v>0</v>
      </c>
      <c r="G19" s="56">
        <f t="shared" si="1"/>
        <v>0</v>
      </c>
      <c r="H19" s="57">
        <f t="shared" si="2"/>
        <v>0</v>
      </c>
      <c r="I19" s="58">
        <v>0</v>
      </c>
      <c r="J19" s="57">
        <v>0</v>
      </c>
      <c r="K19" s="57">
        <f t="shared" si="3"/>
        <v>0</v>
      </c>
      <c r="L19" s="57">
        <f t="shared" si="4"/>
        <v>0</v>
      </c>
      <c r="M19" s="58">
        <v>0</v>
      </c>
      <c r="N19" s="50">
        <v>1</v>
      </c>
    </row>
    <row r="20" spans="1:14" ht="15.75" x14ac:dyDescent="0.25">
      <c r="A20" s="12" t="s">
        <v>14</v>
      </c>
      <c r="B20" s="22">
        <v>0</v>
      </c>
      <c r="C20" s="22">
        <v>0</v>
      </c>
      <c r="D20" s="22">
        <v>0</v>
      </c>
      <c r="E20" s="22">
        <v>0</v>
      </c>
      <c r="F20" s="56">
        <f t="shared" si="0"/>
        <v>0</v>
      </c>
      <c r="G20" s="56">
        <f t="shared" si="1"/>
        <v>0</v>
      </c>
      <c r="H20" s="57">
        <f t="shared" si="2"/>
        <v>0</v>
      </c>
      <c r="I20" s="58">
        <v>0</v>
      </c>
      <c r="J20" s="57">
        <v>0</v>
      </c>
      <c r="K20" s="57">
        <f t="shared" si="3"/>
        <v>0</v>
      </c>
      <c r="L20" s="57">
        <f t="shared" si="4"/>
        <v>0</v>
      </c>
      <c r="M20" s="58">
        <v>0</v>
      </c>
      <c r="N20" s="50">
        <v>1</v>
      </c>
    </row>
  </sheetData>
  <mergeCells count="3">
    <mergeCell ref="A2:E2"/>
    <mergeCell ref="F2:H2"/>
    <mergeCell ref="J2:L2"/>
  </mergeCells>
  <pageMargins left="0.7" right="0.7" top="0.75" bottom="0.75" header="0.3" footer="0.3"/>
  <pageSetup paperSize="9" orientation="landscape" verticalDpi="30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>
    <tabColor rgb="FF92D050"/>
  </sheetPr>
  <dimension ref="A1:O20"/>
  <sheetViews>
    <sheetView zoomScale="80" zoomScaleNormal="80" workbookViewId="0">
      <selection activeCell="A16" sqref="A16:XFD16"/>
    </sheetView>
  </sheetViews>
  <sheetFormatPr defaultRowHeight="15" x14ac:dyDescent="0.25"/>
  <cols>
    <col min="1" max="1" width="22.28515625" customWidth="1"/>
    <col min="2" max="2" width="13.7109375" customWidth="1"/>
    <col min="3" max="5" width="10.140625" bestFit="1" customWidth="1"/>
    <col min="6" max="6" width="10.42578125" customWidth="1"/>
    <col min="7" max="8" width="13.42578125" customWidth="1"/>
  </cols>
  <sheetData>
    <row r="1" spans="1:15" x14ac:dyDescent="0.25">
      <c r="A1" s="203" t="s">
        <v>19</v>
      </c>
      <c r="B1" s="203"/>
    </row>
    <row r="2" spans="1:15" ht="54.75" customHeight="1" x14ac:dyDescent="0.25">
      <c r="A2" s="351" t="s">
        <v>79</v>
      </c>
      <c r="B2" s="352"/>
      <c r="C2" s="352"/>
      <c r="D2" s="352"/>
      <c r="E2" s="352"/>
      <c r="F2" s="343" t="s">
        <v>29</v>
      </c>
      <c r="G2" s="343"/>
      <c r="H2" s="343"/>
      <c r="I2" s="113" t="s">
        <v>30</v>
      </c>
      <c r="J2" s="344" t="s">
        <v>31</v>
      </c>
      <c r="K2" s="345"/>
      <c r="L2" s="346"/>
      <c r="M2" s="113" t="s">
        <v>32</v>
      </c>
      <c r="N2" s="51" t="s">
        <v>33</v>
      </c>
    </row>
    <row r="3" spans="1:15" ht="56.25" customHeight="1" x14ac:dyDescent="0.25">
      <c r="A3" s="5" t="s">
        <v>0</v>
      </c>
      <c r="B3" s="10">
        <v>2018</v>
      </c>
      <c r="C3" s="10">
        <v>2019</v>
      </c>
      <c r="D3" s="10">
        <v>2020</v>
      </c>
      <c r="E3" s="10">
        <v>2021</v>
      </c>
      <c r="F3" s="54" t="s">
        <v>28</v>
      </c>
      <c r="G3" s="55" t="s">
        <v>25</v>
      </c>
      <c r="H3" s="55" t="s">
        <v>24</v>
      </c>
      <c r="I3" s="55" t="s">
        <v>27</v>
      </c>
      <c r="J3" s="55" t="s">
        <v>26</v>
      </c>
      <c r="K3" s="55" t="s">
        <v>25</v>
      </c>
      <c r="L3" s="55" t="s">
        <v>24</v>
      </c>
      <c r="M3" s="55" t="s">
        <v>34</v>
      </c>
      <c r="N3" s="52" t="s">
        <v>35</v>
      </c>
    </row>
    <row r="4" spans="1:15" x14ac:dyDescent="0.25">
      <c r="A4" s="12" t="s">
        <v>15</v>
      </c>
      <c r="B4" s="198">
        <v>2319</v>
      </c>
      <c r="C4" s="198">
        <v>2804</v>
      </c>
      <c r="D4" s="198">
        <v>1989</v>
      </c>
      <c r="E4" s="282">
        <v>1273.7</v>
      </c>
      <c r="F4" s="56">
        <f t="shared" ref="F4:F20" si="0">SUM(C4:E4)/3</f>
        <v>2022.2333333333333</v>
      </c>
      <c r="G4" s="56">
        <f t="shared" ref="G4:G20" si="1">MAX($F$4:$F$20)</f>
        <v>16544.46</v>
      </c>
      <c r="H4" s="56">
        <f t="shared" ref="H4:H20" si="2">MIN($F$4:$F$20)</f>
        <v>494.7</v>
      </c>
      <c r="I4" s="58">
        <f t="shared" ref="I4:I20" si="3">(F4-H4)/(G4-H4)</f>
        <v>9.5174839582232593E-2</v>
      </c>
      <c r="J4" s="57">
        <f t="shared" ref="J4:J20" si="4">((E4/D4)*(D4/C4)*(C4/B4))^(1/3)</f>
        <v>0.81894637847500562</v>
      </c>
      <c r="K4" s="57">
        <f t="shared" ref="K4:K20" si="5">MAX($J$4:$J$20)</f>
        <v>1.5226048263030867</v>
      </c>
      <c r="L4" s="57">
        <f t="shared" ref="L4:L20" si="6">MIN($J$4:$J$20)</f>
        <v>0.81894637847500562</v>
      </c>
      <c r="M4" s="58">
        <f t="shared" ref="M4:M20" si="7">(J4-L4)/(K4-L4)</f>
        <v>0</v>
      </c>
      <c r="N4" s="50">
        <f t="shared" ref="N4:N20" si="8">0.6*M4+0.4*I4</f>
        <v>3.8069935832893038E-2</v>
      </c>
      <c r="O4">
        <f>_xlfn.RANK.EQ(E4,$E$4:$E$20,0)</f>
        <v>12</v>
      </c>
    </row>
    <row r="5" spans="1:15" x14ac:dyDescent="0.25">
      <c r="A5" s="12" t="s">
        <v>1</v>
      </c>
      <c r="B5" s="200">
        <v>995.3</v>
      </c>
      <c r="C5" s="200">
        <v>706</v>
      </c>
      <c r="D5" s="200">
        <v>678.7</v>
      </c>
      <c r="E5" s="282">
        <v>921.2</v>
      </c>
      <c r="F5" s="56">
        <f t="shared" si="0"/>
        <v>768.63333333333333</v>
      </c>
      <c r="G5" s="56">
        <f t="shared" si="1"/>
        <v>16544.46</v>
      </c>
      <c r="H5" s="56">
        <f t="shared" si="2"/>
        <v>494.7</v>
      </c>
      <c r="I5" s="58">
        <f t="shared" si="3"/>
        <v>1.7067752622676811E-2</v>
      </c>
      <c r="J5" s="57">
        <f t="shared" si="4"/>
        <v>0.9745406858338781</v>
      </c>
      <c r="K5" s="57">
        <f t="shared" si="5"/>
        <v>1.5226048263030867</v>
      </c>
      <c r="L5" s="57">
        <f t="shared" si="6"/>
        <v>0.81894637847500562</v>
      </c>
      <c r="M5" s="58">
        <f t="shared" si="7"/>
        <v>0.22112192049868989</v>
      </c>
      <c r="N5" s="50">
        <f t="shared" si="8"/>
        <v>0.13950025334828464</v>
      </c>
      <c r="O5">
        <f t="shared" ref="O5:O20" si="9">_xlfn.RANK.EQ(E5,$E$4:$E$20,0)</f>
        <v>14</v>
      </c>
    </row>
    <row r="6" spans="1:15" x14ac:dyDescent="0.25">
      <c r="A6" s="12" t="s">
        <v>2</v>
      </c>
      <c r="B6" s="200">
        <v>2129</v>
      </c>
      <c r="C6" s="200">
        <v>2825</v>
      </c>
      <c r="D6" s="200">
        <v>2806</v>
      </c>
      <c r="E6" s="282">
        <v>2307</v>
      </c>
      <c r="F6" s="56">
        <f t="shared" si="0"/>
        <v>2646</v>
      </c>
      <c r="G6" s="56">
        <f t="shared" si="1"/>
        <v>16544.46</v>
      </c>
      <c r="H6" s="56">
        <f t="shared" si="2"/>
        <v>494.7</v>
      </c>
      <c r="I6" s="58">
        <f t="shared" si="3"/>
        <v>0.13403938750485991</v>
      </c>
      <c r="J6" s="57">
        <f t="shared" si="4"/>
        <v>1.0271266028204422</v>
      </c>
      <c r="K6" s="57">
        <f t="shared" si="5"/>
        <v>1.5226048263030867</v>
      </c>
      <c r="L6" s="57">
        <f t="shared" si="6"/>
        <v>0.81894637847500562</v>
      </c>
      <c r="M6" s="58">
        <f t="shared" si="7"/>
        <v>0.29585408231508864</v>
      </c>
      <c r="N6" s="50">
        <f t="shared" si="8"/>
        <v>0.23112820439099713</v>
      </c>
      <c r="O6">
        <f t="shared" si="9"/>
        <v>4</v>
      </c>
    </row>
    <row r="7" spans="1:15" x14ac:dyDescent="0.25">
      <c r="A7" s="12" t="s">
        <v>3</v>
      </c>
      <c r="B7" s="159">
        <v>366.3</v>
      </c>
      <c r="C7" s="159">
        <v>434.15</v>
      </c>
      <c r="D7" s="159">
        <v>601.29999999999995</v>
      </c>
      <c r="E7" s="282">
        <v>1293</v>
      </c>
      <c r="F7" s="56">
        <f t="shared" si="0"/>
        <v>776.15</v>
      </c>
      <c r="G7" s="56">
        <f t="shared" si="1"/>
        <v>16544.46</v>
      </c>
      <c r="H7" s="56">
        <f t="shared" si="2"/>
        <v>494.7</v>
      </c>
      <c r="I7" s="58">
        <f t="shared" si="3"/>
        <v>1.7536087767044493E-2</v>
      </c>
      <c r="J7" s="57">
        <f t="shared" si="4"/>
        <v>1.5226048263030867</v>
      </c>
      <c r="K7" s="57">
        <f t="shared" si="5"/>
        <v>1.5226048263030867</v>
      </c>
      <c r="L7" s="57">
        <f t="shared" si="6"/>
        <v>0.81894637847500562</v>
      </c>
      <c r="M7" s="58">
        <f t="shared" si="7"/>
        <v>1</v>
      </c>
      <c r="N7" s="50">
        <f t="shared" si="8"/>
        <v>0.60701443510681774</v>
      </c>
      <c r="O7">
        <f t="shared" si="9"/>
        <v>10</v>
      </c>
    </row>
    <row r="8" spans="1:15" x14ac:dyDescent="0.25">
      <c r="A8" s="12" t="s">
        <v>16</v>
      </c>
      <c r="B8" s="204">
        <v>1142.3499999999999</v>
      </c>
      <c r="C8" s="204">
        <v>1237</v>
      </c>
      <c r="D8" s="204">
        <v>1178</v>
      </c>
      <c r="E8" s="282">
        <v>1287.8</v>
      </c>
      <c r="F8" s="56">
        <f t="shared" si="0"/>
        <v>1234.2666666666667</v>
      </c>
      <c r="G8" s="56">
        <f t="shared" si="1"/>
        <v>16544.46</v>
      </c>
      <c r="H8" s="56">
        <f t="shared" si="2"/>
        <v>494.7</v>
      </c>
      <c r="I8" s="58">
        <f t="shared" si="3"/>
        <v>4.6079609082420342E-2</v>
      </c>
      <c r="J8" s="57">
        <f t="shared" si="4"/>
        <v>1.0407579689508308</v>
      </c>
      <c r="K8" s="57">
        <f t="shared" si="5"/>
        <v>1.5226048263030867</v>
      </c>
      <c r="L8" s="57">
        <f t="shared" si="6"/>
        <v>0.81894637847500562</v>
      </c>
      <c r="M8" s="58">
        <f t="shared" si="7"/>
        <v>0.31522621686767349</v>
      </c>
      <c r="N8" s="50">
        <f t="shared" si="8"/>
        <v>0.20756757375357221</v>
      </c>
      <c r="O8">
        <f t="shared" si="9"/>
        <v>11</v>
      </c>
    </row>
    <row r="9" spans="1:15" x14ac:dyDescent="0.25">
      <c r="A9" s="12" t="s">
        <v>4</v>
      </c>
      <c r="B9" s="200">
        <v>478.3</v>
      </c>
      <c r="C9" s="200">
        <v>490.3</v>
      </c>
      <c r="D9" s="200">
        <v>509.4</v>
      </c>
      <c r="E9" s="282">
        <v>484.4</v>
      </c>
      <c r="F9" s="56">
        <f t="shared" si="0"/>
        <v>494.7</v>
      </c>
      <c r="G9" s="56">
        <f t="shared" si="1"/>
        <v>16544.46</v>
      </c>
      <c r="H9" s="56">
        <f t="shared" si="2"/>
        <v>494.7</v>
      </c>
      <c r="I9" s="58">
        <f t="shared" si="3"/>
        <v>0</v>
      </c>
      <c r="J9" s="57">
        <f t="shared" si="4"/>
        <v>1.0042332218746124</v>
      </c>
      <c r="K9" s="57">
        <f t="shared" si="5"/>
        <v>1.5226048263030867</v>
      </c>
      <c r="L9" s="57">
        <f t="shared" si="6"/>
        <v>0.81894637847500562</v>
      </c>
      <c r="M9" s="58">
        <f t="shared" si="7"/>
        <v>0.26331929073190968</v>
      </c>
      <c r="N9" s="50">
        <f t="shared" si="8"/>
        <v>0.1579915744391458</v>
      </c>
      <c r="O9">
        <f t="shared" si="9"/>
        <v>17</v>
      </c>
    </row>
    <row r="10" spans="1:15" x14ac:dyDescent="0.25">
      <c r="A10" s="12" t="s">
        <v>5</v>
      </c>
      <c r="B10" s="200">
        <v>6366</v>
      </c>
      <c r="C10" s="200">
        <v>6313.08</v>
      </c>
      <c r="D10" s="200">
        <v>5912.23</v>
      </c>
      <c r="E10" s="282">
        <v>11528.36</v>
      </c>
      <c r="F10" s="56">
        <f t="shared" si="0"/>
        <v>7917.8899999999994</v>
      </c>
      <c r="G10" s="56">
        <f t="shared" si="1"/>
        <v>16544.46</v>
      </c>
      <c r="H10" s="56">
        <f t="shared" si="2"/>
        <v>494.7</v>
      </c>
      <c r="I10" s="58">
        <f t="shared" si="3"/>
        <v>0.46251096589606328</v>
      </c>
      <c r="J10" s="57">
        <f t="shared" si="4"/>
        <v>1.2188968794674029</v>
      </c>
      <c r="K10" s="57">
        <f t="shared" si="5"/>
        <v>1.5226048263030867</v>
      </c>
      <c r="L10" s="57">
        <f t="shared" si="6"/>
        <v>0.81894637847500562</v>
      </c>
      <c r="M10" s="58">
        <f t="shared" si="7"/>
        <v>0.56838726547927954</v>
      </c>
      <c r="N10" s="50">
        <f t="shared" si="8"/>
        <v>0.52603674564599301</v>
      </c>
      <c r="O10">
        <f t="shared" si="9"/>
        <v>2</v>
      </c>
    </row>
    <row r="11" spans="1:15" x14ac:dyDescent="0.25">
      <c r="A11" s="12" t="s">
        <v>6</v>
      </c>
      <c r="B11" s="200">
        <v>1032.2</v>
      </c>
      <c r="C11" s="200">
        <v>1577</v>
      </c>
      <c r="D11" s="200">
        <v>1294.1099999999999</v>
      </c>
      <c r="E11" s="282">
        <v>733.44</v>
      </c>
      <c r="F11" s="56">
        <f t="shared" si="0"/>
        <v>1201.5166666666667</v>
      </c>
      <c r="G11" s="56">
        <f t="shared" si="1"/>
        <v>16544.46</v>
      </c>
      <c r="H11" s="56">
        <f t="shared" si="2"/>
        <v>494.7</v>
      </c>
      <c r="I11" s="58">
        <f t="shared" si="3"/>
        <v>4.4039080127470237E-2</v>
      </c>
      <c r="J11" s="57">
        <f t="shared" si="4"/>
        <v>0.89234661174514707</v>
      </c>
      <c r="K11" s="57">
        <f t="shared" si="5"/>
        <v>1.5226048263030867</v>
      </c>
      <c r="L11" s="57">
        <f t="shared" si="6"/>
        <v>0.81894637847500562</v>
      </c>
      <c r="M11" s="58">
        <f t="shared" si="7"/>
        <v>0.10431230307359958</v>
      </c>
      <c r="N11" s="50">
        <f t="shared" si="8"/>
        <v>8.0203013895147834E-2</v>
      </c>
      <c r="O11">
        <f t="shared" si="9"/>
        <v>16</v>
      </c>
    </row>
    <row r="12" spans="1:15" x14ac:dyDescent="0.25">
      <c r="A12" s="12" t="s">
        <v>7</v>
      </c>
      <c r="B12" s="189">
        <v>1467</v>
      </c>
      <c r="C12" s="189">
        <v>1291</v>
      </c>
      <c r="D12" s="189">
        <v>1291</v>
      </c>
      <c r="E12" s="282">
        <v>1334.04</v>
      </c>
      <c r="F12" s="56">
        <f t="shared" si="0"/>
        <v>1305.3466666666666</v>
      </c>
      <c r="G12" s="56">
        <f t="shared" si="1"/>
        <v>16544.46</v>
      </c>
      <c r="H12" s="56">
        <f t="shared" si="2"/>
        <v>494.7</v>
      </c>
      <c r="I12" s="58">
        <f t="shared" si="3"/>
        <v>5.0508335742507467E-2</v>
      </c>
      <c r="J12" s="57">
        <f t="shared" si="4"/>
        <v>0.9688270276753207</v>
      </c>
      <c r="K12" s="57">
        <f t="shared" si="5"/>
        <v>1.5226048263030867</v>
      </c>
      <c r="L12" s="57">
        <f t="shared" si="6"/>
        <v>0.81894637847500562</v>
      </c>
      <c r="M12" s="58">
        <f t="shared" si="7"/>
        <v>0.21300198933578945</v>
      </c>
      <c r="N12" s="50">
        <f t="shared" si="8"/>
        <v>0.14800452789847665</v>
      </c>
      <c r="O12">
        <f t="shared" si="9"/>
        <v>9</v>
      </c>
    </row>
    <row r="13" spans="1:15" x14ac:dyDescent="0.25">
      <c r="A13" s="12" t="s">
        <v>8</v>
      </c>
      <c r="B13" s="200">
        <v>1699.8</v>
      </c>
      <c r="C13" s="200">
        <v>1728.4</v>
      </c>
      <c r="D13" s="200">
        <v>1568</v>
      </c>
      <c r="E13" s="282">
        <v>1533</v>
      </c>
      <c r="F13" s="56">
        <f t="shared" si="0"/>
        <v>1609.8</v>
      </c>
      <c r="G13" s="56">
        <f t="shared" si="1"/>
        <v>16544.46</v>
      </c>
      <c r="H13" s="56">
        <f t="shared" si="2"/>
        <v>494.7</v>
      </c>
      <c r="I13" s="58">
        <f t="shared" si="3"/>
        <v>6.9477674432514874E-2</v>
      </c>
      <c r="J13" s="57">
        <f t="shared" si="4"/>
        <v>0.96615790145520475</v>
      </c>
      <c r="K13" s="57">
        <f t="shared" si="5"/>
        <v>1.5226048263030867</v>
      </c>
      <c r="L13" s="57">
        <f t="shared" si="6"/>
        <v>0.81894637847500562</v>
      </c>
      <c r="M13" s="58">
        <f t="shared" si="7"/>
        <v>0.20920877655144143</v>
      </c>
      <c r="N13" s="50">
        <f t="shared" si="8"/>
        <v>0.15331633570387082</v>
      </c>
      <c r="O13">
        <f t="shared" si="9"/>
        <v>8</v>
      </c>
    </row>
    <row r="14" spans="1:15" x14ac:dyDescent="0.25">
      <c r="A14" s="12" t="s">
        <v>9</v>
      </c>
      <c r="B14" s="191">
        <v>984.03</v>
      </c>
      <c r="C14" s="191">
        <v>1027</v>
      </c>
      <c r="D14" s="191">
        <v>1183.8</v>
      </c>
      <c r="E14" s="282">
        <v>1622.95</v>
      </c>
      <c r="F14" s="56">
        <f t="shared" si="0"/>
        <v>1277.9166666666667</v>
      </c>
      <c r="G14" s="56">
        <f t="shared" si="1"/>
        <v>16544.46</v>
      </c>
      <c r="H14" s="56">
        <f t="shared" si="2"/>
        <v>494.7</v>
      </c>
      <c r="I14" s="58">
        <f t="shared" si="3"/>
        <v>4.8799275918559953E-2</v>
      </c>
      <c r="J14" s="57">
        <f t="shared" si="4"/>
        <v>1.1814960311772105</v>
      </c>
      <c r="K14" s="57">
        <f t="shared" si="5"/>
        <v>1.5226048263030867</v>
      </c>
      <c r="L14" s="57">
        <f t="shared" si="6"/>
        <v>0.81894637847500562</v>
      </c>
      <c r="M14" s="58">
        <f t="shared" si="7"/>
        <v>0.51523527333645192</v>
      </c>
      <c r="N14" s="50">
        <f t="shared" si="8"/>
        <v>0.32866087436929514</v>
      </c>
      <c r="O14">
        <f t="shared" si="9"/>
        <v>6</v>
      </c>
    </row>
    <row r="15" spans="1:15" x14ac:dyDescent="0.25">
      <c r="A15" s="12" t="s">
        <v>43</v>
      </c>
      <c r="B15" s="200">
        <v>1862</v>
      </c>
      <c r="C15" s="200">
        <v>1994</v>
      </c>
      <c r="D15" s="200">
        <v>2013</v>
      </c>
      <c r="E15" s="282">
        <v>1059.5</v>
      </c>
      <c r="F15" s="56">
        <f t="shared" si="0"/>
        <v>1688.8333333333333</v>
      </c>
      <c r="G15" s="56">
        <f t="shared" si="1"/>
        <v>16544.46</v>
      </c>
      <c r="H15" s="56">
        <f t="shared" si="2"/>
        <v>494.7</v>
      </c>
      <c r="I15" s="58">
        <f t="shared" si="3"/>
        <v>7.4401943289702357E-2</v>
      </c>
      <c r="J15" s="57">
        <f t="shared" si="4"/>
        <v>0.82865501199670744</v>
      </c>
      <c r="K15" s="57">
        <f t="shared" si="5"/>
        <v>1.5226048263030867</v>
      </c>
      <c r="L15" s="57">
        <f t="shared" si="6"/>
        <v>0.81894637847500562</v>
      </c>
      <c r="M15" s="58">
        <f t="shared" si="7"/>
        <v>1.3797366537229214E-2</v>
      </c>
      <c r="N15" s="50">
        <f t="shared" si="8"/>
        <v>3.803919723821847E-2</v>
      </c>
      <c r="O15">
        <f t="shared" si="9"/>
        <v>13</v>
      </c>
    </row>
    <row r="16" spans="1:15" x14ac:dyDescent="0.25">
      <c r="A16" s="12" t="s">
        <v>10</v>
      </c>
      <c r="B16" s="200">
        <v>417</v>
      </c>
      <c r="C16" s="200">
        <v>722</v>
      </c>
      <c r="D16" s="200">
        <v>1437</v>
      </c>
      <c r="E16" s="282">
        <v>826.09</v>
      </c>
      <c r="F16" s="56">
        <f t="shared" si="0"/>
        <v>995.03000000000009</v>
      </c>
      <c r="G16" s="56">
        <f t="shared" si="1"/>
        <v>16544.46</v>
      </c>
      <c r="H16" s="56">
        <f t="shared" si="2"/>
        <v>494.7</v>
      </c>
      <c r="I16" s="58">
        <f t="shared" si="3"/>
        <v>3.117367487115073E-2</v>
      </c>
      <c r="J16" s="57">
        <f t="shared" si="4"/>
        <v>1.2559251866984886</v>
      </c>
      <c r="K16" s="57">
        <f t="shared" si="5"/>
        <v>1.5226048263030867</v>
      </c>
      <c r="L16" s="57">
        <f t="shared" si="6"/>
        <v>0.81894637847500562</v>
      </c>
      <c r="M16" s="58">
        <f t="shared" si="7"/>
        <v>0.62100982312124009</v>
      </c>
      <c r="N16" s="50">
        <f t="shared" si="8"/>
        <v>0.38507536382120433</v>
      </c>
      <c r="O16">
        <f t="shared" si="9"/>
        <v>15</v>
      </c>
    </row>
    <row r="17" spans="1:15" x14ac:dyDescent="0.25">
      <c r="A17" s="12" t="s">
        <v>11</v>
      </c>
      <c r="B17" s="205">
        <v>1618</v>
      </c>
      <c r="C17" s="205">
        <v>1800</v>
      </c>
      <c r="D17" s="205">
        <v>1947</v>
      </c>
      <c r="E17" s="282">
        <v>1917</v>
      </c>
      <c r="F17" s="56">
        <f t="shared" si="0"/>
        <v>1888</v>
      </c>
      <c r="G17" s="56">
        <f t="shared" si="1"/>
        <v>16544.46</v>
      </c>
      <c r="H17" s="56">
        <f t="shared" si="2"/>
        <v>494.7</v>
      </c>
      <c r="I17" s="58">
        <f t="shared" si="3"/>
        <v>8.6811266959755162E-2</v>
      </c>
      <c r="J17" s="57">
        <f t="shared" si="4"/>
        <v>1.0581515323625243</v>
      </c>
      <c r="K17" s="57">
        <f t="shared" si="5"/>
        <v>1.5226048263030867</v>
      </c>
      <c r="L17" s="57">
        <f t="shared" si="6"/>
        <v>0.81894637847500562</v>
      </c>
      <c r="M17" s="58">
        <f t="shared" si="7"/>
        <v>0.33994497561402359</v>
      </c>
      <c r="N17" s="50">
        <f t="shared" si="8"/>
        <v>0.23869149215231622</v>
      </c>
      <c r="O17">
        <f t="shared" si="9"/>
        <v>5</v>
      </c>
    </row>
    <row r="18" spans="1:15" x14ac:dyDescent="0.25">
      <c r="A18" s="12" t="s">
        <v>12</v>
      </c>
      <c r="B18" s="200">
        <v>16317.9</v>
      </c>
      <c r="C18" s="200">
        <v>16317.9</v>
      </c>
      <c r="D18" s="200">
        <v>16322.48</v>
      </c>
      <c r="E18" s="282">
        <v>16993</v>
      </c>
      <c r="F18" s="56">
        <f t="shared" si="0"/>
        <v>16544.46</v>
      </c>
      <c r="G18" s="56">
        <f t="shared" si="1"/>
        <v>16544.46</v>
      </c>
      <c r="H18" s="56">
        <f t="shared" si="2"/>
        <v>494.7</v>
      </c>
      <c r="I18" s="58">
        <f t="shared" si="3"/>
        <v>1</v>
      </c>
      <c r="J18" s="57">
        <f t="shared" si="4"/>
        <v>1.0136046557092104</v>
      </c>
      <c r="K18" s="57">
        <f t="shared" si="5"/>
        <v>1.5226048263030867</v>
      </c>
      <c r="L18" s="57">
        <f t="shared" si="6"/>
        <v>0.81894637847500562</v>
      </c>
      <c r="M18" s="58">
        <f t="shared" si="7"/>
        <v>0.27663744794799083</v>
      </c>
      <c r="N18" s="50">
        <f t="shared" si="8"/>
        <v>0.56598246876879454</v>
      </c>
      <c r="O18">
        <f t="shared" si="9"/>
        <v>1</v>
      </c>
    </row>
    <row r="19" spans="1:15" ht="18" customHeight="1" x14ac:dyDescent="0.25">
      <c r="A19" s="12" t="s">
        <v>13</v>
      </c>
      <c r="B19" s="200">
        <v>6706.44</v>
      </c>
      <c r="C19" s="200">
        <v>6706.44</v>
      </c>
      <c r="D19" s="200">
        <v>1715.7</v>
      </c>
      <c r="E19" s="282">
        <v>3882.65</v>
      </c>
      <c r="F19" s="56">
        <f t="shared" si="0"/>
        <v>4101.5966666666664</v>
      </c>
      <c r="G19" s="56">
        <f t="shared" si="1"/>
        <v>16544.46</v>
      </c>
      <c r="H19" s="56">
        <f t="shared" si="2"/>
        <v>494.7</v>
      </c>
      <c r="I19" s="58">
        <f t="shared" si="3"/>
        <v>0.22473212475866722</v>
      </c>
      <c r="J19" s="57">
        <f t="shared" si="4"/>
        <v>0.83344843067016849</v>
      </c>
      <c r="K19" s="57">
        <f t="shared" si="5"/>
        <v>1.5226048263030867</v>
      </c>
      <c r="L19" s="57">
        <f t="shared" si="6"/>
        <v>0.81894637847500562</v>
      </c>
      <c r="M19" s="58">
        <f t="shared" si="7"/>
        <v>2.0609504852709504E-2</v>
      </c>
      <c r="N19" s="50">
        <f t="shared" si="8"/>
        <v>0.10225855281509259</v>
      </c>
      <c r="O19">
        <f t="shared" si="9"/>
        <v>3</v>
      </c>
    </row>
    <row r="20" spans="1:15" ht="17.25" customHeight="1" x14ac:dyDescent="0.25">
      <c r="A20" s="12" t="s">
        <v>14</v>
      </c>
      <c r="B20" s="200">
        <v>810</v>
      </c>
      <c r="C20" s="200">
        <v>852</v>
      </c>
      <c r="D20" s="200">
        <v>770</v>
      </c>
      <c r="E20" s="282">
        <v>1562.6</v>
      </c>
      <c r="F20" s="56">
        <f t="shared" si="0"/>
        <v>1061.5333333333333</v>
      </c>
      <c r="G20" s="56">
        <f t="shared" si="1"/>
        <v>16544.46</v>
      </c>
      <c r="H20" s="56">
        <f t="shared" si="2"/>
        <v>494.7</v>
      </c>
      <c r="I20" s="58">
        <f t="shared" si="3"/>
        <v>3.5317246696108438E-2</v>
      </c>
      <c r="J20" s="57">
        <f t="shared" si="4"/>
        <v>1.244861207727489</v>
      </c>
      <c r="K20" s="57">
        <f t="shared" si="5"/>
        <v>1.5226048263030867</v>
      </c>
      <c r="L20" s="57">
        <f t="shared" si="6"/>
        <v>0.81894637847500562</v>
      </c>
      <c r="M20" s="58">
        <f t="shared" si="7"/>
        <v>0.60528631549456435</v>
      </c>
      <c r="N20" s="50">
        <f t="shared" si="8"/>
        <v>0.37729868797518196</v>
      </c>
      <c r="O20">
        <f t="shared" si="9"/>
        <v>7</v>
      </c>
    </row>
  </sheetData>
  <autoFilter ref="A3:E18" xr:uid="{00000000-0009-0000-0000-000032000000}"/>
  <mergeCells count="3">
    <mergeCell ref="A2:E2"/>
    <mergeCell ref="F2:H2"/>
    <mergeCell ref="J2:L2"/>
  </mergeCells>
  <pageMargins left="0.7" right="0.7" top="0.75" bottom="0.75" header="0.3" footer="0.3"/>
  <pageSetup paperSize="9" orientation="landscape" verticalDpi="30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>
    <tabColor rgb="FF92D050"/>
  </sheetPr>
  <dimension ref="A2:F20"/>
  <sheetViews>
    <sheetView zoomScale="115" zoomScaleNormal="115" workbookViewId="0">
      <selection activeCell="F11" sqref="F11"/>
    </sheetView>
  </sheetViews>
  <sheetFormatPr defaultRowHeight="15" x14ac:dyDescent="0.25"/>
  <cols>
    <col min="1" max="1" width="23.42578125" customWidth="1"/>
    <col min="2" max="2" width="9.7109375" customWidth="1"/>
  </cols>
  <sheetData>
    <row r="2" spans="1:6" ht="66" customHeight="1" x14ac:dyDescent="0.25">
      <c r="A2" s="339" t="s">
        <v>81</v>
      </c>
      <c r="B2" s="340"/>
      <c r="C2" s="340"/>
      <c r="D2" s="340"/>
      <c r="E2" s="340"/>
      <c r="F2" s="51" t="s">
        <v>33</v>
      </c>
    </row>
    <row r="3" spans="1:6" ht="45" x14ac:dyDescent="0.25">
      <c r="A3" s="4" t="s">
        <v>0</v>
      </c>
      <c r="B3" s="121">
        <v>2018</v>
      </c>
      <c r="C3" s="10">
        <v>2019</v>
      </c>
      <c r="D3" s="10">
        <v>2020</v>
      </c>
      <c r="E3" s="10">
        <v>2021</v>
      </c>
      <c r="F3" s="52" t="s">
        <v>35</v>
      </c>
    </row>
    <row r="4" spans="1:6" x14ac:dyDescent="0.25">
      <c r="A4" s="12" t="s">
        <v>1</v>
      </c>
      <c r="B4" s="114" t="s">
        <v>80</v>
      </c>
      <c r="C4" s="114" t="s">
        <v>80</v>
      </c>
      <c r="D4" s="114" t="s">
        <v>80</v>
      </c>
      <c r="E4" s="114" t="s">
        <v>80</v>
      </c>
      <c r="F4" s="50">
        <v>1</v>
      </c>
    </row>
    <row r="5" spans="1:6" x14ac:dyDescent="0.25">
      <c r="A5" s="12" t="s">
        <v>2</v>
      </c>
      <c r="B5" s="114" t="s">
        <v>80</v>
      </c>
      <c r="C5" s="114" t="s">
        <v>80</v>
      </c>
      <c r="D5" s="114" t="s">
        <v>80</v>
      </c>
      <c r="E5" s="114" t="s">
        <v>80</v>
      </c>
      <c r="F5" s="50">
        <v>1</v>
      </c>
    </row>
    <row r="6" spans="1:6" x14ac:dyDescent="0.25">
      <c r="A6" s="12" t="s">
        <v>3</v>
      </c>
      <c r="B6" s="114" t="s">
        <v>80</v>
      </c>
      <c r="C6" s="114" t="s">
        <v>80</v>
      </c>
      <c r="D6" s="114" t="s">
        <v>80</v>
      </c>
      <c r="E6" s="114" t="s">
        <v>80</v>
      </c>
      <c r="F6" s="50">
        <v>1</v>
      </c>
    </row>
    <row r="7" spans="1:6" x14ac:dyDescent="0.25">
      <c r="A7" s="12" t="s">
        <v>4</v>
      </c>
      <c r="B7" s="114" t="s">
        <v>80</v>
      </c>
      <c r="C7" s="114" t="s">
        <v>80</v>
      </c>
      <c r="D7" s="114" t="s">
        <v>80</v>
      </c>
      <c r="E7" s="114" t="s">
        <v>80</v>
      </c>
      <c r="F7" s="50">
        <v>1</v>
      </c>
    </row>
    <row r="8" spans="1:6" x14ac:dyDescent="0.25">
      <c r="A8" s="12" t="s">
        <v>5</v>
      </c>
      <c r="B8" s="114" t="s">
        <v>80</v>
      </c>
      <c r="C8" s="114" t="s">
        <v>80</v>
      </c>
      <c r="D8" s="114" t="s">
        <v>80</v>
      </c>
      <c r="E8" s="114" t="s">
        <v>80</v>
      </c>
      <c r="F8" s="50">
        <v>1</v>
      </c>
    </row>
    <row r="9" spans="1:6" x14ac:dyDescent="0.25">
      <c r="A9" s="12" t="s">
        <v>6</v>
      </c>
      <c r="B9" s="114" t="s">
        <v>80</v>
      </c>
      <c r="C9" s="114" t="s">
        <v>80</v>
      </c>
      <c r="D9" s="114" t="s">
        <v>80</v>
      </c>
      <c r="E9" s="114" t="s">
        <v>80</v>
      </c>
      <c r="F9" s="50">
        <v>1</v>
      </c>
    </row>
    <row r="10" spans="1:6" x14ac:dyDescent="0.25">
      <c r="A10" s="12" t="s">
        <v>7</v>
      </c>
      <c r="B10" s="114" t="s">
        <v>80</v>
      </c>
      <c r="C10" s="114" t="s">
        <v>80</v>
      </c>
      <c r="D10" s="114" t="s">
        <v>80</v>
      </c>
      <c r="E10" s="114" t="s">
        <v>80</v>
      </c>
      <c r="F10" s="50">
        <v>1</v>
      </c>
    </row>
    <row r="11" spans="1:6" x14ac:dyDescent="0.25">
      <c r="A11" s="12" t="s">
        <v>8</v>
      </c>
      <c r="B11" s="114" t="s">
        <v>80</v>
      </c>
      <c r="C11" s="114" t="s">
        <v>80</v>
      </c>
      <c r="D11" s="114" t="s">
        <v>80</v>
      </c>
      <c r="E11" s="114" t="s">
        <v>80</v>
      </c>
      <c r="F11" s="50">
        <v>1</v>
      </c>
    </row>
    <row r="12" spans="1:6" x14ac:dyDescent="0.25">
      <c r="A12" s="12" t="s">
        <v>9</v>
      </c>
      <c r="B12" s="114" t="s">
        <v>80</v>
      </c>
      <c r="C12" s="114" t="s">
        <v>80</v>
      </c>
      <c r="D12" s="114" t="s">
        <v>80</v>
      </c>
      <c r="E12" s="114" t="s">
        <v>80</v>
      </c>
      <c r="F12" s="50">
        <v>1</v>
      </c>
    </row>
    <row r="13" spans="1:6" x14ac:dyDescent="0.25">
      <c r="A13" s="12" t="s">
        <v>43</v>
      </c>
      <c r="B13" s="114" t="s">
        <v>80</v>
      </c>
      <c r="C13" s="114" t="s">
        <v>80</v>
      </c>
      <c r="D13" s="114" t="s">
        <v>80</v>
      </c>
      <c r="E13" s="114" t="s">
        <v>80</v>
      </c>
      <c r="F13" s="50">
        <v>1</v>
      </c>
    </row>
    <row r="14" spans="1:6" ht="15.75" customHeight="1" x14ac:dyDescent="0.25">
      <c r="A14" s="12" t="s">
        <v>10</v>
      </c>
      <c r="B14" s="114" t="s">
        <v>80</v>
      </c>
      <c r="C14" s="114" t="s">
        <v>80</v>
      </c>
      <c r="D14" s="114" t="s">
        <v>80</v>
      </c>
      <c r="E14" s="114" t="s">
        <v>80</v>
      </c>
      <c r="F14" s="50">
        <v>1</v>
      </c>
    </row>
    <row r="15" spans="1:6" ht="15.75" customHeight="1" x14ac:dyDescent="0.25">
      <c r="A15" s="12" t="s">
        <v>11</v>
      </c>
      <c r="B15" s="114" t="s">
        <v>80</v>
      </c>
      <c r="C15" s="114" t="s">
        <v>80</v>
      </c>
      <c r="D15" s="114" t="s">
        <v>80</v>
      </c>
      <c r="E15" s="114" t="s">
        <v>80</v>
      </c>
      <c r="F15" s="50">
        <v>1</v>
      </c>
    </row>
    <row r="16" spans="1:6" x14ac:dyDescent="0.25">
      <c r="A16" s="12" t="s">
        <v>12</v>
      </c>
      <c r="B16" s="114" t="s">
        <v>80</v>
      </c>
      <c r="C16" s="114" t="s">
        <v>80</v>
      </c>
      <c r="D16" s="114" t="s">
        <v>80</v>
      </c>
      <c r="E16" s="114" t="s">
        <v>80</v>
      </c>
      <c r="F16" s="50">
        <v>1</v>
      </c>
    </row>
    <row r="17" spans="1:6" x14ac:dyDescent="0.25">
      <c r="A17" s="12" t="s">
        <v>13</v>
      </c>
      <c r="B17" s="114" t="s">
        <v>80</v>
      </c>
      <c r="C17" s="114" t="s">
        <v>80</v>
      </c>
      <c r="D17" s="114" t="s">
        <v>80</v>
      </c>
      <c r="E17" s="114" t="s">
        <v>80</v>
      </c>
      <c r="F17" s="50">
        <v>1</v>
      </c>
    </row>
    <row r="18" spans="1:6" x14ac:dyDescent="0.25">
      <c r="A18" s="12" t="s">
        <v>14</v>
      </c>
      <c r="B18" s="114" t="s">
        <v>80</v>
      </c>
      <c r="C18" s="114" t="s">
        <v>80</v>
      </c>
      <c r="D18" s="114" t="s">
        <v>80</v>
      </c>
      <c r="E18" s="114" t="s">
        <v>80</v>
      </c>
      <c r="F18" s="50">
        <v>1</v>
      </c>
    </row>
    <row r="19" spans="1:6" x14ac:dyDescent="0.25">
      <c r="A19" s="12" t="s">
        <v>15</v>
      </c>
      <c r="B19" s="114" t="s">
        <v>80</v>
      </c>
      <c r="C19" s="114" t="s">
        <v>80</v>
      </c>
      <c r="D19" s="114" t="s">
        <v>80</v>
      </c>
      <c r="E19" s="114" t="s">
        <v>80</v>
      </c>
      <c r="F19" s="50">
        <v>1</v>
      </c>
    </row>
    <row r="20" spans="1:6" x14ac:dyDescent="0.25">
      <c r="A20" s="12" t="s">
        <v>16</v>
      </c>
      <c r="B20" s="114" t="s">
        <v>80</v>
      </c>
      <c r="C20" s="114" t="s">
        <v>80</v>
      </c>
      <c r="D20" s="114" t="s">
        <v>80</v>
      </c>
      <c r="E20" s="114" t="s">
        <v>80</v>
      </c>
      <c r="F20" s="50">
        <v>1</v>
      </c>
    </row>
  </sheetData>
  <mergeCells count="1">
    <mergeCell ref="A2:E2"/>
  </mergeCells>
  <pageMargins left="0.7" right="0.7" top="0.75" bottom="0.75" header="0.3" footer="0.3"/>
  <pageSetup paperSize="9" orientation="landscape" verticalDpi="30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>
    <tabColor theme="0"/>
  </sheetPr>
  <dimension ref="A1:O20"/>
  <sheetViews>
    <sheetView zoomScaleNormal="100" workbookViewId="0">
      <selection activeCell="A16" sqref="A16:XFD16"/>
    </sheetView>
  </sheetViews>
  <sheetFormatPr defaultRowHeight="15" x14ac:dyDescent="0.25"/>
  <cols>
    <col min="1" max="1" width="25.5703125" customWidth="1"/>
    <col min="2" max="2" width="13.28515625" customWidth="1"/>
    <col min="3" max="5" width="10.140625" bestFit="1" customWidth="1"/>
  </cols>
  <sheetData>
    <row r="1" spans="1:15" ht="18.75" x14ac:dyDescent="0.3">
      <c r="A1" s="13" t="s">
        <v>19</v>
      </c>
    </row>
    <row r="2" spans="1:15" ht="63.75" customHeight="1" x14ac:dyDescent="0.25">
      <c r="A2" s="339" t="s">
        <v>42</v>
      </c>
      <c r="B2" s="340"/>
      <c r="C2" s="340"/>
      <c r="D2" s="340"/>
      <c r="E2" s="340"/>
      <c r="F2" s="343" t="s">
        <v>29</v>
      </c>
      <c r="G2" s="343"/>
      <c r="H2" s="343"/>
      <c r="I2" s="74" t="s">
        <v>30</v>
      </c>
      <c r="J2" s="344" t="s">
        <v>31</v>
      </c>
      <c r="K2" s="345"/>
      <c r="L2" s="346"/>
      <c r="M2" s="74" t="s">
        <v>32</v>
      </c>
      <c r="N2" s="51" t="s">
        <v>33</v>
      </c>
    </row>
    <row r="3" spans="1:15" ht="54.75" customHeight="1" x14ac:dyDescent="0.25">
      <c r="A3" s="4" t="s">
        <v>0</v>
      </c>
      <c r="B3" s="278">
        <v>2018</v>
      </c>
      <c r="C3" s="278">
        <v>2019</v>
      </c>
      <c r="D3" s="278">
        <v>2020</v>
      </c>
      <c r="E3" s="34">
        <v>2021</v>
      </c>
      <c r="F3" s="54" t="s">
        <v>28</v>
      </c>
      <c r="G3" s="55" t="s">
        <v>25</v>
      </c>
      <c r="H3" s="55" t="s">
        <v>24</v>
      </c>
      <c r="I3" s="55" t="s">
        <v>27</v>
      </c>
      <c r="J3" s="55" t="s">
        <v>26</v>
      </c>
      <c r="K3" s="55" t="s">
        <v>25</v>
      </c>
      <c r="L3" s="55" t="s">
        <v>24</v>
      </c>
      <c r="M3" s="55" t="s">
        <v>34</v>
      </c>
      <c r="N3" s="52" t="s">
        <v>35</v>
      </c>
    </row>
    <row r="4" spans="1:15" ht="15.75" x14ac:dyDescent="0.25">
      <c r="A4" s="12" t="s">
        <v>15</v>
      </c>
      <c r="B4" s="16">
        <v>99.83</v>
      </c>
      <c r="C4" s="16">
        <v>92.545555555555566</v>
      </c>
      <c r="D4" s="16">
        <v>85</v>
      </c>
      <c r="E4" s="19">
        <v>86.4</v>
      </c>
      <c r="F4" s="56">
        <f>SUM(C4:E4)/3</f>
        <v>87.981851851851843</v>
      </c>
      <c r="G4" s="56">
        <f>MAX($F$4:$F$20)</f>
        <v>88.677407407407415</v>
      </c>
      <c r="H4" s="56">
        <f>MIN($F$4:$F$20)</f>
        <v>56.86296296296296</v>
      </c>
      <c r="I4" s="58">
        <f>(F4-H4)/(G4-H4)</f>
        <v>0.97813711451821272</v>
      </c>
      <c r="J4" s="57">
        <f>((E4/D4)*(D4/C4)*(C4/B4))^(1/3)</f>
        <v>0.95298096002705002</v>
      </c>
      <c r="K4" s="57">
        <f>MAX($J$4:$J$20)</f>
        <v>1.0096670447325871</v>
      </c>
      <c r="L4" s="57">
        <f>MIN($J$4:$J$20)</f>
        <v>0.89805827967992979</v>
      </c>
      <c r="M4" s="58">
        <f>(J4-L4)/(K4-L4)</f>
        <v>0.49210006329885991</v>
      </c>
      <c r="N4" s="50">
        <f>0.6*M4+0.4*I4</f>
        <v>0.68651488378660108</v>
      </c>
      <c r="O4">
        <f>_xlfn.RANK.EQ(E4,$E$4:$E$20,0)</f>
        <v>1</v>
      </c>
    </row>
    <row r="5" spans="1:15" ht="15.75" x14ac:dyDescent="0.25">
      <c r="A5" s="12" t="s">
        <v>1</v>
      </c>
      <c r="B5" s="22">
        <v>96.84</v>
      </c>
      <c r="C5" s="106">
        <v>75.321111111111094</v>
      </c>
      <c r="D5" s="106">
        <v>77.599999999999994</v>
      </c>
      <c r="E5" s="19">
        <v>74.5</v>
      </c>
      <c r="F5" s="56">
        <f t="shared" ref="F5:F20" si="0">SUM(C5:E5)/3</f>
        <v>75.807037037037034</v>
      </c>
      <c r="G5" s="56">
        <f t="shared" ref="G5:G20" si="1">MAX($F$4:$F$20)</f>
        <v>88.677407407407415</v>
      </c>
      <c r="H5" s="56">
        <f t="shared" ref="H5:H20" si="2">MIN($F$4:$F$20)</f>
        <v>56.86296296296296</v>
      </c>
      <c r="I5" s="58">
        <f t="shared" ref="I5:I20" si="3">(F5-H5)/(G5-H5)</f>
        <v>0.5954551275334985</v>
      </c>
      <c r="J5" s="57">
        <f t="shared" ref="J5:J20" si="4">((E5/D5)*(D5/C5)*(C5/B5))^(1/3)</f>
        <v>0.91629186462031187</v>
      </c>
      <c r="K5" s="57">
        <f t="shared" ref="K5:K20" si="5">MAX($J$4:$J$20)</f>
        <v>1.0096670447325871</v>
      </c>
      <c r="L5" s="57">
        <f>MIN($J$4:$J$20)</f>
        <v>0.89805827967992979</v>
      </c>
      <c r="M5" s="58">
        <f t="shared" ref="M5:M20" si="6">(J5-L5)/(K5-L5)</f>
        <v>0.16337054649587268</v>
      </c>
      <c r="N5" s="50">
        <f t="shared" ref="N5:N20" si="7">0.6*M5+0.4*I5</f>
        <v>0.33620437891092303</v>
      </c>
      <c r="O5">
        <f t="shared" ref="O5:O20" si="8">_xlfn.RANK.EQ(E5,$E$4:$E$20,0)</f>
        <v>14</v>
      </c>
    </row>
    <row r="6" spans="1:15" ht="15.75" x14ac:dyDescent="0.25">
      <c r="A6" s="12" t="s">
        <v>2</v>
      </c>
      <c r="B6" s="16">
        <v>92.32</v>
      </c>
      <c r="C6" s="103">
        <v>81.37555555555555</v>
      </c>
      <c r="D6" s="103">
        <v>66</v>
      </c>
      <c r="E6" s="19">
        <v>81.5</v>
      </c>
      <c r="F6" s="56">
        <f t="shared" si="0"/>
        <v>76.291851851851845</v>
      </c>
      <c r="G6" s="56">
        <f t="shared" si="1"/>
        <v>88.677407407407415</v>
      </c>
      <c r="H6" s="56">
        <f t="shared" si="2"/>
        <v>56.86296296296296</v>
      </c>
      <c r="I6" s="58">
        <f t="shared" si="3"/>
        <v>0.61069395452799191</v>
      </c>
      <c r="J6" s="57">
        <f t="shared" si="4"/>
        <v>0.95929888048531675</v>
      </c>
      <c r="K6" s="57">
        <f>MAX($J$4:$J$20)</f>
        <v>1.0096670447325871</v>
      </c>
      <c r="L6" s="57">
        <f t="shared" ref="L6:L20" si="9">MIN($J$4:$J$20)</f>
        <v>0.89805827967992979</v>
      </c>
      <c r="M6" s="58">
        <f t="shared" si="6"/>
        <v>0.54870780781861983</v>
      </c>
      <c r="N6" s="50">
        <f t="shared" si="7"/>
        <v>0.57350226650236868</v>
      </c>
      <c r="O6">
        <f t="shared" si="8"/>
        <v>8</v>
      </c>
    </row>
    <row r="7" spans="1:15" ht="15.75" x14ac:dyDescent="0.25">
      <c r="A7" s="12" t="s">
        <v>3</v>
      </c>
      <c r="B7" s="16">
        <v>94.47</v>
      </c>
      <c r="C7" s="103">
        <v>70.795555555555552</v>
      </c>
      <c r="D7" s="103">
        <v>68.400000000000006</v>
      </c>
      <c r="E7" s="19">
        <v>78.599999999999994</v>
      </c>
      <c r="F7" s="56">
        <f t="shared" si="0"/>
        <v>72.598518518518517</v>
      </c>
      <c r="G7" s="56">
        <f t="shared" si="1"/>
        <v>88.677407407407415</v>
      </c>
      <c r="H7" s="56">
        <f t="shared" si="2"/>
        <v>56.86296296296296</v>
      </c>
      <c r="I7" s="58">
        <f t="shared" si="3"/>
        <v>0.49460412810393589</v>
      </c>
      <c r="J7" s="57">
        <f t="shared" si="4"/>
        <v>0.94053770426502958</v>
      </c>
      <c r="K7" s="57">
        <f t="shared" si="5"/>
        <v>1.0096670447325871</v>
      </c>
      <c r="L7" s="57">
        <f t="shared" si="9"/>
        <v>0.89805827967992979</v>
      </c>
      <c r="M7" s="58">
        <f t="shared" si="6"/>
        <v>0.38061011216330459</v>
      </c>
      <c r="N7" s="50">
        <f>0.6*M7+0.4*I7</f>
        <v>0.42620771853955713</v>
      </c>
      <c r="O7">
        <f t="shared" si="8"/>
        <v>10</v>
      </c>
    </row>
    <row r="8" spans="1:15" ht="15.75" x14ac:dyDescent="0.25">
      <c r="A8" s="12" t="s">
        <v>16</v>
      </c>
      <c r="B8" s="30">
        <v>96.92</v>
      </c>
      <c r="C8" s="107">
        <v>93.432222222222222</v>
      </c>
      <c r="D8" s="107">
        <v>87.9</v>
      </c>
      <c r="E8" s="19">
        <v>84.7</v>
      </c>
      <c r="F8" s="56">
        <f t="shared" si="0"/>
        <v>88.677407407407415</v>
      </c>
      <c r="G8" s="56">
        <f t="shared" si="1"/>
        <v>88.677407407407415</v>
      </c>
      <c r="H8" s="56">
        <f t="shared" si="2"/>
        <v>56.86296296296296</v>
      </c>
      <c r="I8" s="58">
        <f t="shared" si="3"/>
        <v>1</v>
      </c>
      <c r="J8" s="57">
        <f t="shared" si="4"/>
        <v>0.95607068399556339</v>
      </c>
      <c r="K8" s="57">
        <f t="shared" si="5"/>
        <v>1.0096670447325871</v>
      </c>
      <c r="L8" s="57">
        <f t="shared" si="9"/>
        <v>0.89805827967992979</v>
      </c>
      <c r="M8" s="58">
        <f t="shared" si="6"/>
        <v>0.51978358768026156</v>
      </c>
      <c r="N8" s="50">
        <f t="shared" si="7"/>
        <v>0.711870152608157</v>
      </c>
      <c r="O8">
        <f t="shared" si="8"/>
        <v>3</v>
      </c>
    </row>
    <row r="9" spans="1:15" ht="15.75" x14ac:dyDescent="0.25">
      <c r="A9" s="12" t="s">
        <v>4</v>
      </c>
      <c r="B9" s="22">
        <v>96.61</v>
      </c>
      <c r="C9" s="106">
        <v>86.253333333333316</v>
      </c>
      <c r="D9" s="106">
        <v>77</v>
      </c>
      <c r="E9" s="19">
        <v>77.599999999999994</v>
      </c>
      <c r="F9" s="56">
        <f t="shared" si="0"/>
        <v>80.284444444444446</v>
      </c>
      <c r="G9" s="56">
        <f t="shared" si="1"/>
        <v>88.677407407407415</v>
      </c>
      <c r="H9" s="56">
        <f t="shared" si="2"/>
        <v>56.86296296296296</v>
      </c>
      <c r="I9" s="58">
        <f t="shared" si="3"/>
        <v>0.73619017683558585</v>
      </c>
      <c r="J9" s="57">
        <f t="shared" si="4"/>
        <v>0.9295652491999441</v>
      </c>
      <c r="K9" s="57">
        <f t="shared" si="5"/>
        <v>1.0096670447325871</v>
      </c>
      <c r="L9" s="57">
        <f t="shared" si="9"/>
        <v>0.89805827967992979</v>
      </c>
      <c r="M9" s="58">
        <f t="shared" si="6"/>
        <v>0.28229834372909013</v>
      </c>
      <c r="N9" s="50">
        <f t="shared" si="7"/>
        <v>0.46385507697168848</v>
      </c>
      <c r="O9">
        <f t="shared" si="8"/>
        <v>11</v>
      </c>
    </row>
    <row r="10" spans="1:15" ht="15.75" x14ac:dyDescent="0.25">
      <c r="A10" s="12" t="s">
        <v>5</v>
      </c>
      <c r="B10" s="22">
        <v>95.16</v>
      </c>
      <c r="C10" s="106">
        <v>87.09666666666665</v>
      </c>
      <c r="D10" s="106">
        <v>67.7</v>
      </c>
      <c r="E10" s="19">
        <v>74.400000000000006</v>
      </c>
      <c r="F10" s="56">
        <f t="shared" si="0"/>
        <v>76.398888888888891</v>
      </c>
      <c r="G10" s="56">
        <f t="shared" si="1"/>
        <v>88.677407407407415</v>
      </c>
      <c r="H10" s="56">
        <f t="shared" si="2"/>
        <v>56.86296296296296</v>
      </c>
      <c r="I10" s="58">
        <f t="shared" si="3"/>
        <v>0.61405837087742576</v>
      </c>
      <c r="J10" s="57">
        <f t="shared" si="4"/>
        <v>0.92124010055865735</v>
      </c>
      <c r="K10" s="57">
        <f t="shared" si="5"/>
        <v>1.0096670447325871</v>
      </c>
      <c r="L10" s="57">
        <f t="shared" si="9"/>
        <v>0.89805827967992979</v>
      </c>
      <c r="M10" s="58">
        <f t="shared" si="6"/>
        <v>0.20770609609191823</v>
      </c>
      <c r="N10" s="50">
        <f t="shared" si="7"/>
        <v>0.37024700600612126</v>
      </c>
      <c r="O10">
        <f t="shared" si="8"/>
        <v>15</v>
      </c>
    </row>
    <row r="11" spans="1:15" ht="15.75" x14ac:dyDescent="0.25">
      <c r="A11" s="12" t="s">
        <v>6</v>
      </c>
      <c r="B11" s="16">
        <v>91.49</v>
      </c>
      <c r="C11" s="103">
        <v>86.052222222222227</v>
      </c>
      <c r="D11" s="103">
        <v>77.7</v>
      </c>
      <c r="E11" s="19">
        <v>85.2</v>
      </c>
      <c r="F11" s="56">
        <f t="shared" si="0"/>
        <v>82.984074074074087</v>
      </c>
      <c r="G11" s="56">
        <f t="shared" si="1"/>
        <v>88.677407407407415</v>
      </c>
      <c r="H11" s="56">
        <f t="shared" si="2"/>
        <v>56.86296296296296</v>
      </c>
      <c r="I11" s="58">
        <f t="shared" si="3"/>
        <v>0.82104564663150936</v>
      </c>
      <c r="J11" s="57">
        <f t="shared" si="4"/>
        <v>0.97653689388902243</v>
      </c>
      <c r="K11" s="57">
        <f t="shared" si="5"/>
        <v>1.0096670447325871</v>
      </c>
      <c r="L11" s="57">
        <f t="shared" si="9"/>
        <v>0.89805827967992979</v>
      </c>
      <c r="M11" s="58">
        <f t="shared" si="6"/>
        <v>0.70315816299970924</v>
      </c>
      <c r="N11" s="50">
        <f t="shared" si="7"/>
        <v>0.75031315645242924</v>
      </c>
      <c r="O11">
        <f t="shared" si="8"/>
        <v>2</v>
      </c>
    </row>
    <row r="12" spans="1:15" ht="15.75" x14ac:dyDescent="0.25">
      <c r="A12" s="12" t="s">
        <v>7</v>
      </c>
      <c r="B12" s="22">
        <v>95.82</v>
      </c>
      <c r="C12" s="106">
        <v>82.232222222222219</v>
      </c>
      <c r="D12" s="106">
        <v>68.600000000000009</v>
      </c>
      <c r="E12" s="19">
        <v>76.900000000000006</v>
      </c>
      <c r="F12" s="56">
        <f t="shared" si="0"/>
        <v>75.910740740740749</v>
      </c>
      <c r="G12" s="56">
        <f t="shared" si="1"/>
        <v>88.677407407407415</v>
      </c>
      <c r="H12" s="56">
        <f t="shared" si="2"/>
        <v>56.86296296296296</v>
      </c>
      <c r="I12" s="58">
        <f t="shared" si="3"/>
        <v>0.59871476967135839</v>
      </c>
      <c r="J12" s="57">
        <f t="shared" si="4"/>
        <v>0.92930168460966445</v>
      </c>
      <c r="K12" s="57">
        <f t="shared" si="5"/>
        <v>1.0096670447325871</v>
      </c>
      <c r="L12" s="57">
        <f t="shared" si="9"/>
        <v>0.89805827967992979</v>
      </c>
      <c r="M12" s="58">
        <f t="shared" si="6"/>
        <v>0.27993683932434826</v>
      </c>
      <c r="N12" s="50">
        <f t="shared" si="7"/>
        <v>0.40744801146315235</v>
      </c>
      <c r="O12">
        <f t="shared" si="8"/>
        <v>13</v>
      </c>
    </row>
    <row r="13" spans="1:15" ht="15.75" x14ac:dyDescent="0.25">
      <c r="A13" s="12" t="s">
        <v>8</v>
      </c>
      <c r="B13" s="27">
        <v>96.37</v>
      </c>
      <c r="C13" s="108">
        <v>72.574444444444438</v>
      </c>
      <c r="D13" s="108">
        <v>79.5</v>
      </c>
      <c r="E13" s="19">
        <v>69.8</v>
      </c>
      <c r="F13" s="56">
        <f t="shared" si="0"/>
        <v>73.958148148148155</v>
      </c>
      <c r="G13" s="56">
        <f t="shared" si="1"/>
        <v>88.677407407407415</v>
      </c>
      <c r="H13" s="56">
        <f t="shared" si="2"/>
        <v>56.86296296296296</v>
      </c>
      <c r="I13" s="58">
        <f t="shared" si="3"/>
        <v>0.53734036484708803</v>
      </c>
      <c r="J13" s="57">
        <f t="shared" si="4"/>
        <v>0.89805827967992979</v>
      </c>
      <c r="K13" s="57">
        <f t="shared" si="5"/>
        <v>1.0096670447325871</v>
      </c>
      <c r="L13" s="57">
        <f t="shared" si="9"/>
        <v>0.89805827967992979</v>
      </c>
      <c r="M13" s="58">
        <f t="shared" si="6"/>
        <v>0</v>
      </c>
      <c r="N13" s="50">
        <f t="shared" si="7"/>
        <v>0.21493614593883523</v>
      </c>
      <c r="O13">
        <f t="shared" si="8"/>
        <v>17</v>
      </c>
    </row>
    <row r="14" spans="1:15" ht="15.75" x14ac:dyDescent="0.25">
      <c r="A14" s="12" t="s">
        <v>9</v>
      </c>
      <c r="B14" s="26">
        <v>97.93</v>
      </c>
      <c r="C14" s="109">
        <v>82.221111111111114</v>
      </c>
      <c r="D14" s="109">
        <v>61.4</v>
      </c>
      <c r="E14" s="19">
        <v>82.5</v>
      </c>
      <c r="F14" s="56">
        <f t="shared" si="0"/>
        <v>75.373703703703697</v>
      </c>
      <c r="G14" s="56">
        <f t="shared" si="1"/>
        <v>88.677407407407415</v>
      </c>
      <c r="H14" s="56">
        <f t="shared" si="2"/>
        <v>56.86296296296296</v>
      </c>
      <c r="I14" s="58">
        <f t="shared" si="3"/>
        <v>0.58183448002887084</v>
      </c>
      <c r="J14" s="57">
        <f t="shared" si="4"/>
        <v>0.94445092874767123</v>
      </c>
      <c r="K14" s="57">
        <f t="shared" si="5"/>
        <v>1.0096670447325871</v>
      </c>
      <c r="L14" s="57">
        <f>MIN($J$4:$J$20)</f>
        <v>0.89805827967992979</v>
      </c>
      <c r="M14" s="58">
        <f t="shared" si="6"/>
        <v>0.41567209390636367</v>
      </c>
      <c r="N14" s="50">
        <f t="shared" si="7"/>
        <v>0.48213704835536653</v>
      </c>
      <c r="O14">
        <f t="shared" si="8"/>
        <v>5</v>
      </c>
    </row>
    <row r="15" spans="1:15" ht="15.75" x14ac:dyDescent="0.25">
      <c r="A15" s="12" t="s">
        <v>43</v>
      </c>
      <c r="B15" s="22">
        <v>99.78</v>
      </c>
      <c r="C15" s="106">
        <v>87.577777777777769</v>
      </c>
      <c r="D15" s="106">
        <v>74.5</v>
      </c>
      <c r="E15" s="19">
        <v>84.7</v>
      </c>
      <c r="F15" s="56">
        <f t="shared" si="0"/>
        <v>82.259259259259252</v>
      </c>
      <c r="G15" s="56">
        <f t="shared" si="1"/>
        <v>88.677407407407415</v>
      </c>
      <c r="H15" s="56">
        <f t="shared" si="2"/>
        <v>56.86296296296296</v>
      </c>
      <c r="I15" s="58">
        <f t="shared" si="3"/>
        <v>0.79826307640368299</v>
      </c>
      <c r="J15" s="57">
        <f t="shared" si="4"/>
        <v>0.94684735483454674</v>
      </c>
      <c r="K15" s="57">
        <f t="shared" si="5"/>
        <v>1.0096670447325871</v>
      </c>
      <c r="L15" s="57">
        <f t="shared" si="9"/>
        <v>0.89805827967992979</v>
      </c>
      <c r="M15" s="58">
        <f t="shared" si="6"/>
        <v>0.43714375955686052</v>
      </c>
      <c r="N15" s="50">
        <f>0.6*M15+0.4*I15</f>
        <v>0.58159148629558954</v>
      </c>
      <c r="O15">
        <f t="shared" si="8"/>
        <v>3</v>
      </c>
    </row>
    <row r="16" spans="1:15" ht="15.75" x14ac:dyDescent="0.25">
      <c r="A16" s="12" t="s">
        <v>10</v>
      </c>
      <c r="B16" s="16">
        <v>96.46</v>
      </c>
      <c r="C16" s="103">
        <v>85.152222222222207</v>
      </c>
      <c r="D16" s="103">
        <v>70.5</v>
      </c>
      <c r="E16" s="19">
        <v>80.599999999999994</v>
      </c>
      <c r="F16" s="56">
        <f t="shared" si="0"/>
        <v>78.750740740740738</v>
      </c>
      <c r="G16" s="56">
        <f t="shared" si="1"/>
        <v>88.677407407407415</v>
      </c>
      <c r="H16" s="56">
        <f t="shared" si="2"/>
        <v>56.86296296296296</v>
      </c>
      <c r="I16" s="58">
        <f t="shared" si="3"/>
        <v>0.6879823979324553</v>
      </c>
      <c r="J16" s="57">
        <f t="shared" si="4"/>
        <v>0.9418807654467215</v>
      </c>
      <c r="K16" s="57">
        <f t="shared" si="5"/>
        <v>1.0096670447325871</v>
      </c>
      <c r="L16" s="57">
        <f t="shared" si="9"/>
        <v>0.89805827967992979</v>
      </c>
      <c r="M16" s="58">
        <f t="shared" si="6"/>
        <v>0.39264376544365631</v>
      </c>
      <c r="N16" s="50">
        <f t="shared" si="7"/>
        <v>0.51077921843917595</v>
      </c>
      <c r="O16">
        <f t="shared" si="8"/>
        <v>9</v>
      </c>
    </row>
    <row r="17" spans="1:15" ht="15.75" x14ac:dyDescent="0.25">
      <c r="A17" s="12" t="s">
        <v>11</v>
      </c>
      <c r="B17" s="28">
        <v>79.569999999999993</v>
      </c>
      <c r="C17" s="110">
        <v>68.458888888888907</v>
      </c>
      <c r="D17" s="110">
        <v>80.5</v>
      </c>
      <c r="E17" s="19">
        <v>81.900000000000006</v>
      </c>
      <c r="F17" s="56">
        <f t="shared" si="0"/>
        <v>76.952962962962971</v>
      </c>
      <c r="G17" s="56">
        <f t="shared" si="1"/>
        <v>88.677407407407415</v>
      </c>
      <c r="H17" s="56">
        <f t="shared" si="2"/>
        <v>56.86296296296296</v>
      </c>
      <c r="I17" s="58">
        <f t="shared" si="3"/>
        <v>0.63147417315684717</v>
      </c>
      <c r="J17" s="57">
        <f t="shared" si="4"/>
        <v>1.0096670447325871</v>
      </c>
      <c r="K17" s="57">
        <f t="shared" si="5"/>
        <v>1.0096670447325871</v>
      </c>
      <c r="L17" s="57">
        <f t="shared" si="9"/>
        <v>0.89805827967992979</v>
      </c>
      <c r="M17" s="58">
        <f t="shared" si="6"/>
        <v>1</v>
      </c>
      <c r="N17" s="50">
        <f t="shared" si="7"/>
        <v>0.85258966926273883</v>
      </c>
      <c r="O17">
        <f t="shared" si="8"/>
        <v>6</v>
      </c>
    </row>
    <row r="18" spans="1:15" ht="15.75" x14ac:dyDescent="0.25">
      <c r="A18" s="12" t="s">
        <v>12</v>
      </c>
      <c r="B18" s="22">
        <v>93.33</v>
      </c>
      <c r="C18" s="106">
        <v>28.888888888888889</v>
      </c>
      <c r="D18" s="106">
        <v>71.599999999999994</v>
      </c>
      <c r="E18" s="19">
        <v>70.099999999999994</v>
      </c>
      <c r="F18" s="56">
        <f t="shared" si="0"/>
        <v>56.86296296296296</v>
      </c>
      <c r="G18" s="56">
        <f t="shared" si="1"/>
        <v>88.677407407407415</v>
      </c>
      <c r="H18" s="56">
        <f t="shared" si="2"/>
        <v>56.86296296296296</v>
      </c>
      <c r="I18" s="58">
        <f t="shared" si="3"/>
        <v>0</v>
      </c>
      <c r="J18" s="57">
        <f t="shared" si="4"/>
        <v>0.9090035599166606</v>
      </c>
      <c r="K18" s="57">
        <f t="shared" si="5"/>
        <v>1.0096670447325871</v>
      </c>
      <c r="L18" s="57">
        <f t="shared" si="9"/>
        <v>0.89805827967992979</v>
      </c>
      <c r="M18" s="58">
        <f t="shared" si="6"/>
        <v>9.8068285511149558E-2</v>
      </c>
      <c r="N18" s="50">
        <f t="shared" si="7"/>
        <v>5.8840971306689735E-2</v>
      </c>
      <c r="O18">
        <f t="shared" si="8"/>
        <v>16</v>
      </c>
    </row>
    <row r="19" spans="1:15" ht="15.75" x14ac:dyDescent="0.25">
      <c r="A19" s="12" t="s">
        <v>13</v>
      </c>
      <c r="B19" s="16">
        <v>98.39</v>
      </c>
      <c r="C19" s="103">
        <v>71.058888888888887</v>
      </c>
      <c r="D19" s="103">
        <v>70</v>
      </c>
      <c r="E19" s="19">
        <v>81.900000000000006</v>
      </c>
      <c r="F19" s="56">
        <f t="shared" si="0"/>
        <v>74.319629629629631</v>
      </c>
      <c r="G19" s="56">
        <f t="shared" si="1"/>
        <v>88.677407407407415</v>
      </c>
      <c r="H19" s="56">
        <f t="shared" si="2"/>
        <v>56.86296296296296</v>
      </c>
      <c r="I19" s="58">
        <f t="shared" si="3"/>
        <v>0.54870254601334123</v>
      </c>
      <c r="J19" s="57">
        <f t="shared" si="4"/>
        <v>0.94068520541200562</v>
      </c>
      <c r="K19" s="57">
        <f t="shared" si="5"/>
        <v>1.0096670447325871</v>
      </c>
      <c r="L19" s="57">
        <f t="shared" si="9"/>
        <v>0.89805827967992979</v>
      </c>
      <c r="M19" s="58">
        <f t="shared" si="6"/>
        <v>0.38193170323105313</v>
      </c>
      <c r="N19" s="50">
        <f t="shared" si="7"/>
        <v>0.44864004034396837</v>
      </c>
      <c r="O19">
        <f t="shared" si="8"/>
        <v>6</v>
      </c>
    </row>
    <row r="20" spans="1:15" ht="15.75" x14ac:dyDescent="0.25">
      <c r="A20" s="12" t="s">
        <v>14</v>
      </c>
      <c r="B20" s="22">
        <v>99.2</v>
      </c>
      <c r="C20" s="22">
        <v>84.854444444444454</v>
      </c>
      <c r="D20" s="22">
        <v>77.8</v>
      </c>
      <c r="E20" s="19">
        <v>77.599999999999994</v>
      </c>
      <c r="F20" s="56">
        <f t="shared" si="0"/>
        <v>80.084814814814806</v>
      </c>
      <c r="G20" s="56">
        <f t="shared" si="1"/>
        <v>88.677407407407415</v>
      </c>
      <c r="H20" s="56">
        <f t="shared" si="2"/>
        <v>56.86296296296296</v>
      </c>
      <c r="I20" s="58">
        <f t="shared" si="3"/>
        <v>0.72991536572020588</v>
      </c>
      <c r="J20" s="57">
        <f t="shared" si="4"/>
        <v>0.92140383682180105</v>
      </c>
      <c r="K20" s="57">
        <f t="shared" si="5"/>
        <v>1.0096670447325871</v>
      </c>
      <c r="L20" s="57">
        <f t="shared" si="9"/>
        <v>0.89805827967992979</v>
      </c>
      <c r="M20" s="58">
        <f t="shared" si="6"/>
        <v>0.20917315168622078</v>
      </c>
      <c r="N20" s="50">
        <f t="shared" si="7"/>
        <v>0.4174700372998148</v>
      </c>
      <c r="O20">
        <f t="shared" si="8"/>
        <v>11</v>
      </c>
    </row>
  </sheetData>
  <autoFilter ref="A3:E20" xr:uid="{00000000-0009-0000-0000-000034000000}"/>
  <sortState xmlns:xlrd2="http://schemas.microsoft.com/office/spreadsheetml/2017/richdata2" ref="A5:I20">
    <sortCondition ref="A4"/>
  </sortState>
  <mergeCells count="3">
    <mergeCell ref="A2:E2"/>
    <mergeCell ref="F2:H2"/>
    <mergeCell ref="J2:L2"/>
  </mergeCells>
  <pageMargins left="0.7" right="0.7" top="0.75" bottom="0.75" header="0.3" footer="0.3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>
    <tabColor rgb="FF92D050"/>
  </sheetPr>
  <dimension ref="A1:P20"/>
  <sheetViews>
    <sheetView topLeftCell="D1" zoomScale="90" zoomScaleNormal="90" workbookViewId="0">
      <selection activeCell="M4" sqref="M4"/>
    </sheetView>
  </sheetViews>
  <sheetFormatPr defaultRowHeight="15" x14ac:dyDescent="0.25"/>
  <cols>
    <col min="1" max="1" width="22.85546875" customWidth="1"/>
    <col min="2" max="2" width="13.140625" customWidth="1"/>
    <col min="3" max="3" width="12.42578125" customWidth="1"/>
    <col min="4" max="4" width="12.140625" customWidth="1"/>
    <col min="5" max="5" width="12.28515625" customWidth="1"/>
    <col min="6" max="6" width="12.42578125" customWidth="1"/>
    <col min="7" max="7" width="11.28515625" customWidth="1"/>
    <col min="9" max="9" width="11.42578125" customWidth="1"/>
  </cols>
  <sheetData>
    <row r="1" spans="1:16" x14ac:dyDescent="0.25">
      <c r="A1" s="206" t="s">
        <v>19</v>
      </c>
      <c r="B1" s="206"/>
    </row>
    <row r="2" spans="1:16" ht="51.75" customHeight="1" x14ac:dyDescent="0.25">
      <c r="A2" s="362" t="s">
        <v>101</v>
      </c>
      <c r="B2" s="363"/>
      <c r="C2" s="363"/>
      <c r="D2" s="363"/>
      <c r="E2" s="363"/>
      <c r="F2" s="343" t="s">
        <v>29</v>
      </c>
      <c r="G2" s="343"/>
      <c r="H2" s="343"/>
      <c r="I2" s="113" t="s">
        <v>30</v>
      </c>
      <c r="J2" s="344" t="s">
        <v>31</v>
      </c>
      <c r="K2" s="345"/>
      <c r="L2" s="346"/>
      <c r="M2" s="113" t="s">
        <v>32</v>
      </c>
      <c r="N2" s="51" t="s">
        <v>33</v>
      </c>
    </row>
    <row r="3" spans="1:16" ht="54" customHeight="1" x14ac:dyDescent="0.25">
      <c r="A3" s="4" t="s">
        <v>0</v>
      </c>
      <c r="B3" s="278">
        <v>2018</v>
      </c>
      <c r="C3" s="278">
        <v>2019</v>
      </c>
      <c r="D3" s="278">
        <v>2020</v>
      </c>
      <c r="E3" s="121">
        <v>2021</v>
      </c>
      <c r="F3" s="54" t="s">
        <v>28</v>
      </c>
      <c r="G3" s="55" t="s">
        <v>25</v>
      </c>
      <c r="H3" s="55" t="s">
        <v>24</v>
      </c>
      <c r="I3" s="55" t="s">
        <v>27</v>
      </c>
      <c r="J3" s="55" t="s">
        <v>26</v>
      </c>
      <c r="K3" s="55" t="s">
        <v>25</v>
      </c>
      <c r="L3" s="55" t="s">
        <v>24</v>
      </c>
      <c r="M3" s="55" t="s">
        <v>34</v>
      </c>
      <c r="N3" s="52" t="s">
        <v>35</v>
      </c>
    </row>
    <row r="4" spans="1:16" x14ac:dyDescent="0.25">
      <c r="A4" s="12" t="s">
        <v>15</v>
      </c>
      <c r="B4" s="148">
        <v>37771</v>
      </c>
      <c r="C4" s="148">
        <v>38722</v>
      </c>
      <c r="D4" s="148">
        <v>57805</v>
      </c>
      <c r="E4" s="19">
        <v>59036</v>
      </c>
      <c r="F4" s="56">
        <f t="shared" ref="F4:F20" si="0">SUM(C4:E4)/3</f>
        <v>51854.333333333336</v>
      </c>
      <c r="G4" s="56">
        <f t="shared" ref="G4:G20" si="1">MAX($F$4:$F$20)</f>
        <v>317428.33333333331</v>
      </c>
      <c r="H4" s="56">
        <f t="shared" ref="H4:H20" si="2">MIN($F$4:$F$20)</f>
        <v>3227</v>
      </c>
      <c r="I4" s="58">
        <f t="shared" ref="I4:I20" si="3">(F4-H4)/(G4-H4)</f>
        <v>0.15476488536013003</v>
      </c>
      <c r="J4" s="57">
        <f t="shared" ref="J4:J20" si="4">((E4/D4)*(D4/C4)*(C4/B4))^(1/3)</f>
        <v>1.1605204925643502</v>
      </c>
      <c r="K4" s="57">
        <f t="shared" ref="K4:K20" si="5">MAX($J$4:$J$20)</f>
        <v>1.1605204925643502</v>
      </c>
      <c r="L4" s="57">
        <f t="shared" ref="L4:L20" si="6">MIN($J$4:$J$20)</f>
        <v>0.84157578524585375</v>
      </c>
      <c r="M4" s="58">
        <f>(J4-L4)/(K4-L4)</f>
        <v>1</v>
      </c>
      <c r="N4" s="50">
        <f t="shared" ref="N4:N20" si="7">0.6*M4+0.4*I4</f>
        <v>0.66190595414405196</v>
      </c>
      <c r="O4">
        <f>_xlfn.RANK.EQ(E4,$E$4:$E$20,0)</f>
        <v>12</v>
      </c>
      <c r="P4">
        <f>_xlfn.RANK.EQ(N4,N$4:$N$20,0)</f>
        <v>2</v>
      </c>
    </row>
    <row r="5" spans="1:16" x14ac:dyDescent="0.25">
      <c r="A5" s="12" t="s">
        <v>1</v>
      </c>
      <c r="B5" s="187">
        <v>88660</v>
      </c>
      <c r="C5" s="187">
        <v>90094</v>
      </c>
      <c r="D5" s="187">
        <v>91530</v>
      </c>
      <c r="E5" s="19">
        <v>92372</v>
      </c>
      <c r="F5" s="56">
        <f t="shared" si="0"/>
        <v>91332</v>
      </c>
      <c r="G5" s="56">
        <f t="shared" si="1"/>
        <v>317428.33333333331</v>
      </c>
      <c r="H5" s="56">
        <f t="shared" si="2"/>
        <v>3227</v>
      </c>
      <c r="I5" s="58">
        <f t="shared" si="3"/>
        <v>0.28040937657807524</v>
      </c>
      <c r="J5" s="57">
        <f t="shared" si="4"/>
        <v>1.013765575970164</v>
      </c>
      <c r="K5" s="57">
        <f t="shared" si="5"/>
        <v>1.1605204925643502</v>
      </c>
      <c r="L5" s="57">
        <f t="shared" si="6"/>
        <v>0.84157578524585375</v>
      </c>
      <c r="M5" s="58">
        <f t="shared" ref="M4:M20" si="8">(J5-L5)/(K5-L5)</f>
        <v>0.53987348519429268</v>
      </c>
      <c r="N5" s="50">
        <f t="shared" si="7"/>
        <v>0.43608784174780568</v>
      </c>
      <c r="O5">
        <f t="shared" ref="O5:O20" si="9">_xlfn.RANK.EQ(E5,$E$4:$E$20,0)</f>
        <v>6</v>
      </c>
      <c r="P5">
        <f>_xlfn.RANK.EQ(N5,N$4:$N$20,0)</f>
        <v>9</v>
      </c>
    </row>
    <row r="6" spans="1:16" x14ac:dyDescent="0.25">
      <c r="A6" s="12" t="s">
        <v>2</v>
      </c>
      <c r="B6" s="146">
        <v>39929</v>
      </c>
      <c r="C6" s="146">
        <v>40246</v>
      </c>
      <c r="D6" s="146">
        <v>40551</v>
      </c>
      <c r="E6" s="19">
        <v>40847</v>
      </c>
      <c r="F6" s="56">
        <f t="shared" si="0"/>
        <v>40548</v>
      </c>
      <c r="G6" s="56">
        <f t="shared" si="1"/>
        <v>317428.33333333331</v>
      </c>
      <c r="H6" s="56">
        <f t="shared" si="2"/>
        <v>3227</v>
      </c>
      <c r="I6" s="58">
        <f t="shared" si="3"/>
        <v>0.11878052713546729</v>
      </c>
      <c r="J6" s="57">
        <f t="shared" si="4"/>
        <v>1.0076056109278926</v>
      </c>
      <c r="K6" s="57">
        <f t="shared" si="5"/>
        <v>1.1605204925643502</v>
      </c>
      <c r="L6" s="57">
        <f t="shared" si="6"/>
        <v>0.84157578524585375</v>
      </c>
      <c r="M6" s="58">
        <f t="shared" si="8"/>
        <v>0.52055990230382587</v>
      </c>
      <c r="N6" s="50">
        <f t="shared" si="7"/>
        <v>0.35984815223648248</v>
      </c>
      <c r="O6">
        <f t="shared" si="9"/>
        <v>13</v>
      </c>
      <c r="P6">
        <f>_xlfn.RANK.EQ(N6,N$4:$N$20,0)</f>
        <v>14</v>
      </c>
    </row>
    <row r="7" spans="1:16" x14ac:dyDescent="0.25">
      <c r="A7" s="12" t="s">
        <v>3</v>
      </c>
      <c r="B7" s="142">
        <v>131812</v>
      </c>
      <c r="C7" s="142">
        <v>133742</v>
      </c>
      <c r="D7" s="142">
        <v>77478</v>
      </c>
      <c r="E7" s="19">
        <v>78566</v>
      </c>
      <c r="F7" s="56">
        <f t="shared" si="0"/>
        <v>96595.333333333328</v>
      </c>
      <c r="G7" s="56">
        <f t="shared" si="1"/>
        <v>317428.33333333331</v>
      </c>
      <c r="H7" s="56">
        <f t="shared" si="2"/>
        <v>3227</v>
      </c>
      <c r="I7" s="58">
        <f t="shared" si="3"/>
        <v>0.29716084379018126</v>
      </c>
      <c r="J7" s="57">
        <f t="shared" si="4"/>
        <v>0.84157578524585375</v>
      </c>
      <c r="K7" s="57">
        <f t="shared" si="5"/>
        <v>1.1605204925643502</v>
      </c>
      <c r="L7" s="57">
        <f t="shared" si="6"/>
        <v>0.84157578524585375</v>
      </c>
      <c r="M7" s="58">
        <f t="shared" si="8"/>
        <v>0</v>
      </c>
      <c r="N7" s="50">
        <f t="shared" si="7"/>
        <v>0.1188643375160725</v>
      </c>
      <c r="O7">
        <f t="shared" si="9"/>
        <v>7</v>
      </c>
      <c r="P7">
        <f>_xlfn.RANK.EQ(N7,N$4:$N$20,0)</f>
        <v>17</v>
      </c>
    </row>
    <row r="8" spans="1:16" x14ac:dyDescent="0.25">
      <c r="A8" s="12" t="s">
        <v>16</v>
      </c>
      <c r="B8" s="202">
        <v>299195</v>
      </c>
      <c r="C8" s="202">
        <v>303582</v>
      </c>
      <c r="D8" s="202">
        <v>323203</v>
      </c>
      <c r="E8" s="19">
        <v>325500</v>
      </c>
      <c r="F8" s="56">
        <f t="shared" si="0"/>
        <v>317428.33333333331</v>
      </c>
      <c r="G8" s="56">
        <f t="shared" si="1"/>
        <v>317428.33333333331</v>
      </c>
      <c r="H8" s="56">
        <f t="shared" si="2"/>
        <v>3227</v>
      </c>
      <c r="I8" s="58">
        <f t="shared" si="3"/>
        <v>1</v>
      </c>
      <c r="J8" s="57">
        <f t="shared" si="4"/>
        <v>1.0284871906557462</v>
      </c>
      <c r="K8" s="57">
        <f t="shared" si="5"/>
        <v>1.1605204925643502</v>
      </c>
      <c r="L8" s="57">
        <f t="shared" si="6"/>
        <v>0.84157578524585375</v>
      </c>
      <c r="M8" s="58">
        <f t="shared" si="8"/>
        <v>0.5860307480294501</v>
      </c>
      <c r="N8" s="50">
        <f t="shared" si="7"/>
        <v>0.75161844881767004</v>
      </c>
      <c r="O8">
        <f t="shared" si="9"/>
        <v>1</v>
      </c>
      <c r="P8">
        <f>_xlfn.RANK.EQ(N8,N$4:$N$20,0)</f>
        <v>1</v>
      </c>
    </row>
    <row r="9" spans="1:16" x14ac:dyDescent="0.25">
      <c r="A9" s="12" t="s">
        <v>4</v>
      </c>
      <c r="B9" s="146">
        <v>148093.5</v>
      </c>
      <c r="C9" s="146">
        <v>151081</v>
      </c>
      <c r="D9" s="146">
        <v>148120</v>
      </c>
      <c r="E9" s="19">
        <v>150680</v>
      </c>
      <c r="F9" s="56">
        <f t="shared" si="0"/>
        <v>149960.33333333334</v>
      </c>
      <c r="G9" s="56">
        <f t="shared" si="1"/>
        <v>317428.33333333331</v>
      </c>
      <c r="H9" s="56">
        <f t="shared" si="2"/>
        <v>3227</v>
      </c>
      <c r="I9" s="58">
        <f t="shared" si="3"/>
        <v>0.46700417142299422</v>
      </c>
      <c r="J9" s="57">
        <f t="shared" si="4"/>
        <v>1.0057882045530444</v>
      </c>
      <c r="K9" s="57">
        <f t="shared" si="5"/>
        <v>1.1605204925643502</v>
      </c>
      <c r="L9" s="57">
        <f t="shared" si="6"/>
        <v>0.84157578524585375</v>
      </c>
      <c r="M9" s="58">
        <f t="shared" si="8"/>
        <v>0.51486171596260111</v>
      </c>
      <c r="N9" s="50">
        <f t="shared" si="7"/>
        <v>0.4957186981467584</v>
      </c>
      <c r="O9">
        <f t="shared" si="9"/>
        <v>3</v>
      </c>
      <c r="P9">
        <f>_xlfn.RANK.EQ(N9,N$4:$N$20,0)</f>
        <v>6</v>
      </c>
    </row>
    <row r="10" spans="1:16" x14ac:dyDescent="0.25">
      <c r="A10" s="12" t="s">
        <v>5</v>
      </c>
      <c r="B10" s="187">
        <v>6607</v>
      </c>
      <c r="C10" s="187">
        <v>6658</v>
      </c>
      <c r="D10" s="187">
        <v>6721</v>
      </c>
      <c r="E10" s="19">
        <v>6793</v>
      </c>
      <c r="F10" s="56">
        <f t="shared" si="0"/>
        <v>6724</v>
      </c>
      <c r="G10" s="56">
        <f t="shared" si="1"/>
        <v>317428.33333333331</v>
      </c>
      <c r="H10" s="56">
        <f t="shared" si="2"/>
        <v>3227</v>
      </c>
      <c r="I10" s="58">
        <f t="shared" si="3"/>
        <v>1.1129806366194076E-2</v>
      </c>
      <c r="J10" s="57">
        <f t="shared" si="4"/>
        <v>1.0092972793929196</v>
      </c>
      <c r="K10" s="57">
        <f t="shared" si="5"/>
        <v>1.1605204925643502</v>
      </c>
      <c r="L10" s="57">
        <f t="shared" si="6"/>
        <v>0.84157578524585375</v>
      </c>
      <c r="M10" s="58">
        <f t="shared" si="8"/>
        <v>0.52586385758576037</v>
      </c>
      <c r="N10" s="50">
        <f t="shared" si="7"/>
        <v>0.31997023709793387</v>
      </c>
      <c r="O10">
        <f t="shared" si="9"/>
        <v>16</v>
      </c>
      <c r="P10">
        <f>_xlfn.RANK.EQ(N10,N$4:$N$20,0)</f>
        <v>15</v>
      </c>
    </row>
    <row r="11" spans="1:16" x14ac:dyDescent="0.25">
      <c r="A11" s="12" t="s">
        <v>6</v>
      </c>
      <c r="B11" s="146">
        <v>129771.5</v>
      </c>
      <c r="C11" s="146">
        <v>131931</v>
      </c>
      <c r="D11" s="146">
        <v>140320</v>
      </c>
      <c r="E11" s="322">
        <v>142867</v>
      </c>
      <c r="F11" s="56">
        <f t="shared" si="0"/>
        <v>138372.66666666666</v>
      </c>
      <c r="G11" s="56">
        <f t="shared" si="1"/>
        <v>317428.33333333331</v>
      </c>
      <c r="H11" s="56">
        <f t="shared" si="2"/>
        <v>3227</v>
      </c>
      <c r="I11" s="58">
        <f t="shared" si="3"/>
        <v>0.43012442128401746</v>
      </c>
      <c r="J11" s="57">
        <f t="shared" si="4"/>
        <v>1.0325653174628846</v>
      </c>
      <c r="K11" s="57">
        <f t="shared" si="5"/>
        <v>1.1605204925643502</v>
      </c>
      <c r="L11" s="57">
        <f t="shared" si="6"/>
        <v>0.84157578524585375</v>
      </c>
      <c r="M11" s="58">
        <f t="shared" si="8"/>
        <v>0.59881706087165054</v>
      </c>
      <c r="N11" s="50">
        <f t="shared" si="7"/>
        <v>0.53134000503659728</v>
      </c>
      <c r="O11">
        <f t="shared" si="9"/>
        <v>4</v>
      </c>
      <c r="P11">
        <f>_xlfn.RANK.EQ(N11,N$4:$N$20,0)</f>
        <v>4</v>
      </c>
    </row>
    <row r="12" spans="1:16" x14ac:dyDescent="0.25">
      <c r="A12" s="12" t="s">
        <v>7</v>
      </c>
      <c r="B12" s="187">
        <v>63436</v>
      </c>
      <c r="C12" s="187">
        <v>63921</v>
      </c>
      <c r="D12" s="187">
        <v>64339</v>
      </c>
      <c r="E12" s="19">
        <v>64600</v>
      </c>
      <c r="F12" s="56">
        <f t="shared" si="0"/>
        <v>64286.666666666664</v>
      </c>
      <c r="G12" s="56">
        <f t="shared" si="1"/>
        <v>317428.33333333331</v>
      </c>
      <c r="H12" s="56">
        <f t="shared" si="2"/>
        <v>3227</v>
      </c>
      <c r="I12" s="58">
        <f t="shared" si="3"/>
        <v>0.19433293302383611</v>
      </c>
      <c r="J12" s="57">
        <f t="shared" si="4"/>
        <v>1.0060793671813844</v>
      </c>
      <c r="K12" s="57">
        <f t="shared" si="5"/>
        <v>1.1605204925643502</v>
      </c>
      <c r="L12" s="57">
        <f t="shared" si="6"/>
        <v>0.84157578524585375</v>
      </c>
      <c r="M12" s="58">
        <f t="shared" si="8"/>
        <v>0.51577460970768896</v>
      </c>
      <c r="N12" s="50">
        <f t="shared" si="7"/>
        <v>0.38719793903414779</v>
      </c>
      <c r="O12">
        <f t="shared" si="9"/>
        <v>9</v>
      </c>
      <c r="P12">
        <f>_xlfn.RANK.EQ(N12,N$4:$N$20,0)</f>
        <v>12</v>
      </c>
    </row>
    <row r="13" spans="1:16" x14ac:dyDescent="0.25">
      <c r="A13" s="12" t="s">
        <v>8</v>
      </c>
      <c r="B13" s="148">
        <v>58655</v>
      </c>
      <c r="C13" s="148">
        <v>58805</v>
      </c>
      <c r="D13" s="148">
        <v>59116</v>
      </c>
      <c r="E13" s="322">
        <v>59674</v>
      </c>
      <c r="F13" s="56">
        <f t="shared" si="0"/>
        <v>59198.333333333336</v>
      </c>
      <c r="G13" s="56">
        <f t="shared" si="1"/>
        <v>317428.33333333331</v>
      </c>
      <c r="H13" s="56">
        <f t="shared" si="2"/>
        <v>3227</v>
      </c>
      <c r="I13" s="58">
        <f t="shared" si="3"/>
        <v>0.17813843353094197</v>
      </c>
      <c r="J13" s="57">
        <f t="shared" si="4"/>
        <v>1.0057577094879668</v>
      </c>
      <c r="K13" s="57">
        <f t="shared" si="5"/>
        <v>1.1605204925643502</v>
      </c>
      <c r="L13" s="57">
        <f t="shared" si="6"/>
        <v>0.84157578524585375</v>
      </c>
      <c r="M13" s="58">
        <f t="shared" si="8"/>
        <v>0.51476610357469232</v>
      </c>
      <c r="N13" s="50">
        <f t="shared" si="7"/>
        <v>0.38011503555719217</v>
      </c>
      <c r="O13">
        <f t="shared" si="9"/>
        <v>11</v>
      </c>
      <c r="P13">
        <f>_xlfn.RANK.EQ(N13,N$4:$N$20,0)</f>
        <v>13</v>
      </c>
    </row>
    <row r="14" spans="1:16" x14ac:dyDescent="0.25">
      <c r="A14" s="12" t="s">
        <v>9</v>
      </c>
      <c r="B14" s="158">
        <v>59811</v>
      </c>
      <c r="C14" s="158">
        <v>60962</v>
      </c>
      <c r="D14" s="158">
        <v>62010</v>
      </c>
      <c r="E14" s="19">
        <v>63071</v>
      </c>
      <c r="F14" s="56">
        <f t="shared" si="0"/>
        <v>62014.333333333336</v>
      </c>
      <c r="G14" s="56">
        <f t="shared" si="1"/>
        <v>317428.33333333331</v>
      </c>
      <c r="H14" s="56">
        <f t="shared" si="2"/>
        <v>3227</v>
      </c>
      <c r="I14" s="58">
        <f t="shared" si="3"/>
        <v>0.18710083980123149</v>
      </c>
      <c r="J14" s="57">
        <f t="shared" si="4"/>
        <v>1.0178478987618145</v>
      </c>
      <c r="K14" s="57">
        <f t="shared" si="5"/>
        <v>1.1605204925643502</v>
      </c>
      <c r="L14" s="57">
        <f t="shared" si="6"/>
        <v>0.84157578524585375</v>
      </c>
      <c r="M14" s="58">
        <f t="shared" si="8"/>
        <v>0.55267295387327542</v>
      </c>
      <c r="N14" s="50">
        <f t="shared" si="7"/>
        <v>0.40644410824445787</v>
      </c>
      <c r="O14">
        <f t="shared" si="9"/>
        <v>10</v>
      </c>
      <c r="P14">
        <f>_xlfn.RANK.EQ(N14,N$4:$N$20,0)</f>
        <v>10</v>
      </c>
    </row>
    <row r="15" spans="1:16" x14ac:dyDescent="0.25">
      <c r="A15" s="12" t="s">
        <v>43</v>
      </c>
      <c r="B15" s="187">
        <v>23006.5</v>
      </c>
      <c r="C15" s="187">
        <v>23123</v>
      </c>
      <c r="D15" s="187">
        <v>28817</v>
      </c>
      <c r="E15" s="19">
        <v>28966</v>
      </c>
      <c r="F15" s="56">
        <f t="shared" si="0"/>
        <v>26968.666666666668</v>
      </c>
      <c r="G15" s="56">
        <f t="shared" si="1"/>
        <v>317428.33333333331</v>
      </c>
      <c r="H15" s="56">
        <f t="shared" si="2"/>
        <v>3227</v>
      </c>
      <c r="I15" s="58">
        <f t="shared" si="3"/>
        <v>7.556195390641246E-2</v>
      </c>
      <c r="J15" s="57">
        <f t="shared" si="4"/>
        <v>1.0798066326105358</v>
      </c>
      <c r="K15" s="57">
        <f t="shared" si="5"/>
        <v>1.1605204925643502</v>
      </c>
      <c r="L15" s="57">
        <f t="shared" si="6"/>
        <v>0.84157578524585375</v>
      </c>
      <c r="M15" s="58">
        <f t="shared" si="8"/>
        <v>0.7469346312957813</v>
      </c>
      <c r="N15" s="50">
        <f t="shared" si="7"/>
        <v>0.47838556034003377</v>
      </c>
      <c r="O15">
        <f t="shared" si="9"/>
        <v>14</v>
      </c>
      <c r="P15">
        <f>_xlfn.RANK.EQ(N15,N$4:$N$20,0)</f>
        <v>8</v>
      </c>
    </row>
    <row r="16" spans="1:16" x14ac:dyDescent="0.25">
      <c r="A16" s="12" t="s">
        <v>10</v>
      </c>
      <c r="B16" s="146">
        <v>143505</v>
      </c>
      <c r="C16" s="146">
        <v>145753</v>
      </c>
      <c r="D16" s="146">
        <v>160669</v>
      </c>
      <c r="E16" s="322">
        <v>163223</v>
      </c>
      <c r="F16" s="56">
        <f t="shared" si="0"/>
        <v>156548.33333333334</v>
      </c>
      <c r="G16" s="56">
        <f t="shared" si="1"/>
        <v>317428.33333333331</v>
      </c>
      <c r="H16" s="56">
        <f t="shared" si="2"/>
        <v>3227</v>
      </c>
      <c r="I16" s="58">
        <f t="shared" si="3"/>
        <v>0.4879716190468108</v>
      </c>
      <c r="J16" s="57">
        <f t="shared" si="4"/>
        <v>1.043850028964725</v>
      </c>
      <c r="K16" s="57">
        <f t="shared" si="5"/>
        <v>1.1605204925643502</v>
      </c>
      <c r="L16" s="57">
        <f t="shared" si="6"/>
        <v>0.84157578524585375</v>
      </c>
      <c r="M16" s="58">
        <f t="shared" si="8"/>
        <v>0.63419846474166852</v>
      </c>
      <c r="N16" s="50">
        <f t="shared" si="7"/>
        <v>0.57570772646372537</v>
      </c>
      <c r="O16">
        <f t="shared" si="9"/>
        <v>2</v>
      </c>
      <c r="P16">
        <f>_xlfn.RANK.EQ(N16,N$4:$N$20,0)</f>
        <v>3</v>
      </c>
    </row>
    <row r="17" spans="1:16" x14ac:dyDescent="0.25">
      <c r="A17" s="12" t="s">
        <v>11</v>
      </c>
      <c r="B17" s="201">
        <v>132291.5</v>
      </c>
      <c r="C17" s="201">
        <v>133709</v>
      </c>
      <c r="D17" s="201">
        <v>135318</v>
      </c>
      <c r="E17" s="8">
        <v>136942</v>
      </c>
      <c r="F17" s="56">
        <f t="shared" si="0"/>
        <v>135323</v>
      </c>
      <c r="G17" s="56">
        <f t="shared" si="1"/>
        <v>317428.33333333331</v>
      </c>
      <c r="H17" s="56">
        <f t="shared" si="2"/>
        <v>3227</v>
      </c>
      <c r="I17" s="58">
        <f t="shared" si="3"/>
        <v>0.42041833049721838</v>
      </c>
      <c r="J17" s="57">
        <f t="shared" si="4"/>
        <v>1.0115831232626333</v>
      </c>
      <c r="K17" s="57">
        <f t="shared" si="5"/>
        <v>1.1605204925643502</v>
      </c>
      <c r="L17" s="57">
        <f t="shared" si="6"/>
        <v>0.84157578524585375</v>
      </c>
      <c r="M17" s="58">
        <f t="shared" si="8"/>
        <v>0.53303075459725746</v>
      </c>
      <c r="N17" s="50">
        <f t="shared" si="7"/>
        <v>0.48798578495724182</v>
      </c>
      <c r="O17">
        <f t="shared" si="9"/>
        <v>5</v>
      </c>
      <c r="P17">
        <f>_xlfn.RANK.EQ(N17,N$4:$N$20,0)</f>
        <v>7</v>
      </c>
    </row>
    <row r="18" spans="1:16" x14ac:dyDescent="0.25">
      <c r="A18" s="12" t="s">
        <v>12</v>
      </c>
      <c r="B18" s="187">
        <v>3185</v>
      </c>
      <c r="C18" s="187">
        <v>3187</v>
      </c>
      <c r="D18" s="187">
        <v>3231</v>
      </c>
      <c r="E18" s="19">
        <v>3263</v>
      </c>
      <c r="F18" s="56">
        <f t="shared" si="0"/>
        <v>3227</v>
      </c>
      <c r="G18" s="56">
        <f t="shared" si="1"/>
        <v>317428.33333333331</v>
      </c>
      <c r="H18" s="56">
        <f t="shared" si="2"/>
        <v>3227</v>
      </c>
      <c r="I18" s="58">
        <f t="shared" si="3"/>
        <v>0</v>
      </c>
      <c r="J18" s="57">
        <f t="shared" si="4"/>
        <v>1.0080975185157695</v>
      </c>
      <c r="K18" s="57">
        <f t="shared" si="5"/>
        <v>1.1605204925643502</v>
      </c>
      <c r="L18" s="57">
        <f t="shared" si="6"/>
        <v>0.84157578524585375</v>
      </c>
      <c r="M18" s="58">
        <f t="shared" si="8"/>
        <v>0.52210219968826133</v>
      </c>
      <c r="N18" s="50">
        <f t="shared" si="7"/>
        <v>0.3132613198129568</v>
      </c>
      <c r="O18">
        <f t="shared" si="9"/>
        <v>17</v>
      </c>
      <c r="P18">
        <f>_xlfn.RANK.EQ(N18,N$4:$N$20,0)</f>
        <v>16</v>
      </c>
    </row>
    <row r="19" spans="1:16" x14ac:dyDescent="0.25">
      <c r="A19" s="12" t="s">
        <v>13</v>
      </c>
      <c r="B19" s="187">
        <v>19473.5</v>
      </c>
      <c r="C19" s="187">
        <v>19617</v>
      </c>
      <c r="D19" s="187">
        <v>25377</v>
      </c>
      <c r="E19" s="19">
        <v>25739</v>
      </c>
      <c r="F19" s="56">
        <f t="shared" si="0"/>
        <v>23577.666666666668</v>
      </c>
      <c r="G19" s="56">
        <f t="shared" si="1"/>
        <v>317428.33333333331</v>
      </c>
      <c r="H19" s="56">
        <f t="shared" si="2"/>
        <v>3227</v>
      </c>
      <c r="I19" s="58">
        <f t="shared" si="3"/>
        <v>6.4769510844426725E-2</v>
      </c>
      <c r="J19" s="57">
        <f t="shared" si="4"/>
        <v>1.0974444629683946</v>
      </c>
      <c r="K19" s="57">
        <f t="shared" si="5"/>
        <v>1.1605204925643502</v>
      </c>
      <c r="L19" s="57">
        <f t="shared" si="6"/>
        <v>0.84157578524585375</v>
      </c>
      <c r="M19" s="58">
        <f t="shared" si="8"/>
        <v>0.80223522087492039</v>
      </c>
      <c r="N19" s="50">
        <f t="shared" si="7"/>
        <v>0.50724893686272288</v>
      </c>
      <c r="O19">
        <f t="shared" si="9"/>
        <v>15</v>
      </c>
      <c r="P19">
        <f>_xlfn.RANK.EQ(N19,N$4:$N$20,0)</f>
        <v>5</v>
      </c>
    </row>
    <row r="20" spans="1:16" x14ac:dyDescent="0.25">
      <c r="A20" s="12" t="s">
        <v>14</v>
      </c>
      <c r="B20" s="187">
        <v>61763.5</v>
      </c>
      <c r="C20" s="187">
        <v>62708</v>
      </c>
      <c r="D20" s="187">
        <v>63754</v>
      </c>
      <c r="E20" s="19">
        <v>64800</v>
      </c>
      <c r="F20" s="56">
        <f t="shared" si="0"/>
        <v>63754</v>
      </c>
      <c r="G20" s="56">
        <f t="shared" si="1"/>
        <v>317428.33333333331</v>
      </c>
      <c r="H20" s="56">
        <f t="shared" si="2"/>
        <v>3227</v>
      </c>
      <c r="I20" s="58">
        <f t="shared" si="3"/>
        <v>0.19263762937564449</v>
      </c>
      <c r="J20" s="57">
        <f t="shared" si="4"/>
        <v>1.0161263240148517</v>
      </c>
      <c r="K20" s="57">
        <f t="shared" si="5"/>
        <v>1.1605204925643502</v>
      </c>
      <c r="L20" s="57">
        <f t="shared" si="6"/>
        <v>0.84157578524585375</v>
      </c>
      <c r="M20" s="58">
        <f t="shared" si="8"/>
        <v>0.54727523223858587</v>
      </c>
      <c r="N20" s="50">
        <f t="shared" si="7"/>
        <v>0.40542019109340932</v>
      </c>
      <c r="O20">
        <f t="shared" si="9"/>
        <v>8</v>
      </c>
      <c r="P20">
        <f>_xlfn.RANK.EQ(N20,N$4:$N$20,0)</f>
        <v>11</v>
      </c>
    </row>
  </sheetData>
  <autoFilter ref="A3:E3" xr:uid="{00000000-0009-0000-0000-000035000000}"/>
  <mergeCells count="3">
    <mergeCell ref="A2:E2"/>
    <mergeCell ref="F2:H2"/>
    <mergeCell ref="J2:L2"/>
  </mergeCells>
  <pageMargins left="0.7" right="0.7" top="0.75" bottom="0.75" header="0.3" footer="0.3"/>
  <pageSetup paperSize="9" scale="80" orientation="landscape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>
    <tabColor rgb="FFFF0000"/>
  </sheetPr>
  <dimension ref="A1:N22"/>
  <sheetViews>
    <sheetView zoomScale="80" zoomScaleNormal="80" workbookViewId="0">
      <selection activeCell="A8" sqref="A8:XFD8"/>
    </sheetView>
  </sheetViews>
  <sheetFormatPr defaultRowHeight="15" x14ac:dyDescent="0.25"/>
  <cols>
    <col min="1" max="1" width="23.5703125" customWidth="1"/>
    <col min="2" max="2" width="10" customWidth="1"/>
    <col min="3" max="4" width="9.28515625" bestFit="1" customWidth="1"/>
    <col min="5" max="5" width="10.140625" bestFit="1" customWidth="1"/>
    <col min="6" max="6" width="10.85546875" customWidth="1"/>
  </cols>
  <sheetData>
    <row r="1" spans="1:14" x14ac:dyDescent="0.25">
      <c r="A1" t="s">
        <v>18</v>
      </c>
    </row>
    <row r="2" spans="1:14" ht="54" customHeight="1" x14ac:dyDescent="0.25">
      <c r="A2" s="339" t="s">
        <v>102</v>
      </c>
      <c r="B2" s="340"/>
      <c r="C2" s="340"/>
      <c r="D2" s="340"/>
      <c r="E2" s="340"/>
      <c r="F2" s="343" t="s">
        <v>29</v>
      </c>
      <c r="G2" s="343"/>
      <c r="H2" s="343"/>
      <c r="I2" s="113" t="s">
        <v>30</v>
      </c>
      <c r="J2" s="344" t="s">
        <v>31</v>
      </c>
      <c r="K2" s="345"/>
      <c r="L2" s="346"/>
      <c r="M2" s="113" t="s">
        <v>32</v>
      </c>
      <c r="N2" s="51" t="s">
        <v>33</v>
      </c>
    </row>
    <row r="3" spans="1:14" ht="52.5" customHeight="1" x14ac:dyDescent="0.25">
      <c r="A3" s="5" t="s">
        <v>0</v>
      </c>
      <c r="B3" s="10">
        <v>2018</v>
      </c>
      <c r="C3" s="10">
        <v>2019</v>
      </c>
      <c r="D3" s="10">
        <v>2020</v>
      </c>
      <c r="E3" s="10">
        <v>2021</v>
      </c>
      <c r="F3" s="54" t="s">
        <v>28</v>
      </c>
      <c r="G3" s="55" t="s">
        <v>25</v>
      </c>
      <c r="H3" s="55" t="s">
        <v>24</v>
      </c>
      <c r="I3" s="55" t="s">
        <v>27</v>
      </c>
      <c r="J3" s="55" t="s">
        <v>26</v>
      </c>
      <c r="K3" s="55" t="s">
        <v>25</v>
      </c>
      <c r="L3" s="55" t="s">
        <v>24</v>
      </c>
      <c r="M3" s="55" t="s">
        <v>34</v>
      </c>
      <c r="N3" s="52" t="s">
        <v>35</v>
      </c>
    </row>
    <row r="4" spans="1:14" x14ac:dyDescent="0.25">
      <c r="A4" s="12" t="s">
        <v>15</v>
      </c>
      <c r="B4" s="229">
        <v>622.4</v>
      </c>
      <c r="C4" s="89">
        <v>299.5</v>
      </c>
      <c r="D4" s="301">
        <v>480.3</v>
      </c>
      <c r="E4" s="19">
        <v>491.4</v>
      </c>
      <c r="F4" s="56">
        <f t="shared" ref="F4:F9" si="0">SUM(C4:E4)/3</f>
        <v>423.73333333333329</v>
      </c>
      <c r="G4" s="56">
        <f t="shared" ref="G4:G9" si="1">MAX($F$4:$F$20)</f>
        <v>1042.7333333333333</v>
      </c>
      <c r="H4" s="57">
        <f t="shared" ref="H4:H9" si="2">MIN($F$4:$F$20)</f>
        <v>359.25333333333339</v>
      </c>
      <c r="I4" s="58">
        <f t="shared" ref="I4:I9" si="3">(G4-F4)/(G4-H4)</f>
        <v>0.90565927313162053</v>
      </c>
      <c r="J4" s="57">
        <f t="shared" ref="J4:J20" si="4">((E4/D4)*(D4/C4)*(C4/B4))^(1/3)</f>
        <v>0.92424800692452014</v>
      </c>
      <c r="K4" s="57">
        <f t="shared" ref="K4:K9" si="5">MAX($J$4:$J$20)</f>
        <v>1.1348554584249919</v>
      </c>
      <c r="L4" s="57">
        <f t="shared" ref="L4:L9" si="6">MIN($J$4:$J$20)</f>
        <v>0.70953583639035434</v>
      </c>
      <c r="M4" s="58">
        <f t="shared" ref="M4:M9" si="7">(K4-J4)/(K4-L4)</f>
        <v>0.4951745477741446</v>
      </c>
      <c r="N4" s="50">
        <f t="shared" ref="N4:N9" si="8">0.6*M4+0.4*I4</f>
        <v>0.65936843791713495</v>
      </c>
    </row>
    <row r="5" spans="1:14" x14ac:dyDescent="0.25">
      <c r="A5" s="12" t="s">
        <v>1</v>
      </c>
      <c r="B5" s="229">
        <v>487.9</v>
      </c>
      <c r="C5" s="89">
        <v>487.9</v>
      </c>
      <c r="D5" s="301">
        <v>487.2</v>
      </c>
      <c r="E5" s="19">
        <v>472</v>
      </c>
      <c r="F5" s="56">
        <f t="shared" si="0"/>
        <v>482.36666666666662</v>
      </c>
      <c r="G5" s="56">
        <f t="shared" si="1"/>
        <v>1042.7333333333333</v>
      </c>
      <c r="H5" s="57">
        <f t="shared" si="2"/>
        <v>359.25333333333339</v>
      </c>
      <c r="I5" s="58">
        <f t="shared" si="3"/>
        <v>0.81987280778759697</v>
      </c>
      <c r="J5" s="57">
        <f t="shared" si="4"/>
        <v>0.98901693210253283</v>
      </c>
      <c r="K5" s="57">
        <f t="shared" si="5"/>
        <v>1.1348554584249919</v>
      </c>
      <c r="L5" s="57">
        <f t="shared" si="6"/>
        <v>0.70953583639035434</v>
      </c>
      <c r="M5" s="58">
        <f t="shared" si="7"/>
        <v>0.34289160143799374</v>
      </c>
      <c r="N5" s="50">
        <f t="shared" si="8"/>
        <v>0.53368408397783507</v>
      </c>
    </row>
    <row r="6" spans="1:14" x14ac:dyDescent="0.25">
      <c r="A6" s="12" t="s">
        <v>2</v>
      </c>
      <c r="B6" s="229">
        <v>369.22</v>
      </c>
      <c r="C6" s="89">
        <v>391.5</v>
      </c>
      <c r="D6" s="301">
        <v>343.66</v>
      </c>
      <c r="E6" s="19">
        <v>342.6</v>
      </c>
      <c r="F6" s="56">
        <f t="shared" si="0"/>
        <v>359.25333333333339</v>
      </c>
      <c r="G6" s="56">
        <f t="shared" si="1"/>
        <v>1042.7333333333333</v>
      </c>
      <c r="H6" s="57">
        <f t="shared" si="2"/>
        <v>359.25333333333339</v>
      </c>
      <c r="I6" s="58">
        <f t="shared" si="3"/>
        <v>1</v>
      </c>
      <c r="J6" s="57">
        <f t="shared" si="4"/>
        <v>0.97536547817017549</v>
      </c>
      <c r="K6" s="57">
        <f t="shared" si="5"/>
        <v>1.1348554584249919</v>
      </c>
      <c r="L6" s="57">
        <f t="shared" si="6"/>
        <v>0.70953583639035434</v>
      </c>
      <c r="M6" s="58">
        <f t="shared" si="7"/>
        <v>0.37498853095902479</v>
      </c>
      <c r="N6" s="50">
        <f t="shared" si="8"/>
        <v>0.62499311857541495</v>
      </c>
    </row>
    <row r="7" spans="1:14" x14ac:dyDescent="0.25">
      <c r="A7" s="12" t="s">
        <v>3</v>
      </c>
      <c r="B7" s="200">
        <v>747.5</v>
      </c>
      <c r="C7" s="89">
        <v>758</v>
      </c>
      <c r="D7" s="301">
        <v>757</v>
      </c>
      <c r="E7" s="19">
        <v>757</v>
      </c>
      <c r="F7" s="56">
        <f t="shared" si="0"/>
        <v>757.33333333333337</v>
      </c>
      <c r="G7" s="56">
        <f t="shared" si="1"/>
        <v>1042.7333333333333</v>
      </c>
      <c r="H7" s="57">
        <f t="shared" si="2"/>
        <v>359.25333333333339</v>
      </c>
      <c r="I7" s="58">
        <f t="shared" si="3"/>
        <v>0.41756891203839169</v>
      </c>
      <c r="J7" s="57">
        <f t="shared" si="4"/>
        <v>1.0042185224112654</v>
      </c>
      <c r="K7" s="57">
        <f t="shared" si="5"/>
        <v>1.1348554584249919</v>
      </c>
      <c r="L7" s="57">
        <f t="shared" si="6"/>
        <v>0.70953583639035434</v>
      </c>
      <c r="M7" s="58">
        <f t="shared" si="7"/>
        <v>0.3071500331651465</v>
      </c>
      <c r="N7" s="50">
        <f t="shared" si="8"/>
        <v>0.35131758471444458</v>
      </c>
    </row>
    <row r="8" spans="1:14" x14ac:dyDescent="0.25">
      <c r="A8" s="12" t="s">
        <v>16</v>
      </c>
      <c r="B8" s="230">
        <v>1413.8</v>
      </c>
      <c r="C8" s="89">
        <v>1177.0999999999999</v>
      </c>
      <c r="D8" s="301">
        <v>901.9</v>
      </c>
      <c r="E8" s="19">
        <v>1049.2</v>
      </c>
      <c r="F8" s="56">
        <f t="shared" si="0"/>
        <v>1042.7333333333333</v>
      </c>
      <c r="G8" s="56">
        <f t="shared" si="1"/>
        <v>1042.7333333333333</v>
      </c>
      <c r="H8" s="57">
        <f t="shared" si="2"/>
        <v>359.25333333333339</v>
      </c>
      <c r="I8" s="58">
        <f t="shared" si="3"/>
        <v>0</v>
      </c>
      <c r="J8" s="57">
        <f t="shared" si="4"/>
        <v>0.90536444449232401</v>
      </c>
      <c r="K8" s="57">
        <f t="shared" si="5"/>
        <v>1.1348554584249919</v>
      </c>
      <c r="L8" s="57">
        <f t="shared" si="6"/>
        <v>0.70953583639035434</v>
      </c>
      <c r="M8" s="58">
        <f t="shared" si="7"/>
        <v>0.53957306938916261</v>
      </c>
      <c r="N8" s="50">
        <f t="shared" si="8"/>
        <v>0.32374384163349756</v>
      </c>
    </row>
    <row r="9" spans="1:14" x14ac:dyDescent="0.25">
      <c r="A9" s="12" t="s">
        <v>4</v>
      </c>
      <c r="B9" s="229">
        <v>690.3</v>
      </c>
      <c r="C9" s="89">
        <v>692.1</v>
      </c>
      <c r="D9" s="301">
        <v>634.1</v>
      </c>
      <c r="E9" s="19">
        <v>938.8</v>
      </c>
      <c r="F9" s="56">
        <f t="shared" si="0"/>
        <v>755</v>
      </c>
      <c r="G9" s="56">
        <f t="shared" si="1"/>
        <v>1042.7333333333333</v>
      </c>
      <c r="H9" s="57">
        <f t="shared" si="2"/>
        <v>359.25333333333339</v>
      </c>
      <c r="I9" s="58">
        <f t="shared" si="3"/>
        <v>0.42098281344491917</v>
      </c>
      <c r="J9" s="57">
        <f t="shared" si="4"/>
        <v>1.1079285042827003</v>
      </c>
      <c r="K9" s="57">
        <f t="shared" si="5"/>
        <v>1.1348554584249919</v>
      </c>
      <c r="L9" s="57">
        <f t="shared" si="6"/>
        <v>0.70953583639035434</v>
      </c>
      <c r="M9" s="58">
        <f t="shared" si="7"/>
        <v>6.3309926810991859E-2</v>
      </c>
      <c r="N9" s="50">
        <f t="shared" si="8"/>
        <v>0.2063790814645628</v>
      </c>
    </row>
    <row r="10" spans="1:14" x14ac:dyDescent="0.25">
      <c r="A10" s="76" t="s">
        <v>5</v>
      </c>
      <c r="B10" s="302" t="s">
        <v>36</v>
      </c>
      <c r="C10" s="303" t="s">
        <v>36</v>
      </c>
      <c r="D10" s="304" t="s">
        <v>36</v>
      </c>
      <c r="E10" s="305" t="s">
        <v>36</v>
      </c>
      <c r="F10" s="293" t="s">
        <v>83</v>
      </c>
      <c r="G10" s="294"/>
      <c r="H10" s="294"/>
      <c r="I10" s="294"/>
      <c r="J10" s="294"/>
      <c r="K10" s="294"/>
      <c r="L10" s="294"/>
      <c r="M10" s="294"/>
      <c r="N10" s="295"/>
    </row>
    <row r="11" spans="1:14" x14ac:dyDescent="0.25">
      <c r="A11" s="12" t="s">
        <v>6</v>
      </c>
      <c r="B11" s="200">
        <v>979.69</v>
      </c>
      <c r="C11" s="89">
        <v>950.28</v>
      </c>
      <c r="D11" s="301">
        <v>921.79</v>
      </c>
      <c r="E11" s="19">
        <v>894.13</v>
      </c>
      <c r="F11" s="56">
        <f t="shared" ref="F11:F17" si="9">SUM(C11:E11)/3</f>
        <v>922.06666666666661</v>
      </c>
      <c r="G11" s="56">
        <f t="shared" ref="G11:G17" si="10">MAX($F$4:$F$20)</f>
        <v>1042.7333333333333</v>
      </c>
      <c r="H11" s="57">
        <f t="shared" ref="H11:H17" si="11">MIN($F$4:$F$20)</f>
        <v>359.25333333333339</v>
      </c>
      <c r="I11" s="58">
        <f t="shared" ref="I11:I17" si="12">(G11-F11)/(G11-H11)</f>
        <v>0.17654747273755889</v>
      </c>
      <c r="J11" s="57">
        <f t="shared" si="4"/>
        <v>0.96999760922263822</v>
      </c>
      <c r="K11" s="57">
        <f t="shared" ref="K11:K17" si="13">MAX($J$4:$J$20)</f>
        <v>1.1348554584249919</v>
      </c>
      <c r="L11" s="57">
        <f t="shared" ref="L11:L17" si="14">MIN($J$4:$J$20)</f>
        <v>0.70953583639035434</v>
      </c>
      <c r="M11" s="58">
        <f t="shared" ref="M11:M17" si="15">(K11-J11)/(K11-L11)</f>
        <v>0.38760931934837428</v>
      </c>
      <c r="N11" s="50">
        <f t="shared" ref="N11:N17" si="16">0.6*M11+0.4*I11</f>
        <v>0.30318458070404813</v>
      </c>
    </row>
    <row r="12" spans="1:14" x14ac:dyDescent="0.25">
      <c r="A12" s="12" t="s">
        <v>7</v>
      </c>
      <c r="B12" s="200">
        <v>716</v>
      </c>
      <c r="C12" s="89">
        <v>707</v>
      </c>
      <c r="D12" s="301">
        <v>698</v>
      </c>
      <c r="E12" s="19">
        <v>608</v>
      </c>
      <c r="F12" s="56">
        <f t="shared" si="9"/>
        <v>671</v>
      </c>
      <c r="G12" s="56">
        <f t="shared" si="10"/>
        <v>1042.7333333333333</v>
      </c>
      <c r="H12" s="57">
        <f t="shared" si="11"/>
        <v>359.25333333333339</v>
      </c>
      <c r="I12" s="58">
        <f t="shared" si="12"/>
        <v>0.54388326407990484</v>
      </c>
      <c r="J12" s="57">
        <f t="shared" si="4"/>
        <v>0.94695684063579755</v>
      </c>
      <c r="K12" s="57">
        <f t="shared" si="13"/>
        <v>1.1348554584249919</v>
      </c>
      <c r="L12" s="57">
        <f t="shared" si="14"/>
        <v>0.70953583639035434</v>
      </c>
      <c r="M12" s="58">
        <f t="shared" si="15"/>
        <v>0.44178215171528601</v>
      </c>
      <c r="N12" s="50">
        <f t="shared" si="16"/>
        <v>0.48262259666113355</v>
      </c>
    </row>
    <row r="13" spans="1:14" x14ac:dyDescent="0.25">
      <c r="A13" s="12" t="s">
        <v>8</v>
      </c>
      <c r="B13" s="229">
        <v>673</v>
      </c>
      <c r="C13" s="89">
        <v>855.3</v>
      </c>
      <c r="D13" s="301">
        <v>903.2</v>
      </c>
      <c r="E13" s="19">
        <v>925.7</v>
      </c>
      <c r="F13" s="56">
        <f t="shared" si="9"/>
        <v>894.73333333333323</v>
      </c>
      <c r="G13" s="56">
        <f t="shared" si="10"/>
        <v>1042.7333333333333</v>
      </c>
      <c r="H13" s="57">
        <f t="shared" si="11"/>
        <v>359.25333333333339</v>
      </c>
      <c r="I13" s="58">
        <f t="shared" si="12"/>
        <v>0.21653888921402251</v>
      </c>
      <c r="J13" s="57">
        <f t="shared" si="4"/>
        <v>1.1121202103400409</v>
      </c>
      <c r="K13" s="57">
        <f t="shared" si="13"/>
        <v>1.1348554584249919</v>
      </c>
      <c r="L13" s="57">
        <f t="shared" si="14"/>
        <v>0.70953583639035434</v>
      </c>
      <c r="M13" s="58">
        <f t="shared" si="15"/>
        <v>5.3454500820325289E-2</v>
      </c>
      <c r="N13" s="50">
        <f t="shared" si="16"/>
        <v>0.11868825617780418</v>
      </c>
    </row>
    <row r="14" spans="1:14" x14ac:dyDescent="0.25">
      <c r="A14" s="12" t="s">
        <v>9</v>
      </c>
      <c r="B14" s="159">
        <v>460</v>
      </c>
      <c r="C14" s="89">
        <v>458</v>
      </c>
      <c r="D14" s="301">
        <v>449.7</v>
      </c>
      <c r="E14" s="19">
        <v>452</v>
      </c>
      <c r="F14" s="56">
        <f t="shared" si="9"/>
        <v>453.23333333333335</v>
      </c>
      <c r="G14" s="56">
        <f t="shared" si="10"/>
        <v>1042.7333333333333</v>
      </c>
      <c r="H14" s="57">
        <f t="shared" si="11"/>
        <v>359.25333333333339</v>
      </c>
      <c r="I14" s="58">
        <f t="shared" si="12"/>
        <v>0.86249780534909581</v>
      </c>
      <c r="J14" s="57">
        <f t="shared" si="4"/>
        <v>0.99416896365283558</v>
      </c>
      <c r="K14" s="57">
        <f t="shared" si="13"/>
        <v>1.1348554584249919</v>
      </c>
      <c r="L14" s="57">
        <f t="shared" si="14"/>
        <v>0.70953583639035434</v>
      </c>
      <c r="M14" s="58">
        <f t="shared" si="15"/>
        <v>0.33077828410347587</v>
      </c>
      <c r="N14" s="50">
        <f t="shared" si="16"/>
        <v>0.54346609260172385</v>
      </c>
    </row>
    <row r="15" spans="1:14" x14ac:dyDescent="0.25">
      <c r="A15" s="12" t="s">
        <v>43</v>
      </c>
      <c r="B15" s="231">
        <v>781.69</v>
      </c>
      <c r="C15" s="89">
        <v>884.52</v>
      </c>
      <c r="D15" s="301">
        <v>586.37</v>
      </c>
      <c r="E15" s="19">
        <v>1142.5</v>
      </c>
      <c r="F15" s="56">
        <f t="shared" si="9"/>
        <v>871.13</v>
      </c>
      <c r="G15" s="56">
        <f t="shared" si="10"/>
        <v>1042.7333333333333</v>
      </c>
      <c r="H15" s="57">
        <f t="shared" si="11"/>
        <v>359.25333333333339</v>
      </c>
      <c r="I15" s="58">
        <f t="shared" si="12"/>
        <v>0.25107294044205147</v>
      </c>
      <c r="J15" s="57">
        <f t="shared" si="4"/>
        <v>1.1348554584249919</v>
      </c>
      <c r="K15" s="57">
        <f t="shared" si="13"/>
        <v>1.1348554584249919</v>
      </c>
      <c r="L15" s="57">
        <f t="shared" si="14"/>
        <v>0.70953583639035434</v>
      </c>
      <c r="M15" s="58">
        <f t="shared" si="15"/>
        <v>0</v>
      </c>
      <c r="N15" s="50">
        <f t="shared" si="16"/>
        <v>0.10042917617682059</v>
      </c>
    </row>
    <row r="16" spans="1:14" x14ac:dyDescent="0.25">
      <c r="A16" s="12" t="s">
        <v>10</v>
      </c>
      <c r="B16" s="200">
        <v>486</v>
      </c>
      <c r="C16" s="89">
        <v>486</v>
      </c>
      <c r="D16" s="301">
        <v>350</v>
      </c>
      <c r="E16" s="19">
        <v>364.7</v>
      </c>
      <c r="F16" s="56">
        <f t="shared" si="9"/>
        <v>400.23333333333335</v>
      </c>
      <c r="G16" s="56">
        <f t="shared" si="10"/>
        <v>1042.7333333333333</v>
      </c>
      <c r="H16" s="57">
        <f t="shared" si="11"/>
        <v>359.25333333333339</v>
      </c>
      <c r="I16" s="58">
        <f t="shared" si="12"/>
        <v>0.94004213729736052</v>
      </c>
      <c r="J16" s="57">
        <f t="shared" si="4"/>
        <v>0.90872644075485909</v>
      </c>
      <c r="K16" s="57">
        <f t="shared" si="13"/>
        <v>1.1348554584249919</v>
      </c>
      <c r="L16" s="57">
        <f t="shared" si="14"/>
        <v>0.70953583639035434</v>
      </c>
      <c r="M16" s="58">
        <f t="shared" si="15"/>
        <v>0.53166843464305802</v>
      </c>
      <c r="N16" s="50">
        <f t="shared" si="16"/>
        <v>0.695017915704779</v>
      </c>
    </row>
    <row r="17" spans="1:14" x14ac:dyDescent="0.25">
      <c r="A17" s="12" t="s">
        <v>11</v>
      </c>
      <c r="B17" s="232">
        <v>613.5</v>
      </c>
      <c r="C17" s="89">
        <v>604.1</v>
      </c>
      <c r="D17" s="301">
        <v>601.1</v>
      </c>
      <c r="E17" s="19">
        <v>580.9</v>
      </c>
      <c r="F17" s="56">
        <f t="shared" si="9"/>
        <v>595.36666666666667</v>
      </c>
      <c r="G17" s="56">
        <f t="shared" si="10"/>
        <v>1042.7333333333333</v>
      </c>
      <c r="H17" s="57">
        <f t="shared" si="11"/>
        <v>359.25333333333339</v>
      </c>
      <c r="I17" s="58">
        <f t="shared" si="12"/>
        <v>0.65454243967148518</v>
      </c>
      <c r="J17" s="57">
        <f t="shared" si="4"/>
        <v>0.98196408326397311</v>
      </c>
      <c r="K17" s="57">
        <f t="shared" si="13"/>
        <v>1.1348554584249919</v>
      </c>
      <c r="L17" s="57">
        <f t="shared" si="14"/>
        <v>0.70953583639035434</v>
      </c>
      <c r="M17" s="58">
        <f t="shared" si="15"/>
        <v>0.35947406900631423</v>
      </c>
      <c r="N17" s="50">
        <f t="shared" si="16"/>
        <v>0.4775014172723826</v>
      </c>
    </row>
    <row r="18" spans="1:14" x14ac:dyDescent="0.25">
      <c r="A18" s="76" t="s">
        <v>12</v>
      </c>
      <c r="B18" s="302" t="s">
        <v>36</v>
      </c>
      <c r="C18" s="303" t="s">
        <v>36</v>
      </c>
      <c r="D18" s="304" t="s">
        <v>36</v>
      </c>
      <c r="E18" s="305" t="s">
        <v>36</v>
      </c>
      <c r="F18" s="293" t="s">
        <v>82</v>
      </c>
      <c r="G18" s="294"/>
      <c r="H18" s="294"/>
      <c r="I18" s="294"/>
      <c r="J18" s="294"/>
      <c r="K18" s="294"/>
      <c r="L18" s="294"/>
      <c r="M18" s="294"/>
      <c r="N18" s="295"/>
    </row>
    <row r="19" spans="1:14" x14ac:dyDescent="0.25">
      <c r="A19" s="12" t="s">
        <v>13</v>
      </c>
      <c r="B19" s="200">
        <v>921.7</v>
      </c>
      <c r="C19" s="89">
        <v>921.7</v>
      </c>
      <c r="D19" s="301">
        <v>907</v>
      </c>
      <c r="E19" s="19">
        <v>329.24</v>
      </c>
      <c r="F19" s="56">
        <f>SUM(C19:E19)/3</f>
        <v>719.31333333333339</v>
      </c>
      <c r="G19" s="56">
        <f>MAX($F$4:$F$20)</f>
        <v>1042.7333333333333</v>
      </c>
      <c r="H19" s="57">
        <f>MIN($F$4:$F$20)</f>
        <v>359.25333333333339</v>
      </c>
      <c r="I19" s="58">
        <f>(G19-F19)/(G19-H19)</f>
        <v>0.47319599695675069</v>
      </c>
      <c r="J19" s="57">
        <f t="shared" si="4"/>
        <v>0.70953583639035434</v>
      </c>
      <c r="K19" s="57">
        <f>MAX($J$4:$J$20)</f>
        <v>1.1348554584249919</v>
      </c>
      <c r="L19" s="57">
        <f>MIN($J$4:$J$20)</f>
        <v>0.70953583639035434</v>
      </c>
      <c r="M19" s="58">
        <f>(K19-J19)/(K19-L19)</f>
        <v>1</v>
      </c>
      <c r="N19" s="50">
        <f>0.6*M19+0.4*I19</f>
        <v>0.78927839878270023</v>
      </c>
    </row>
    <row r="20" spans="1:14" x14ac:dyDescent="0.25">
      <c r="A20" s="12" t="s">
        <v>14</v>
      </c>
      <c r="B20" s="229">
        <v>698</v>
      </c>
      <c r="C20" s="89">
        <v>648.20000000000005</v>
      </c>
      <c r="D20" s="301">
        <v>712</v>
      </c>
      <c r="E20" s="19">
        <v>693.2</v>
      </c>
      <c r="F20" s="56">
        <f>SUM(C20:E20)/3</f>
        <v>684.4666666666667</v>
      </c>
      <c r="G20" s="56">
        <f>MAX($F$4:$F$20)</f>
        <v>1042.7333333333333</v>
      </c>
      <c r="H20" s="57">
        <f>MIN($F$4:$F$20)</f>
        <v>359.25333333333339</v>
      </c>
      <c r="I20" s="58">
        <f>(G20-F20)/(G20-H20)</f>
        <v>0.52418017596223243</v>
      </c>
      <c r="J20" s="57">
        <f t="shared" si="4"/>
        <v>0.99770246175033406</v>
      </c>
      <c r="K20" s="57">
        <f>MAX($J$4:$J$20)</f>
        <v>1.1348554584249919</v>
      </c>
      <c r="L20" s="57">
        <f>MIN($J$4:$J$20)</f>
        <v>0.70953583639035434</v>
      </c>
      <c r="M20" s="58">
        <f>(K20-J20)/(K20-L20)</f>
        <v>0.32247041887827188</v>
      </c>
      <c r="N20" s="50">
        <f>0.6*M20+0.4*I20</f>
        <v>0.40315432171185611</v>
      </c>
    </row>
    <row r="21" spans="1:14" x14ac:dyDescent="0.25">
      <c r="A21" s="154"/>
      <c r="B21" s="153"/>
    </row>
    <row r="22" spans="1:14" x14ac:dyDescent="0.25">
      <c r="A22" s="208"/>
      <c r="B22" s="208"/>
      <c r="C22" s="207"/>
      <c r="D22" s="207"/>
      <c r="E22" s="207"/>
    </row>
  </sheetData>
  <autoFilter ref="E3:E20" xr:uid="{00000000-0009-0000-0000-000036000000}">
    <sortState xmlns:xlrd2="http://schemas.microsoft.com/office/spreadsheetml/2017/richdata2" ref="A4:K22">
      <sortCondition ref="E3:E21"/>
    </sortState>
  </autoFilter>
  <mergeCells count="3">
    <mergeCell ref="A2:E2"/>
    <mergeCell ref="F2:H2"/>
    <mergeCell ref="J2:L2"/>
  </mergeCells>
  <pageMargins left="0.7" right="0.7" top="0.75" bottom="0.75" header="0.3" footer="0.3"/>
  <pageSetup paperSize="9" scale="90" orientation="landscape" verticalDpi="30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>
    <tabColor rgb="FFFF0000"/>
  </sheetPr>
  <dimension ref="A1:N21"/>
  <sheetViews>
    <sheetView zoomScale="90" zoomScaleNormal="90" workbookViewId="0">
      <selection activeCell="A8" sqref="A8:XFD8"/>
    </sheetView>
  </sheetViews>
  <sheetFormatPr defaultRowHeight="15" x14ac:dyDescent="0.25"/>
  <cols>
    <col min="1" max="1" width="22.42578125" customWidth="1"/>
    <col min="2" max="2" width="11.140625" customWidth="1"/>
    <col min="3" max="3" width="9" customWidth="1"/>
    <col min="4" max="4" width="8.5703125" customWidth="1"/>
    <col min="5" max="5" width="11.42578125" customWidth="1"/>
    <col min="6" max="6" width="11.7109375" customWidth="1"/>
  </cols>
  <sheetData>
    <row r="1" spans="1:14" x14ac:dyDescent="0.25">
      <c r="A1" t="s">
        <v>18</v>
      </c>
    </row>
    <row r="2" spans="1:14" ht="43.5" customHeight="1" x14ac:dyDescent="0.25">
      <c r="A2" s="329" t="s">
        <v>103</v>
      </c>
      <c r="B2" s="329"/>
      <c r="C2" s="329"/>
      <c r="D2" s="329"/>
      <c r="E2" s="329"/>
      <c r="F2" s="343" t="s">
        <v>29</v>
      </c>
      <c r="G2" s="343"/>
      <c r="H2" s="343"/>
      <c r="I2" s="113" t="s">
        <v>30</v>
      </c>
      <c r="J2" s="344" t="s">
        <v>31</v>
      </c>
      <c r="K2" s="345"/>
      <c r="L2" s="346"/>
      <c r="M2" s="113" t="s">
        <v>32</v>
      </c>
      <c r="N2" s="51" t="s">
        <v>33</v>
      </c>
    </row>
    <row r="3" spans="1:14" ht="56.25" customHeight="1" x14ac:dyDescent="0.25">
      <c r="A3" s="4" t="s">
        <v>0</v>
      </c>
      <c r="B3" s="10">
        <v>2018</v>
      </c>
      <c r="C3" s="10">
        <v>2019</v>
      </c>
      <c r="D3" s="10">
        <v>2020</v>
      </c>
      <c r="E3" s="10">
        <v>2021</v>
      </c>
      <c r="F3" s="54" t="s">
        <v>28</v>
      </c>
      <c r="G3" s="55" t="s">
        <v>25</v>
      </c>
      <c r="H3" s="55" t="s">
        <v>24</v>
      </c>
      <c r="I3" s="55" t="s">
        <v>27</v>
      </c>
      <c r="J3" s="55" t="s">
        <v>26</v>
      </c>
      <c r="K3" s="55" t="s">
        <v>25</v>
      </c>
      <c r="L3" s="55" t="s">
        <v>24</v>
      </c>
      <c r="M3" s="55" t="s">
        <v>34</v>
      </c>
      <c r="N3" s="52" t="s">
        <v>35</v>
      </c>
    </row>
    <row r="4" spans="1:14" x14ac:dyDescent="0.25">
      <c r="A4" s="170" t="s">
        <v>15</v>
      </c>
      <c r="B4" s="218">
        <v>8.5400000000000004E-2</v>
      </c>
      <c r="C4" s="218">
        <v>0.152</v>
      </c>
      <c r="D4" s="218">
        <v>0.11</v>
      </c>
      <c r="E4" s="306">
        <v>0.11</v>
      </c>
      <c r="F4" s="212">
        <f>SUM(C4:E4)/3</f>
        <v>0.124</v>
      </c>
      <c r="G4" s="56">
        <f>MAX($F$4:$F$20)</f>
        <v>0.216</v>
      </c>
      <c r="H4" s="57">
        <f>MIN($F$4:$F$20)</f>
        <v>4.6666666666666669E-2</v>
      </c>
      <c r="I4" s="58">
        <f>(G4-F4)/(G4-H4)</f>
        <v>0.54330708661417326</v>
      </c>
      <c r="J4" s="57">
        <f>((E4/D4)*(D4/C4)*(C4/B4))^(1/3)</f>
        <v>1.088040191352309</v>
      </c>
      <c r="K4" s="57">
        <f>MAX($J$4:$J$20)</f>
        <v>1.088040191352309</v>
      </c>
      <c r="L4" s="57">
        <f>MIN($J$4:$J$20)</f>
        <v>0.85948799292619871</v>
      </c>
      <c r="M4" s="58">
        <f>(K4-J4)/(K4-L4)</f>
        <v>0</v>
      </c>
      <c r="N4" s="50">
        <f>0.6*M4+0.4*I4</f>
        <v>0.21732283464566932</v>
      </c>
    </row>
    <row r="5" spans="1:14" x14ac:dyDescent="0.25">
      <c r="A5" s="170" t="s">
        <v>1</v>
      </c>
      <c r="B5" s="213"/>
      <c r="C5" s="213"/>
      <c r="D5" s="213"/>
      <c r="E5" s="307"/>
      <c r="F5" s="212"/>
      <c r="G5" s="56"/>
      <c r="H5" s="57"/>
      <c r="I5" s="58"/>
      <c r="J5" s="57"/>
      <c r="K5" s="57"/>
      <c r="L5" s="57"/>
      <c r="M5" s="58"/>
      <c r="N5" s="50"/>
    </row>
    <row r="6" spans="1:14" x14ac:dyDescent="0.25">
      <c r="A6" s="170" t="s">
        <v>2</v>
      </c>
      <c r="B6" s="217"/>
      <c r="C6" s="217"/>
      <c r="D6" s="217"/>
      <c r="E6" s="307"/>
      <c r="F6" s="212"/>
      <c r="G6" s="56"/>
      <c r="H6" s="57"/>
      <c r="I6" s="58"/>
      <c r="J6" s="57"/>
      <c r="K6" s="57"/>
      <c r="L6" s="57"/>
      <c r="M6" s="58"/>
      <c r="N6" s="50"/>
    </row>
    <row r="7" spans="1:14" x14ac:dyDescent="0.25">
      <c r="A7" s="170" t="s">
        <v>3</v>
      </c>
      <c r="B7" s="220"/>
      <c r="C7" s="220"/>
      <c r="D7" s="220"/>
      <c r="E7" s="307"/>
      <c r="F7" s="212"/>
      <c r="G7" s="56"/>
      <c r="H7" s="57"/>
      <c r="I7" s="58"/>
      <c r="J7" s="57"/>
      <c r="K7" s="57"/>
      <c r="L7" s="57"/>
      <c r="M7" s="58"/>
      <c r="N7" s="50"/>
    </row>
    <row r="8" spans="1:14" x14ac:dyDescent="0.25">
      <c r="A8" s="170" t="s">
        <v>16</v>
      </c>
      <c r="B8" s="222">
        <v>0.09</v>
      </c>
      <c r="C8" s="222">
        <v>0.2</v>
      </c>
      <c r="D8" s="222">
        <v>7.0000000000000007E-2</v>
      </c>
      <c r="E8" s="307">
        <v>0.08</v>
      </c>
      <c r="F8" s="212">
        <f>SUM(C8:E8)/3</f>
        <v>0.11666666666666668</v>
      </c>
      <c r="G8" s="56">
        <f>MAX($F$4:$F$20)</f>
        <v>0.216</v>
      </c>
      <c r="H8" s="57">
        <f>MIN($F$4:$F$20)</f>
        <v>4.6666666666666669E-2</v>
      </c>
      <c r="I8" s="58">
        <f>(G8-F8)/(G8-H8)</f>
        <v>0.5866141732283463</v>
      </c>
      <c r="J8" s="57">
        <f>((E8/D8)*(D8/C8)*(C8/B8))^(1/3)</f>
        <v>0.96149971353827224</v>
      </c>
      <c r="K8" s="57">
        <f>MAX($J$4:$J$20)</f>
        <v>1.088040191352309</v>
      </c>
      <c r="L8" s="57">
        <f>MIN($J$4:$J$20)</f>
        <v>0.85948799292619871</v>
      </c>
      <c r="M8" s="58">
        <f>(K8-J8)/(K8-L8)</f>
        <v>0.55366117099480283</v>
      </c>
      <c r="N8" s="50">
        <f>0.6*M8+0.4*I8</f>
        <v>0.56684237188822018</v>
      </c>
    </row>
    <row r="9" spans="1:14" x14ac:dyDescent="0.25">
      <c r="A9" s="170" t="s">
        <v>4</v>
      </c>
      <c r="B9" s="220"/>
      <c r="C9" s="220"/>
      <c r="D9" s="220"/>
      <c r="E9" s="307"/>
      <c r="F9" s="212"/>
      <c r="G9" s="56"/>
      <c r="H9" s="57"/>
      <c r="I9" s="58"/>
      <c r="J9" s="57"/>
      <c r="K9" s="57"/>
      <c r="L9" s="57"/>
      <c r="M9" s="58"/>
      <c r="N9" s="50"/>
    </row>
    <row r="10" spans="1:14" x14ac:dyDescent="0.25">
      <c r="A10" s="76" t="s">
        <v>5</v>
      </c>
      <c r="B10" s="221"/>
      <c r="C10" s="221"/>
      <c r="D10" s="221"/>
      <c r="E10" s="282"/>
      <c r="F10" s="194"/>
      <c r="G10" s="193"/>
      <c r="H10" s="193"/>
      <c r="I10" s="193"/>
      <c r="J10" s="193"/>
      <c r="K10" s="193"/>
      <c r="L10" s="193"/>
      <c r="M10" s="193"/>
      <c r="N10" s="192"/>
    </row>
    <row r="11" spans="1:14" x14ac:dyDescent="0.25">
      <c r="A11" s="170" t="s">
        <v>6</v>
      </c>
      <c r="B11" s="220"/>
      <c r="C11" s="220"/>
      <c r="D11" s="220"/>
      <c r="E11" s="307"/>
      <c r="F11" s="212"/>
      <c r="G11" s="56"/>
      <c r="H11" s="57"/>
      <c r="I11" s="58"/>
      <c r="J11" s="57"/>
      <c r="K11" s="57"/>
      <c r="L11" s="57"/>
      <c r="M11" s="58"/>
      <c r="N11" s="50"/>
    </row>
    <row r="12" spans="1:14" x14ac:dyDescent="0.25">
      <c r="A12" s="170" t="s">
        <v>7</v>
      </c>
      <c r="B12" s="219">
        <v>0.22600000000000001</v>
      </c>
      <c r="C12" s="219">
        <v>0.222</v>
      </c>
      <c r="D12" s="219">
        <v>0.21299999999999999</v>
      </c>
      <c r="E12" s="307">
        <v>0.21299999999999999</v>
      </c>
      <c r="F12" s="212">
        <f>SUM(C12:E12)/3</f>
        <v>0.216</v>
      </c>
      <c r="G12" s="56">
        <f>MAX($F$4:$F$20)</f>
        <v>0.216</v>
      </c>
      <c r="H12" s="57">
        <f>MIN($F$4:$F$20)</f>
        <v>4.6666666666666669E-2</v>
      </c>
      <c r="I12" s="58">
        <f>(G12-F12)/(G12-H12)</f>
        <v>0</v>
      </c>
      <c r="J12" s="57">
        <f>((E12/D12)*(D12/C12)*(C12/B12))^(1/3)</f>
        <v>0.98044609570781693</v>
      </c>
      <c r="K12" s="57">
        <f>MAX($J$4:$J$20)</f>
        <v>1.088040191352309</v>
      </c>
      <c r="L12" s="57">
        <f>MIN($J$4:$J$20)</f>
        <v>0.85948799292619871</v>
      </c>
      <c r="M12" s="58">
        <f>(K12-J12)/(K12-L12)</f>
        <v>0.4707637746887684</v>
      </c>
      <c r="N12" s="50">
        <f>0.6*M12+0.4*I12</f>
        <v>0.28245826481326103</v>
      </c>
    </row>
    <row r="13" spans="1:14" x14ac:dyDescent="0.25">
      <c r="A13" s="170" t="s">
        <v>8</v>
      </c>
      <c r="B13" s="218"/>
      <c r="C13" s="218"/>
      <c r="D13" s="218"/>
      <c r="E13" s="307"/>
      <c r="F13" s="212"/>
      <c r="G13" s="56"/>
      <c r="H13" s="57"/>
      <c r="I13" s="58"/>
      <c r="J13" s="57"/>
      <c r="K13" s="57"/>
      <c r="L13" s="57"/>
      <c r="M13" s="58"/>
      <c r="N13" s="50"/>
    </row>
    <row r="14" spans="1:14" x14ac:dyDescent="0.25">
      <c r="A14" s="170" t="s">
        <v>9</v>
      </c>
      <c r="B14" s="213"/>
      <c r="C14" s="213"/>
      <c r="D14" s="213"/>
      <c r="E14" s="308"/>
      <c r="F14" s="212"/>
      <c r="G14" s="56"/>
      <c r="H14" s="57"/>
      <c r="I14" s="58"/>
      <c r="J14" s="57"/>
      <c r="K14" s="57"/>
      <c r="L14" s="57"/>
      <c r="M14" s="58"/>
      <c r="N14" s="50"/>
    </row>
    <row r="15" spans="1:14" x14ac:dyDescent="0.25">
      <c r="A15" s="170" t="s">
        <v>43</v>
      </c>
      <c r="B15" s="213"/>
      <c r="C15" s="213"/>
      <c r="D15" s="213"/>
      <c r="E15" s="307"/>
      <c r="F15" s="212"/>
      <c r="G15" s="56"/>
      <c r="H15" s="57"/>
      <c r="I15" s="58"/>
      <c r="J15" s="57"/>
      <c r="K15" s="57"/>
      <c r="L15" s="57"/>
      <c r="M15" s="58"/>
      <c r="N15" s="50"/>
    </row>
    <row r="16" spans="1:14" x14ac:dyDescent="0.25">
      <c r="A16" s="170" t="s">
        <v>10</v>
      </c>
      <c r="B16" s="217">
        <v>6.3E-2</v>
      </c>
      <c r="C16" s="217">
        <v>0.06</v>
      </c>
      <c r="D16" s="217">
        <v>0.04</v>
      </c>
      <c r="E16" s="307">
        <v>0.04</v>
      </c>
      <c r="F16" s="212">
        <f>SUM(C16:E16)/3</f>
        <v>4.6666666666666669E-2</v>
      </c>
      <c r="G16" s="56">
        <f>MAX($F$4:$F$20)</f>
        <v>0.216</v>
      </c>
      <c r="H16" s="57">
        <f>MIN($F$4:$F$20)</f>
        <v>4.6666666666666669E-2</v>
      </c>
      <c r="I16" s="58">
        <f>(G16-F16)/(G16-H16)</f>
        <v>1</v>
      </c>
      <c r="J16" s="57">
        <f>((E16/D16)*(D16/C16)*(C16/B16))^(1/3)</f>
        <v>0.85948799292619871</v>
      </c>
      <c r="K16" s="57">
        <f>MAX($J$4:$J$20)</f>
        <v>1.088040191352309</v>
      </c>
      <c r="L16" s="57">
        <f>MIN($J$4:$J$20)</f>
        <v>0.85948799292619871</v>
      </c>
      <c r="M16" s="58">
        <f>(K16-J16)/(K16-L16)</f>
        <v>1</v>
      </c>
      <c r="N16" s="50">
        <f>0.6*M16+0.4*I16</f>
        <v>1</v>
      </c>
    </row>
    <row r="17" spans="1:14" x14ac:dyDescent="0.25">
      <c r="A17" s="170" t="s">
        <v>11</v>
      </c>
      <c r="B17" s="216"/>
      <c r="C17" s="216"/>
      <c r="D17" s="216"/>
      <c r="E17" s="307"/>
      <c r="F17" s="212"/>
      <c r="G17" s="56"/>
      <c r="H17" s="57"/>
      <c r="I17" s="58"/>
      <c r="J17" s="57"/>
      <c r="K17" s="57"/>
      <c r="L17" s="57"/>
      <c r="M17" s="58"/>
      <c r="N17" s="50"/>
    </row>
    <row r="18" spans="1:14" x14ac:dyDescent="0.25">
      <c r="A18" s="76" t="s">
        <v>12</v>
      </c>
      <c r="B18" s="215"/>
      <c r="C18" s="215"/>
      <c r="D18" s="215"/>
      <c r="E18" s="282"/>
      <c r="F18" s="194"/>
      <c r="G18" s="193"/>
      <c r="H18" s="193"/>
      <c r="I18" s="193"/>
      <c r="J18" s="193"/>
      <c r="K18" s="193"/>
      <c r="L18" s="193"/>
      <c r="M18" s="193"/>
      <c r="N18" s="192"/>
    </row>
    <row r="19" spans="1:14" x14ac:dyDescent="0.25">
      <c r="A19" s="170" t="s">
        <v>13</v>
      </c>
      <c r="B19" s="214"/>
      <c r="C19" s="214"/>
      <c r="D19" s="214"/>
      <c r="E19" s="307"/>
      <c r="F19" s="212"/>
      <c r="G19" s="56"/>
      <c r="H19" s="57"/>
      <c r="I19" s="210"/>
      <c r="J19" s="211"/>
      <c r="K19" s="57"/>
      <c r="L19" s="57"/>
      <c r="M19" s="210"/>
      <c r="N19" s="50"/>
    </row>
    <row r="20" spans="1:14" ht="15.75" thickBot="1" x14ac:dyDescent="0.3">
      <c r="A20" s="170" t="s">
        <v>14</v>
      </c>
      <c r="B20" s="213"/>
      <c r="C20" s="213"/>
      <c r="D20" s="213"/>
      <c r="E20" s="309"/>
      <c r="F20" s="212"/>
      <c r="G20" s="56"/>
      <c r="H20" s="57"/>
      <c r="I20" s="210"/>
      <c r="J20" s="211"/>
      <c r="K20" s="57"/>
      <c r="L20" s="57"/>
      <c r="M20" s="210"/>
      <c r="N20" s="50"/>
    </row>
    <row r="21" spans="1:14" x14ac:dyDescent="0.25">
      <c r="A21" s="12"/>
      <c r="B21" s="12"/>
      <c r="C21" s="209"/>
      <c r="D21" s="209"/>
      <c r="E21" s="209"/>
    </row>
  </sheetData>
  <mergeCells count="3">
    <mergeCell ref="A2:E2"/>
    <mergeCell ref="F2:H2"/>
    <mergeCell ref="J2:L2"/>
  </mergeCells>
  <pageMargins left="0.7" right="0.7" top="0.75" bottom="0.75" header="0.3" footer="0.3"/>
  <pageSetup paperSize="9" scale="90" orientation="landscape" horizontalDpi="200" verticalDpi="20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>
    <tabColor rgb="FFFF0000"/>
  </sheetPr>
  <dimension ref="A2:N22"/>
  <sheetViews>
    <sheetView zoomScale="80" zoomScaleNormal="80" workbookViewId="0">
      <selection activeCell="L9" sqref="L9"/>
    </sheetView>
  </sheetViews>
  <sheetFormatPr defaultRowHeight="15" x14ac:dyDescent="0.25"/>
  <cols>
    <col min="1" max="1" width="24.140625" customWidth="1"/>
    <col min="2" max="2" width="8" customWidth="1"/>
    <col min="3" max="3" width="7" customWidth="1"/>
    <col min="4" max="5" width="6.42578125" customWidth="1"/>
    <col min="6" max="6" width="10.85546875" customWidth="1"/>
    <col min="7" max="7" width="7.28515625" customWidth="1"/>
    <col min="12" max="12" width="7.28515625" customWidth="1"/>
  </cols>
  <sheetData>
    <row r="2" spans="1:14" x14ac:dyDescent="0.25">
      <c r="A2" s="206" t="s">
        <v>18</v>
      </c>
    </row>
    <row r="3" spans="1:14" ht="62.25" customHeight="1" x14ac:dyDescent="0.25">
      <c r="A3" s="361" t="s">
        <v>104</v>
      </c>
      <c r="B3" s="361"/>
      <c r="C3" s="361"/>
      <c r="D3" s="361"/>
      <c r="E3" s="361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4" ht="55.5" customHeight="1" x14ac:dyDescent="0.25">
      <c r="A4" s="5" t="s">
        <v>0</v>
      </c>
      <c r="B4" s="5">
        <v>2018</v>
      </c>
      <c r="C4" s="10">
        <v>2019</v>
      </c>
      <c r="D4" s="10">
        <v>2020</v>
      </c>
      <c r="E4" s="10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4" x14ac:dyDescent="0.25">
      <c r="A5" s="170" t="s">
        <v>15</v>
      </c>
      <c r="B5" s="233" t="s">
        <v>36</v>
      </c>
      <c r="C5" s="233" t="s">
        <v>36</v>
      </c>
      <c r="D5" s="233" t="s">
        <v>36</v>
      </c>
      <c r="E5" s="233" t="s">
        <v>36</v>
      </c>
      <c r="F5" s="233" t="s">
        <v>36</v>
      </c>
      <c r="G5" s="233" t="s">
        <v>36</v>
      </c>
      <c r="H5" s="233" t="s">
        <v>36</v>
      </c>
      <c r="I5" s="233" t="s">
        <v>36</v>
      </c>
      <c r="J5" s="233" t="s">
        <v>36</v>
      </c>
      <c r="K5" s="233" t="s">
        <v>36</v>
      </c>
      <c r="L5" s="233" t="s">
        <v>36</v>
      </c>
      <c r="M5" s="233" t="s">
        <v>36</v>
      </c>
      <c r="N5" s="233" t="s">
        <v>36</v>
      </c>
    </row>
    <row r="6" spans="1:14" x14ac:dyDescent="0.25">
      <c r="A6" s="170" t="s">
        <v>1</v>
      </c>
      <c r="B6" s="233" t="s">
        <v>36</v>
      </c>
      <c r="C6" s="233" t="s">
        <v>36</v>
      </c>
      <c r="D6" s="233" t="s">
        <v>36</v>
      </c>
      <c r="E6" s="233" t="s">
        <v>36</v>
      </c>
      <c r="F6" s="233" t="s">
        <v>36</v>
      </c>
      <c r="G6" s="233" t="s">
        <v>36</v>
      </c>
      <c r="H6" s="233" t="s">
        <v>36</v>
      </c>
      <c r="I6" s="233" t="s">
        <v>36</v>
      </c>
      <c r="J6" s="233" t="s">
        <v>36</v>
      </c>
      <c r="K6" s="233" t="s">
        <v>36</v>
      </c>
      <c r="L6" s="233" t="s">
        <v>36</v>
      </c>
      <c r="M6" s="233" t="s">
        <v>36</v>
      </c>
      <c r="N6" s="233" t="s">
        <v>36</v>
      </c>
    </row>
    <row r="7" spans="1:14" x14ac:dyDescent="0.25">
      <c r="A7" s="170" t="s">
        <v>2</v>
      </c>
      <c r="B7" s="233" t="s">
        <v>36</v>
      </c>
      <c r="C7" s="233" t="s">
        <v>36</v>
      </c>
      <c r="D7" s="233" t="s">
        <v>36</v>
      </c>
      <c r="E7" s="233" t="s">
        <v>36</v>
      </c>
      <c r="F7" s="233" t="s">
        <v>36</v>
      </c>
      <c r="G7" s="233" t="s">
        <v>36</v>
      </c>
      <c r="H7" s="233" t="s">
        <v>36</v>
      </c>
      <c r="I7" s="233" t="s">
        <v>36</v>
      </c>
      <c r="J7" s="233" t="s">
        <v>36</v>
      </c>
      <c r="K7" s="233" t="s">
        <v>36</v>
      </c>
      <c r="L7" s="233" t="s">
        <v>36</v>
      </c>
      <c r="M7" s="233" t="s">
        <v>36</v>
      </c>
      <c r="N7" s="233" t="s">
        <v>36</v>
      </c>
    </row>
    <row r="8" spans="1:14" x14ac:dyDescent="0.25">
      <c r="A8" s="170" t="s">
        <v>3</v>
      </c>
      <c r="B8" s="233" t="s">
        <v>36</v>
      </c>
      <c r="C8" s="233" t="s">
        <v>36</v>
      </c>
      <c r="D8" s="233" t="s">
        <v>36</v>
      </c>
      <c r="E8" s="233" t="s">
        <v>36</v>
      </c>
      <c r="F8" s="233" t="s">
        <v>36</v>
      </c>
      <c r="G8" s="233" t="s">
        <v>36</v>
      </c>
      <c r="H8" s="233" t="s">
        <v>36</v>
      </c>
      <c r="I8" s="233" t="s">
        <v>36</v>
      </c>
      <c r="J8" s="233" t="s">
        <v>36</v>
      </c>
      <c r="K8" s="233" t="s">
        <v>36</v>
      </c>
      <c r="L8" s="233" t="s">
        <v>36</v>
      </c>
      <c r="M8" s="233" t="s">
        <v>36</v>
      </c>
      <c r="N8" s="233" t="s">
        <v>36</v>
      </c>
    </row>
    <row r="9" spans="1:14" x14ac:dyDescent="0.25">
      <c r="A9" s="170" t="s">
        <v>16</v>
      </c>
      <c r="B9" s="234">
        <v>4.8499999999999996</v>
      </c>
      <c r="C9" s="235">
        <v>6.58</v>
      </c>
      <c r="D9" s="235">
        <v>7.86</v>
      </c>
      <c r="E9" s="235">
        <v>9.27</v>
      </c>
      <c r="F9" s="236">
        <f>SUM(C9:E9)/3</f>
        <v>7.9033333333333333</v>
      </c>
      <c r="G9" s="236">
        <f>MAX($F$5:$F$21)</f>
        <v>7.9033333333333333</v>
      </c>
      <c r="H9" s="237">
        <f>MIN($F$5:$F$21)</f>
        <v>7.9033333333333333</v>
      </c>
      <c r="I9" s="238">
        <v>0</v>
      </c>
      <c r="J9" s="237">
        <f>((E9/D9)*(D9/C9)*(C9/B9))^(1/3)</f>
        <v>1.2410215753700646</v>
      </c>
      <c r="K9" s="237">
        <f>MAX($J$5:$J$21)</f>
        <v>1.2410215753700646</v>
      </c>
      <c r="L9" s="237">
        <f>MIN($J$5:$J$21)</f>
        <v>1.2410215753700646</v>
      </c>
      <c r="M9" s="238">
        <v>0</v>
      </c>
      <c r="N9" s="238">
        <f>0.6*M9+0.4*I9</f>
        <v>0</v>
      </c>
    </row>
    <row r="10" spans="1:14" x14ac:dyDescent="0.25">
      <c r="A10" s="170" t="s">
        <v>4</v>
      </c>
      <c r="B10" s="239" t="s">
        <v>36</v>
      </c>
      <c r="C10" s="239" t="s">
        <v>36</v>
      </c>
      <c r="D10" s="48" t="s">
        <v>36</v>
      </c>
      <c r="E10" s="48" t="s">
        <v>36</v>
      </c>
      <c r="F10" s="236" t="s">
        <v>36</v>
      </c>
      <c r="G10" s="236" t="s">
        <v>36</v>
      </c>
      <c r="H10" s="237" t="s">
        <v>36</v>
      </c>
      <c r="I10" s="238" t="s">
        <v>36</v>
      </c>
      <c r="J10" s="237" t="s">
        <v>36</v>
      </c>
      <c r="K10" s="237" t="s">
        <v>36</v>
      </c>
      <c r="L10" s="237" t="s">
        <v>36</v>
      </c>
      <c r="M10" s="238" t="s">
        <v>36</v>
      </c>
      <c r="N10" s="238" t="s">
        <v>36</v>
      </c>
    </row>
    <row r="11" spans="1:14" x14ac:dyDescent="0.25">
      <c r="A11" s="76" t="s">
        <v>5</v>
      </c>
      <c r="B11" s="239" t="s">
        <v>36</v>
      </c>
      <c r="C11" s="239" t="s">
        <v>36</v>
      </c>
      <c r="D11" s="48" t="s">
        <v>36</v>
      </c>
      <c r="E11" s="48" t="s">
        <v>36</v>
      </c>
      <c r="F11" s="236" t="s">
        <v>36</v>
      </c>
      <c r="G11" s="236" t="s">
        <v>36</v>
      </c>
      <c r="H11" s="236" t="s">
        <v>36</v>
      </c>
      <c r="I11" s="236" t="s">
        <v>36</v>
      </c>
      <c r="J11" s="236" t="s">
        <v>36</v>
      </c>
      <c r="K11" s="236" t="s">
        <v>36</v>
      </c>
      <c r="L11" s="236" t="s">
        <v>36</v>
      </c>
      <c r="M11" s="236" t="s">
        <v>36</v>
      </c>
      <c r="N11" s="236" t="s">
        <v>36</v>
      </c>
    </row>
    <row r="12" spans="1:14" x14ac:dyDescent="0.25">
      <c r="A12" s="170" t="s">
        <v>6</v>
      </c>
      <c r="B12" s="239" t="s">
        <v>36</v>
      </c>
      <c r="C12" s="239" t="s">
        <v>36</v>
      </c>
      <c r="D12" s="48" t="s">
        <v>36</v>
      </c>
      <c r="E12" s="48" t="s">
        <v>36</v>
      </c>
      <c r="F12" s="236" t="s">
        <v>36</v>
      </c>
      <c r="G12" s="236" t="s">
        <v>36</v>
      </c>
      <c r="H12" s="237" t="s">
        <v>36</v>
      </c>
      <c r="I12" s="238" t="s">
        <v>36</v>
      </c>
      <c r="J12" s="237" t="s">
        <v>36</v>
      </c>
      <c r="K12" s="237" t="s">
        <v>36</v>
      </c>
      <c r="L12" s="237" t="s">
        <v>36</v>
      </c>
      <c r="M12" s="238" t="s">
        <v>36</v>
      </c>
      <c r="N12" s="238" t="s">
        <v>36</v>
      </c>
    </row>
    <row r="13" spans="1:14" x14ac:dyDescent="0.25">
      <c r="A13" s="170" t="s">
        <v>7</v>
      </c>
      <c r="B13" s="240" t="s">
        <v>36</v>
      </c>
      <c r="C13" s="240" t="s">
        <v>36</v>
      </c>
      <c r="D13" s="240" t="s">
        <v>36</v>
      </c>
      <c r="E13" s="240" t="s">
        <v>36</v>
      </c>
      <c r="F13" s="236" t="s">
        <v>36</v>
      </c>
      <c r="G13" s="236" t="s">
        <v>36</v>
      </c>
      <c r="H13" s="237" t="s">
        <v>36</v>
      </c>
      <c r="I13" s="238" t="s">
        <v>36</v>
      </c>
      <c r="J13" s="237" t="s">
        <v>36</v>
      </c>
      <c r="K13" s="237" t="s">
        <v>36</v>
      </c>
      <c r="L13" s="237" t="s">
        <v>36</v>
      </c>
      <c r="M13" s="238" t="s">
        <v>36</v>
      </c>
      <c r="N13" s="238" t="s">
        <v>36</v>
      </c>
    </row>
    <row r="14" spans="1:14" x14ac:dyDescent="0.25">
      <c r="A14" s="170" t="s">
        <v>8</v>
      </c>
      <c r="B14" s="239" t="s">
        <v>36</v>
      </c>
      <c r="C14" s="239" t="s">
        <v>36</v>
      </c>
      <c r="D14" s="48" t="s">
        <v>36</v>
      </c>
      <c r="E14" s="48" t="s">
        <v>36</v>
      </c>
      <c r="F14" s="236" t="s">
        <v>36</v>
      </c>
      <c r="G14" s="236" t="s">
        <v>36</v>
      </c>
      <c r="H14" s="237" t="s">
        <v>36</v>
      </c>
      <c r="I14" s="238" t="s">
        <v>36</v>
      </c>
      <c r="J14" s="237" t="s">
        <v>36</v>
      </c>
      <c r="K14" s="237" t="s">
        <v>36</v>
      </c>
      <c r="L14" s="237" t="s">
        <v>36</v>
      </c>
      <c r="M14" s="238" t="s">
        <v>36</v>
      </c>
      <c r="N14" s="238" t="s">
        <v>36</v>
      </c>
    </row>
    <row r="15" spans="1:14" x14ac:dyDescent="0.25">
      <c r="A15" s="170" t="s">
        <v>9</v>
      </c>
      <c r="B15" s="239" t="s">
        <v>36</v>
      </c>
      <c r="C15" s="239" t="s">
        <v>36</v>
      </c>
      <c r="D15" s="48" t="s">
        <v>36</v>
      </c>
      <c r="E15" s="48" t="s">
        <v>36</v>
      </c>
      <c r="F15" s="236" t="s">
        <v>36</v>
      </c>
      <c r="G15" s="236" t="s">
        <v>36</v>
      </c>
      <c r="H15" s="236" t="s">
        <v>36</v>
      </c>
      <c r="I15" s="236" t="s">
        <v>36</v>
      </c>
      <c r="J15" s="236" t="s">
        <v>36</v>
      </c>
      <c r="K15" s="236" t="s">
        <v>36</v>
      </c>
      <c r="L15" s="236" t="s">
        <v>36</v>
      </c>
      <c r="M15" s="236" t="s">
        <v>36</v>
      </c>
      <c r="N15" s="236" t="s">
        <v>36</v>
      </c>
    </row>
    <row r="16" spans="1:14" x14ac:dyDescent="0.25">
      <c r="A16" s="170" t="s">
        <v>43</v>
      </c>
      <c r="B16" s="239" t="s">
        <v>36</v>
      </c>
      <c r="C16" s="239" t="s">
        <v>36</v>
      </c>
      <c r="D16" s="48" t="s">
        <v>36</v>
      </c>
      <c r="E16" s="48" t="s">
        <v>36</v>
      </c>
      <c r="F16" s="236" t="s">
        <v>36</v>
      </c>
      <c r="G16" s="236" t="s">
        <v>36</v>
      </c>
      <c r="H16" s="237" t="s">
        <v>36</v>
      </c>
      <c r="I16" s="238" t="s">
        <v>36</v>
      </c>
      <c r="J16" s="237" t="s">
        <v>36</v>
      </c>
      <c r="K16" s="237" t="s">
        <v>36</v>
      </c>
      <c r="L16" s="237" t="s">
        <v>36</v>
      </c>
      <c r="M16" s="238" t="s">
        <v>36</v>
      </c>
      <c r="N16" s="238" t="s">
        <v>36</v>
      </c>
    </row>
    <row r="17" spans="1:14" x14ac:dyDescent="0.25">
      <c r="A17" s="170" t="s">
        <v>10</v>
      </c>
      <c r="B17" s="240" t="s">
        <v>36</v>
      </c>
      <c r="C17" s="240" t="s">
        <v>36</v>
      </c>
      <c r="D17" s="240" t="s">
        <v>36</v>
      </c>
      <c r="E17" s="240" t="s">
        <v>36</v>
      </c>
      <c r="F17" s="236" t="s">
        <v>36</v>
      </c>
      <c r="G17" s="236" t="s">
        <v>36</v>
      </c>
      <c r="H17" s="237" t="s">
        <v>36</v>
      </c>
      <c r="I17" s="238" t="s">
        <v>36</v>
      </c>
      <c r="J17" s="237" t="s">
        <v>36</v>
      </c>
      <c r="K17" s="237" t="s">
        <v>36</v>
      </c>
      <c r="L17" s="237" t="s">
        <v>36</v>
      </c>
      <c r="M17" s="238" t="s">
        <v>36</v>
      </c>
      <c r="N17" s="238" t="s">
        <v>36</v>
      </c>
    </row>
    <row r="18" spans="1:14" x14ac:dyDescent="0.25">
      <c r="A18" s="170" t="s">
        <v>11</v>
      </c>
      <c r="B18" s="239" t="s">
        <v>36</v>
      </c>
      <c r="C18" s="239" t="s">
        <v>36</v>
      </c>
      <c r="D18" s="48" t="s">
        <v>36</v>
      </c>
      <c r="E18" s="48" t="s">
        <v>36</v>
      </c>
      <c r="F18" s="236" t="s">
        <v>36</v>
      </c>
      <c r="G18" s="236" t="s">
        <v>36</v>
      </c>
      <c r="H18" s="237" t="s">
        <v>36</v>
      </c>
      <c r="I18" s="238" t="s">
        <v>36</v>
      </c>
      <c r="J18" s="237" t="s">
        <v>36</v>
      </c>
      <c r="K18" s="237" t="s">
        <v>36</v>
      </c>
      <c r="L18" s="237" t="s">
        <v>36</v>
      </c>
      <c r="M18" s="238" t="s">
        <v>36</v>
      </c>
      <c r="N18" s="238" t="s">
        <v>36</v>
      </c>
    </row>
    <row r="19" spans="1:14" x14ac:dyDescent="0.25">
      <c r="A19" s="76" t="s">
        <v>12</v>
      </c>
      <c r="B19" s="239" t="s">
        <v>36</v>
      </c>
      <c r="C19" s="239" t="s">
        <v>36</v>
      </c>
      <c r="D19" s="48" t="s">
        <v>36</v>
      </c>
      <c r="E19" s="48" t="s">
        <v>36</v>
      </c>
      <c r="F19" s="236" t="s">
        <v>36</v>
      </c>
      <c r="G19" s="236" t="s">
        <v>36</v>
      </c>
      <c r="H19" s="236" t="s">
        <v>36</v>
      </c>
      <c r="I19" s="236" t="s">
        <v>36</v>
      </c>
      <c r="J19" s="236" t="s">
        <v>36</v>
      </c>
      <c r="K19" s="236" t="s">
        <v>36</v>
      </c>
      <c r="L19" s="236" t="s">
        <v>36</v>
      </c>
      <c r="M19" s="236" t="s">
        <v>36</v>
      </c>
      <c r="N19" s="236" t="s">
        <v>36</v>
      </c>
    </row>
    <row r="20" spans="1:14" x14ac:dyDescent="0.25">
      <c r="A20" s="170" t="s">
        <v>13</v>
      </c>
      <c r="B20" s="239" t="s">
        <v>36</v>
      </c>
      <c r="C20" s="239" t="s">
        <v>36</v>
      </c>
      <c r="D20" s="48" t="s">
        <v>36</v>
      </c>
      <c r="E20" s="48" t="s">
        <v>36</v>
      </c>
      <c r="F20" s="236" t="s">
        <v>36</v>
      </c>
      <c r="G20" s="236" t="s">
        <v>36</v>
      </c>
      <c r="H20" s="237" t="s">
        <v>36</v>
      </c>
      <c r="I20" s="238" t="s">
        <v>36</v>
      </c>
      <c r="J20" s="237" t="s">
        <v>36</v>
      </c>
      <c r="K20" s="237" t="s">
        <v>36</v>
      </c>
      <c r="L20" s="237" t="s">
        <v>36</v>
      </c>
      <c r="M20" s="238" t="s">
        <v>36</v>
      </c>
      <c r="N20" s="238" t="s">
        <v>36</v>
      </c>
    </row>
    <row r="21" spans="1:14" x14ac:dyDescent="0.25">
      <c r="A21" s="170" t="s">
        <v>14</v>
      </c>
      <c r="B21" s="240" t="s">
        <v>36</v>
      </c>
      <c r="C21" s="240" t="s">
        <v>36</v>
      </c>
      <c r="D21" s="240" t="s">
        <v>36</v>
      </c>
      <c r="E21" s="240" t="s">
        <v>36</v>
      </c>
      <c r="F21" s="236" t="s">
        <v>36</v>
      </c>
      <c r="G21" s="236" t="s">
        <v>36</v>
      </c>
      <c r="H21" s="237" t="s">
        <v>36</v>
      </c>
      <c r="I21" s="238" t="s">
        <v>36</v>
      </c>
      <c r="J21" s="237" t="s">
        <v>36</v>
      </c>
      <c r="K21" s="237" t="s">
        <v>36</v>
      </c>
      <c r="L21" s="237" t="s">
        <v>36</v>
      </c>
      <c r="M21" s="238" t="s">
        <v>36</v>
      </c>
      <c r="N21" s="238" t="s">
        <v>36</v>
      </c>
    </row>
    <row r="22" spans="1:14" x14ac:dyDescent="0.25">
      <c r="A22" s="154"/>
      <c r="B22" s="153"/>
    </row>
  </sheetData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>
    <tabColor rgb="FFFF0000"/>
  </sheetPr>
  <dimension ref="A2:N22"/>
  <sheetViews>
    <sheetView zoomScale="80" zoomScaleNormal="80" workbookViewId="0">
      <selection activeCell="A9" sqref="A9:XFD9"/>
    </sheetView>
  </sheetViews>
  <sheetFormatPr defaultRowHeight="15" x14ac:dyDescent="0.25"/>
  <cols>
    <col min="1" max="1" width="23.5703125" customWidth="1"/>
    <col min="2" max="2" width="10.7109375" customWidth="1"/>
    <col min="6" max="7" width="8.42578125" customWidth="1"/>
    <col min="10" max="10" width="7.5703125" customWidth="1"/>
    <col min="11" max="11" width="7.7109375" customWidth="1"/>
    <col min="12" max="12" width="8" customWidth="1"/>
  </cols>
  <sheetData>
    <row r="2" spans="1:14" x14ac:dyDescent="0.25">
      <c r="A2" t="s">
        <v>18</v>
      </c>
    </row>
    <row r="3" spans="1:14" ht="51.75" customHeight="1" x14ac:dyDescent="0.25">
      <c r="A3" s="339" t="s">
        <v>105</v>
      </c>
      <c r="B3" s="340"/>
      <c r="C3" s="340"/>
      <c r="D3" s="340"/>
      <c r="E3" s="340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4" ht="53.25" customHeight="1" x14ac:dyDescent="0.25">
      <c r="A4" s="5" t="s">
        <v>0</v>
      </c>
      <c r="B4" s="10">
        <v>2018</v>
      </c>
      <c r="C4" s="10">
        <v>2019</v>
      </c>
      <c r="D4" s="10">
        <v>2020</v>
      </c>
      <c r="E4" s="10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4" ht="15" customHeight="1" x14ac:dyDescent="0.25">
      <c r="A5" s="224" t="s">
        <v>15</v>
      </c>
      <c r="B5" s="241">
        <v>31.3</v>
      </c>
      <c r="C5" s="241">
        <v>13.4</v>
      </c>
      <c r="D5" s="241">
        <v>14.6</v>
      </c>
      <c r="E5" s="290">
        <v>23.7</v>
      </c>
      <c r="F5" s="56">
        <f t="shared" ref="F5:F10" si="0">SUM(C5:E5)/3</f>
        <v>17.233333333333334</v>
      </c>
      <c r="G5" s="56">
        <f t="shared" ref="G5:G10" si="1">MAX($F$5:$F$21)</f>
        <v>64.2</v>
      </c>
      <c r="H5" s="57">
        <f t="shared" ref="H5:H10" si="2">MIN($F$5:$F$21)</f>
        <v>17.233333333333334</v>
      </c>
      <c r="I5" s="58">
        <f t="shared" ref="I5:I10" si="3">(G5-F5)/(G5-H5)</f>
        <v>1</v>
      </c>
      <c r="J5" s="57">
        <f t="shared" ref="J5:J21" si="4">((E5/D5)*(D5/C5)*(C5/B5))^(1/3)</f>
        <v>0.91145382007864217</v>
      </c>
      <c r="K5" s="57">
        <f t="shared" ref="K5:K10" si="5">MAX($J$5:$J$21)</f>
        <v>2.2894284851066637</v>
      </c>
      <c r="L5" s="57">
        <f t="shared" ref="L5:L10" si="6">MIN($J$5:$J$21)</f>
        <v>0.71131092345131697</v>
      </c>
      <c r="M5" s="58">
        <f t="shared" ref="M5:M10" si="7">(K5-J5)/(K5-L5)</f>
        <v>0.87317618060254787</v>
      </c>
      <c r="N5" s="50">
        <f t="shared" ref="N5:N10" si="8">0.6*M5+0.4*I5</f>
        <v>0.92390570836152874</v>
      </c>
    </row>
    <row r="6" spans="1:14" ht="15" customHeight="1" x14ac:dyDescent="0.25">
      <c r="A6" s="224" t="s">
        <v>1</v>
      </c>
      <c r="B6" s="241">
        <v>39.200000000000003</v>
      </c>
      <c r="C6" s="241">
        <v>39.200000000000003</v>
      </c>
      <c r="D6" s="241">
        <v>37.4</v>
      </c>
      <c r="E6" s="19">
        <v>28.8</v>
      </c>
      <c r="F6" s="56">
        <f t="shared" si="0"/>
        <v>35.133333333333333</v>
      </c>
      <c r="G6" s="56">
        <f t="shared" si="1"/>
        <v>64.2</v>
      </c>
      <c r="H6" s="57">
        <f t="shared" si="2"/>
        <v>17.233333333333334</v>
      </c>
      <c r="I6" s="58">
        <f t="shared" si="3"/>
        <v>0.61887863733144077</v>
      </c>
      <c r="J6" s="57">
        <f t="shared" si="4"/>
        <v>0.90233708537948276</v>
      </c>
      <c r="K6" s="57">
        <f t="shared" si="5"/>
        <v>2.2894284851066637</v>
      </c>
      <c r="L6" s="57">
        <f t="shared" si="6"/>
        <v>0.71131092345131697</v>
      </c>
      <c r="M6" s="58">
        <f t="shared" si="7"/>
        <v>0.87895314863121388</v>
      </c>
      <c r="N6" s="50">
        <f t="shared" si="8"/>
        <v>0.7749233441113047</v>
      </c>
    </row>
    <row r="7" spans="1:14" ht="15" customHeight="1" x14ac:dyDescent="0.25">
      <c r="A7" s="224" t="s">
        <v>2</v>
      </c>
      <c r="B7" s="241">
        <v>60.2</v>
      </c>
      <c r="C7" s="241">
        <v>58.6</v>
      </c>
      <c r="D7" s="241">
        <v>60.1</v>
      </c>
      <c r="E7" s="19">
        <v>60.2</v>
      </c>
      <c r="F7" s="56">
        <f t="shared" si="0"/>
        <v>59.633333333333333</v>
      </c>
      <c r="G7" s="56">
        <f t="shared" si="1"/>
        <v>64.2</v>
      </c>
      <c r="H7" s="57">
        <f t="shared" si="2"/>
        <v>17.233333333333334</v>
      </c>
      <c r="I7" s="58">
        <f t="shared" si="3"/>
        <v>9.7232079488999354E-2</v>
      </c>
      <c r="J7" s="57">
        <f t="shared" si="4"/>
        <v>1</v>
      </c>
      <c r="K7" s="57">
        <f t="shared" si="5"/>
        <v>2.2894284851066637</v>
      </c>
      <c r="L7" s="57">
        <f t="shared" si="6"/>
        <v>0.71131092345131697</v>
      </c>
      <c r="M7" s="58">
        <f t="shared" si="7"/>
        <v>0.81706744569405443</v>
      </c>
      <c r="N7" s="50">
        <f t="shared" si="8"/>
        <v>0.52913329921203234</v>
      </c>
    </row>
    <row r="8" spans="1:14" ht="15" customHeight="1" x14ac:dyDescent="0.25">
      <c r="A8" s="224" t="s">
        <v>3</v>
      </c>
      <c r="B8" s="83">
        <v>44.9</v>
      </c>
      <c r="C8" s="83">
        <v>42</v>
      </c>
      <c r="D8" s="8">
        <v>24</v>
      </c>
      <c r="E8" s="8">
        <v>24</v>
      </c>
      <c r="F8" s="56">
        <f t="shared" si="0"/>
        <v>30</v>
      </c>
      <c r="G8" s="56">
        <f t="shared" si="1"/>
        <v>64.2</v>
      </c>
      <c r="H8" s="57">
        <f t="shared" si="2"/>
        <v>17.233333333333334</v>
      </c>
      <c r="I8" s="58">
        <f t="shared" si="3"/>
        <v>0.72817601135557131</v>
      </c>
      <c r="J8" s="57">
        <f t="shared" si="4"/>
        <v>0.81156186886836346</v>
      </c>
      <c r="K8" s="57">
        <f t="shared" si="5"/>
        <v>2.2894284851066637</v>
      </c>
      <c r="L8" s="57">
        <f t="shared" si="6"/>
        <v>0.71131092345131697</v>
      </c>
      <c r="M8" s="58">
        <f t="shared" si="7"/>
        <v>0.93647434902638715</v>
      </c>
      <c r="N8" s="50">
        <f t="shared" si="8"/>
        <v>0.85315501395806081</v>
      </c>
    </row>
    <row r="9" spans="1:14" ht="15" customHeight="1" x14ac:dyDescent="0.25">
      <c r="A9" s="224" t="s">
        <v>16</v>
      </c>
      <c r="B9" s="235">
        <v>38.479999999999997</v>
      </c>
      <c r="C9" s="235">
        <v>41.73</v>
      </c>
      <c r="D9" s="235">
        <v>45.37</v>
      </c>
      <c r="E9" s="19">
        <v>53.8</v>
      </c>
      <c r="F9" s="56">
        <f t="shared" si="0"/>
        <v>46.966666666666661</v>
      </c>
      <c r="G9" s="56">
        <f t="shared" si="1"/>
        <v>64.2</v>
      </c>
      <c r="H9" s="57">
        <f t="shared" si="2"/>
        <v>17.233333333333334</v>
      </c>
      <c r="I9" s="58">
        <f t="shared" si="3"/>
        <v>0.36692689850958143</v>
      </c>
      <c r="J9" s="57">
        <f t="shared" si="4"/>
        <v>1.1181903434674028</v>
      </c>
      <c r="K9" s="57">
        <f t="shared" si="5"/>
        <v>2.2894284851066637</v>
      </c>
      <c r="L9" s="57">
        <f t="shared" si="6"/>
        <v>0.71131092345131697</v>
      </c>
      <c r="M9" s="58">
        <f t="shared" si="7"/>
        <v>0.74217420178171345</v>
      </c>
      <c r="N9" s="50">
        <f t="shared" si="8"/>
        <v>0.59207528047286062</v>
      </c>
    </row>
    <row r="10" spans="1:14" ht="15" customHeight="1" x14ac:dyDescent="0.25">
      <c r="A10" s="224" t="s">
        <v>4</v>
      </c>
      <c r="B10" s="241">
        <v>64.8</v>
      </c>
      <c r="C10" s="241">
        <v>65.2</v>
      </c>
      <c r="D10" s="241">
        <v>62.6</v>
      </c>
      <c r="E10" s="19">
        <v>64.8</v>
      </c>
      <c r="F10" s="56">
        <f t="shared" si="0"/>
        <v>64.2</v>
      </c>
      <c r="G10" s="56">
        <f t="shared" si="1"/>
        <v>64.2</v>
      </c>
      <c r="H10" s="57">
        <f t="shared" si="2"/>
        <v>17.233333333333334</v>
      </c>
      <c r="I10" s="58">
        <f t="shared" si="3"/>
        <v>0</v>
      </c>
      <c r="J10" s="57">
        <f t="shared" si="4"/>
        <v>1</v>
      </c>
      <c r="K10" s="57">
        <f t="shared" si="5"/>
        <v>2.2894284851066637</v>
      </c>
      <c r="L10" s="57">
        <f t="shared" si="6"/>
        <v>0.71131092345131697</v>
      </c>
      <c r="M10" s="58">
        <f t="shared" si="7"/>
        <v>0.81706744569405443</v>
      </c>
      <c r="N10" s="50">
        <f t="shared" si="8"/>
        <v>0.49024046741643262</v>
      </c>
    </row>
    <row r="11" spans="1:14" ht="15" customHeight="1" x14ac:dyDescent="0.25">
      <c r="A11" s="225" t="s">
        <v>5</v>
      </c>
      <c r="B11" s="291" t="s">
        <v>36</v>
      </c>
      <c r="C11" s="292" t="s">
        <v>36</v>
      </c>
      <c r="D11" s="292" t="s">
        <v>36</v>
      </c>
      <c r="E11" s="292" t="s">
        <v>36</v>
      </c>
      <c r="F11" s="296" t="s">
        <v>83</v>
      </c>
      <c r="G11" s="297"/>
      <c r="H11" s="297"/>
      <c r="I11" s="297"/>
      <c r="J11" s="297"/>
      <c r="K11" s="297"/>
      <c r="L11" s="297"/>
      <c r="M11" s="297"/>
      <c r="N11" s="298"/>
    </row>
    <row r="12" spans="1:14" ht="15" customHeight="1" x14ac:dyDescent="0.25">
      <c r="A12" s="224" t="s">
        <v>6</v>
      </c>
      <c r="B12" s="91">
        <v>36.409999999999997</v>
      </c>
      <c r="C12" s="91">
        <v>35.32</v>
      </c>
      <c r="D12" s="91">
        <v>34.26</v>
      </c>
      <c r="E12" s="19">
        <v>33.25</v>
      </c>
      <c r="F12" s="56">
        <f t="shared" ref="F12:F18" si="9">SUM(C12:E12)/3</f>
        <v>34.276666666666664</v>
      </c>
      <c r="G12" s="56">
        <f t="shared" ref="G12:G18" si="10">MAX($F$5:$F$21)</f>
        <v>64.2</v>
      </c>
      <c r="H12" s="57">
        <f t="shared" ref="H12:H18" si="11">MIN($F$5:$F$21)</f>
        <v>17.233333333333334</v>
      </c>
      <c r="I12" s="58">
        <f t="shared" ref="I12:I18" si="12">(G12-F12)/(G12-H12)</f>
        <v>0.63711852377572753</v>
      </c>
      <c r="J12" s="57">
        <f t="shared" si="4"/>
        <v>0.97019043854099574</v>
      </c>
      <c r="K12" s="57">
        <f t="shared" ref="K12:K18" si="13">MAX($J$5:$J$21)</f>
        <v>2.2894284851066637</v>
      </c>
      <c r="L12" s="57">
        <f t="shared" ref="L12:L18" si="14">MIN($J$5:$J$21)</f>
        <v>0.71131092345131697</v>
      </c>
      <c r="M12" s="58">
        <f t="shared" ref="M12:M18" si="15">(K12-J12)/(K12-L12)</f>
        <v>0.83595676179021139</v>
      </c>
      <c r="N12" s="50">
        <f t="shared" ref="N12:N18" si="16">0.6*M12+0.4*I12</f>
        <v>0.75642146658441778</v>
      </c>
    </row>
    <row r="13" spans="1:14" ht="15" customHeight="1" x14ac:dyDescent="0.25">
      <c r="A13" s="224" t="s">
        <v>7</v>
      </c>
      <c r="B13" s="91">
        <v>54.19</v>
      </c>
      <c r="C13" s="91">
        <v>53.04</v>
      </c>
      <c r="D13" s="91">
        <v>52.4</v>
      </c>
      <c r="E13" s="19">
        <v>42.6</v>
      </c>
      <c r="F13" s="56">
        <f t="shared" si="9"/>
        <v>49.346666666666664</v>
      </c>
      <c r="G13" s="56">
        <f t="shared" si="10"/>
        <v>64.2</v>
      </c>
      <c r="H13" s="57">
        <f t="shared" si="11"/>
        <v>17.233333333333334</v>
      </c>
      <c r="I13" s="58">
        <f t="shared" si="12"/>
        <v>0.3162526614620299</v>
      </c>
      <c r="J13" s="57">
        <f t="shared" si="4"/>
        <v>0.92291877869241201</v>
      </c>
      <c r="K13" s="57">
        <f t="shared" si="13"/>
        <v>2.2894284851066637</v>
      </c>
      <c r="L13" s="57">
        <f t="shared" si="14"/>
        <v>0.71131092345131697</v>
      </c>
      <c r="M13" s="58">
        <f t="shared" si="15"/>
        <v>0.86591122208973348</v>
      </c>
      <c r="N13" s="50">
        <f t="shared" si="16"/>
        <v>0.64604779783865207</v>
      </c>
    </row>
    <row r="14" spans="1:14" ht="15" customHeight="1" x14ac:dyDescent="0.25">
      <c r="A14" s="224" t="s">
        <v>8</v>
      </c>
      <c r="B14" s="241">
        <v>59.8</v>
      </c>
      <c r="C14" s="241">
        <v>32.6</v>
      </c>
      <c r="D14" s="241">
        <v>30.6</v>
      </c>
      <c r="E14" s="19">
        <v>30.6</v>
      </c>
      <c r="F14" s="56">
        <f t="shared" si="9"/>
        <v>31.266666666666669</v>
      </c>
      <c r="G14" s="56">
        <f t="shared" si="10"/>
        <v>64.2</v>
      </c>
      <c r="H14" s="57">
        <f t="shared" si="11"/>
        <v>17.233333333333334</v>
      </c>
      <c r="I14" s="58">
        <f t="shared" si="12"/>
        <v>0.70120652945351314</v>
      </c>
      <c r="J14" s="57">
        <f t="shared" si="4"/>
        <v>0.79984668187857388</v>
      </c>
      <c r="K14" s="57">
        <f t="shared" si="13"/>
        <v>2.2894284851066637</v>
      </c>
      <c r="L14" s="57">
        <f t="shared" si="14"/>
        <v>0.71131092345131697</v>
      </c>
      <c r="M14" s="58">
        <f t="shared" si="15"/>
        <v>0.94389786884166693</v>
      </c>
      <c r="N14" s="50">
        <f t="shared" si="16"/>
        <v>0.84682133308640539</v>
      </c>
    </row>
    <row r="15" spans="1:14" ht="15" customHeight="1" x14ac:dyDescent="0.25">
      <c r="A15" s="224" t="s">
        <v>9</v>
      </c>
      <c r="B15" s="83">
        <v>24.07</v>
      </c>
      <c r="C15" s="83">
        <v>24.3</v>
      </c>
      <c r="D15" s="83">
        <v>24.7</v>
      </c>
      <c r="E15" s="19">
        <v>24.9</v>
      </c>
      <c r="F15" s="56">
        <f t="shared" si="9"/>
        <v>24.633333333333336</v>
      </c>
      <c r="G15" s="56">
        <f t="shared" si="10"/>
        <v>64.2</v>
      </c>
      <c r="H15" s="57">
        <f t="shared" si="11"/>
        <v>17.233333333333334</v>
      </c>
      <c r="I15" s="58">
        <f t="shared" si="12"/>
        <v>0.84244144783534414</v>
      </c>
      <c r="J15" s="57">
        <f t="shared" si="4"/>
        <v>1.01136460926689</v>
      </c>
      <c r="K15" s="57">
        <f t="shared" si="13"/>
        <v>2.2894284851066637</v>
      </c>
      <c r="L15" s="57">
        <f t="shared" si="14"/>
        <v>0.71131092345131697</v>
      </c>
      <c r="M15" s="58">
        <f t="shared" si="15"/>
        <v>0.80986607518590981</v>
      </c>
      <c r="N15" s="50">
        <f t="shared" si="16"/>
        <v>0.82289622424568354</v>
      </c>
    </row>
    <row r="16" spans="1:14" ht="15" customHeight="1" x14ac:dyDescent="0.25">
      <c r="A16" s="224" t="s">
        <v>43</v>
      </c>
      <c r="B16" s="242">
        <v>54.46</v>
      </c>
      <c r="C16" s="242">
        <v>40</v>
      </c>
      <c r="D16" s="242">
        <v>23.92</v>
      </c>
      <c r="E16" s="19">
        <v>19.600000000000001</v>
      </c>
      <c r="F16" s="56">
        <f t="shared" si="9"/>
        <v>27.840000000000003</v>
      </c>
      <c r="G16" s="56">
        <f t="shared" si="10"/>
        <v>64.2</v>
      </c>
      <c r="H16" s="57">
        <f t="shared" si="11"/>
        <v>17.233333333333334</v>
      </c>
      <c r="I16" s="58">
        <f t="shared" si="12"/>
        <v>0.77416607523065994</v>
      </c>
      <c r="J16" s="57">
        <f t="shared" si="4"/>
        <v>0.71131092345131697</v>
      </c>
      <c r="K16" s="57">
        <f t="shared" si="13"/>
        <v>2.2894284851066637</v>
      </c>
      <c r="L16" s="57">
        <f t="shared" si="14"/>
        <v>0.71131092345131697</v>
      </c>
      <c r="M16" s="58">
        <f t="shared" si="15"/>
        <v>1</v>
      </c>
      <c r="N16" s="50">
        <f t="shared" si="16"/>
        <v>0.909666430092264</v>
      </c>
    </row>
    <row r="17" spans="1:14" ht="15" customHeight="1" x14ac:dyDescent="0.25">
      <c r="A17" s="224" t="s">
        <v>10</v>
      </c>
      <c r="B17" s="91">
        <v>55.8</v>
      </c>
      <c r="C17" s="91">
        <v>55.8</v>
      </c>
      <c r="D17" s="91">
        <v>27.34</v>
      </c>
      <c r="E17" s="19">
        <v>28.57</v>
      </c>
      <c r="F17" s="56">
        <f t="shared" si="9"/>
        <v>37.236666666666672</v>
      </c>
      <c r="G17" s="56">
        <f t="shared" si="10"/>
        <v>64.2</v>
      </c>
      <c r="H17" s="57">
        <f t="shared" si="11"/>
        <v>17.233333333333334</v>
      </c>
      <c r="I17" s="58">
        <f t="shared" si="12"/>
        <v>0.5740951029098651</v>
      </c>
      <c r="J17" s="57">
        <f t="shared" si="4"/>
        <v>0.80000373355485765</v>
      </c>
      <c r="K17" s="57">
        <f t="shared" si="13"/>
        <v>2.2894284851066637</v>
      </c>
      <c r="L17" s="57">
        <f t="shared" si="14"/>
        <v>0.71131092345131697</v>
      </c>
      <c r="M17" s="58">
        <f t="shared" si="15"/>
        <v>0.94379835047871374</v>
      </c>
      <c r="N17" s="50">
        <f t="shared" si="16"/>
        <v>0.79591705145117431</v>
      </c>
    </row>
    <row r="18" spans="1:14" ht="15" customHeight="1" x14ac:dyDescent="0.25">
      <c r="A18" s="224" t="s">
        <v>11</v>
      </c>
      <c r="B18" s="243">
        <v>28.7</v>
      </c>
      <c r="C18" s="243">
        <v>27.8</v>
      </c>
      <c r="D18" s="243">
        <v>27.3</v>
      </c>
      <c r="E18" s="19">
        <v>19.600000000000001</v>
      </c>
      <c r="F18" s="56">
        <f t="shared" si="9"/>
        <v>24.900000000000002</v>
      </c>
      <c r="G18" s="56">
        <f t="shared" si="10"/>
        <v>64.2</v>
      </c>
      <c r="H18" s="57">
        <f t="shared" si="11"/>
        <v>17.233333333333334</v>
      </c>
      <c r="I18" s="58">
        <f t="shared" si="12"/>
        <v>0.83676366217175291</v>
      </c>
      <c r="J18" s="57">
        <f t="shared" si="4"/>
        <v>0.88062577273658671</v>
      </c>
      <c r="K18" s="57">
        <f t="shared" si="13"/>
        <v>2.2894284851066637</v>
      </c>
      <c r="L18" s="57">
        <f t="shared" si="14"/>
        <v>0.71131092345131697</v>
      </c>
      <c r="M18" s="58">
        <f t="shared" si="15"/>
        <v>0.89271087693386475</v>
      </c>
      <c r="N18" s="50">
        <f t="shared" si="16"/>
        <v>0.87033199102901992</v>
      </c>
    </row>
    <row r="19" spans="1:14" ht="15" customHeight="1" x14ac:dyDescent="0.25">
      <c r="A19" s="225" t="s">
        <v>12</v>
      </c>
      <c r="B19" s="291" t="s">
        <v>36</v>
      </c>
      <c r="C19" s="292" t="s">
        <v>36</v>
      </c>
      <c r="D19" s="292" t="s">
        <v>36</v>
      </c>
      <c r="E19" s="292" t="s">
        <v>36</v>
      </c>
      <c r="F19" s="296" t="s">
        <v>82</v>
      </c>
      <c r="G19" s="297"/>
      <c r="H19" s="297"/>
      <c r="I19" s="297"/>
      <c r="J19" s="297"/>
      <c r="K19" s="297"/>
      <c r="L19" s="297"/>
      <c r="M19" s="297"/>
      <c r="N19" s="298"/>
    </row>
    <row r="20" spans="1:14" ht="15" customHeight="1" x14ac:dyDescent="0.25">
      <c r="A20" s="224" t="s">
        <v>13</v>
      </c>
      <c r="B20" s="91">
        <v>5</v>
      </c>
      <c r="C20" s="91">
        <v>60</v>
      </c>
      <c r="D20" s="91">
        <v>60</v>
      </c>
      <c r="E20" s="19">
        <v>60</v>
      </c>
      <c r="F20" s="56">
        <f>SUM(C20:E20)/3</f>
        <v>60</v>
      </c>
      <c r="G20" s="56">
        <f>MAX($F$5:$F$21)</f>
        <v>64.2</v>
      </c>
      <c r="H20" s="57">
        <f>MIN($F$5:$F$21)</f>
        <v>17.233333333333334</v>
      </c>
      <c r="I20" s="58">
        <f>(G20-F20)/(G20-H20)</f>
        <v>8.9425124201561443E-2</v>
      </c>
      <c r="J20" s="57">
        <f t="shared" si="4"/>
        <v>2.2894284851066637</v>
      </c>
      <c r="K20" s="57">
        <f>MAX($J$5:$J$21)</f>
        <v>2.2894284851066637</v>
      </c>
      <c r="L20" s="57">
        <f>MIN($J$5:$J$21)</f>
        <v>0.71131092345131697</v>
      </c>
      <c r="M20" s="58">
        <f>(K20-J20)/(K20-L20)</f>
        <v>0</v>
      </c>
      <c r="N20" s="50">
        <f>0.6*M20+0.4*I20</f>
        <v>3.5770049680624576E-2</v>
      </c>
    </row>
    <row r="21" spans="1:14" ht="18" customHeight="1" thickBot="1" x14ac:dyDescent="0.3">
      <c r="A21" s="224" t="s">
        <v>14</v>
      </c>
      <c r="B21" s="241">
        <v>56</v>
      </c>
      <c r="C21" s="241">
        <v>54</v>
      </c>
      <c r="D21" s="241">
        <v>49.26</v>
      </c>
      <c r="E21" s="289">
        <v>43</v>
      </c>
      <c r="F21" s="56">
        <f>SUM(C21:E21)/3</f>
        <v>48.75333333333333</v>
      </c>
      <c r="G21" s="56">
        <f>MAX($F$5:$F$21)</f>
        <v>64.2</v>
      </c>
      <c r="H21" s="57">
        <f>MIN($F$5:$F$21)</f>
        <v>17.233333333333334</v>
      </c>
      <c r="I21" s="58">
        <f>(G21-F21)/(G21-H21)</f>
        <v>0.32888573456352033</v>
      </c>
      <c r="J21" s="57">
        <f t="shared" si="4"/>
        <v>0.91571460906118163</v>
      </c>
      <c r="K21" s="57">
        <f>MAX($J$5:$J$21)</f>
        <v>2.2894284851066637</v>
      </c>
      <c r="L21" s="57">
        <f>MIN($J$5:$J$21)</f>
        <v>0.71131092345131697</v>
      </c>
      <c r="M21" s="58">
        <f>(K21-J21)/(K21-L21)</f>
        <v>0.87047626198680783</v>
      </c>
      <c r="N21" s="50">
        <f>0.6*M21+0.4*I21</f>
        <v>0.65384005101749287</v>
      </c>
    </row>
    <row r="22" spans="1:14" x14ac:dyDescent="0.25">
      <c r="A22" s="154"/>
      <c r="B22" s="153"/>
      <c r="C22" s="223"/>
      <c r="D22" s="223"/>
    </row>
  </sheetData>
  <mergeCells count="3">
    <mergeCell ref="A3:E3"/>
    <mergeCell ref="F3:H3"/>
    <mergeCell ref="J3:L3"/>
  </mergeCells>
  <pageMargins left="0.7" right="0.7" top="0.75" bottom="0.75" header="0.3" footer="0.3"/>
  <pageSetup paperSize="9" scale="95" orientation="landscape" horizontalDpi="200" verticalDpi="2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>
    <tabColor rgb="FFFF0000"/>
  </sheetPr>
  <dimension ref="A1:N21"/>
  <sheetViews>
    <sheetView topLeftCell="A4" zoomScale="80" zoomScaleNormal="80" workbookViewId="0">
      <selection activeCell="A8" sqref="A8:XFD8"/>
    </sheetView>
  </sheetViews>
  <sheetFormatPr defaultRowHeight="15" x14ac:dyDescent="0.25"/>
  <cols>
    <col min="1" max="1" width="21.85546875" customWidth="1"/>
    <col min="2" max="2" width="12.140625" customWidth="1"/>
    <col min="3" max="3" width="10" bestFit="1" customWidth="1"/>
    <col min="4" max="4" width="10.5703125" bestFit="1" customWidth="1"/>
    <col min="5" max="5" width="12.42578125" customWidth="1"/>
    <col min="6" max="6" width="11.28515625" customWidth="1"/>
  </cols>
  <sheetData>
    <row r="1" spans="1:14" x14ac:dyDescent="0.25">
      <c r="A1" t="s">
        <v>18</v>
      </c>
    </row>
    <row r="2" spans="1:14" ht="54" customHeight="1" x14ac:dyDescent="0.25">
      <c r="A2" s="329" t="s">
        <v>106</v>
      </c>
      <c r="B2" s="329"/>
      <c r="C2" s="329"/>
      <c r="D2" s="329"/>
      <c r="E2" s="329"/>
      <c r="F2" s="343" t="s">
        <v>29</v>
      </c>
      <c r="G2" s="343"/>
      <c r="H2" s="343"/>
      <c r="I2" s="113" t="s">
        <v>30</v>
      </c>
      <c r="J2" s="344" t="s">
        <v>31</v>
      </c>
      <c r="K2" s="345"/>
      <c r="L2" s="346"/>
      <c r="M2" s="113" t="s">
        <v>32</v>
      </c>
      <c r="N2" s="51" t="s">
        <v>33</v>
      </c>
    </row>
    <row r="3" spans="1:14" ht="63" customHeight="1" x14ac:dyDescent="0.25">
      <c r="A3" s="4" t="s">
        <v>0</v>
      </c>
      <c r="B3" s="10">
        <v>2018</v>
      </c>
      <c r="C3" s="10">
        <v>2019</v>
      </c>
      <c r="D3" s="10">
        <v>2020</v>
      </c>
      <c r="E3" s="10">
        <v>2021</v>
      </c>
      <c r="F3" s="54" t="s">
        <v>28</v>
      </c>
      <c r="G3" s="55" t="s">
        <v>25</v>
      </c>
      <c r="H3" s="55" t="s">
        <v>24</v>
      </c>
      <c r="I3" s="55" t="s">
        <v>27</v>
      </c>
      <c r="J3" s="55" t="s">
        <v>26</v>
      </c>
      <c r="K3" s="55" t="s">
        <v>25</v>
      </c>
      <c r="L3" s="55" t="s">
        <v>24</v>
      </c>
      <c r="M3" s="55" t="s">
        <v>34</v>
      </c>
      <c r="N3" s="52" t="s">
        <v>35</v>
      </c>
    </row>
    <row r="4" spans="1:14" x14ac:dyDescent="0.25">
      <c r="A4" s="12" t="s">
        <v>15</v>
      </c>
      <c r="B4" s="244">
        <v>150.9</v>
      </c>
      <c r="C4" s="244">
        <v>125.6</v>
      </c>
      <c r="D4" s="244">
        <v>134.06</v>
      </c>
      <c r="E4" s="290">
        <v>149.26</v>
      </c>
      <c r="F4" s="56">
        <f t="shared" ref="F4:F9" si="0">SUM(C4:E4)/3</f>
        <v>136.30666666666664</v>
      </c>
      <c r="G4" s="56">
        <f t="shared" ref="G4:G9" si="1">MAX($F$4:$F$20)</f>
        <v>1677</v>
      </c>
      <c r="H4" s="57">
        <f t="shared" ref="H4:H9" si="2">MIN($F$4:$F$20)</f>
        <v>136.30666666666664</v>
      </c>
      <c r="I4" s="58">
        <f t="shared" ref="I4:I9" si="3">(G4-F4)/(G4-H4)</f>
        <v>1</v>
      </c>
      <c r="J4" s="57">
        <f t="shared" ref="J4:J20" si="4">((E4/D4)*(D4/C4)*(C4/B4))^(1/3)</f>
        <v>0.99636408797051923</v>
      </c>
      <c r="K4" s="57">
        <f t="shared" ref="K4:K9" si="5">MAX($J$4:$J$20)</f>
        <v>2.2122616445560133</v>
      </c>
      <c r="L4" s="57">
        <f t="shared" ref="L4:L9" si="6">MIN($J$4:$J$20)</f>
        <v>0.79419321978410229</v>
      </c>
      <c r="M4" s="58">
        <f t="shared" ref="M4:M9" si="7">(K4-J4)/(K4-L4)</f>
        <v>0.85743221930991453</v>
      </c>
      <c r="N4" s="50">
        <f t="shared" ref="N4:N9" si="8">0.6*M4+0.4*I4</f>
        <v>0.91445933158594872</v>
      </c>
    </row>
    <row r="5" spans="1:14" x14ac:dyDescent="0.25">
      <c r="A5" s="12" t="s">
        <v>1</v>
      </c>
      <c r="B5" s="244">
        <v>388.2</v>
      </c>
      <c r="C5" s="244">
        <v>324</v>
      </c>
      <c r="D5" s="244">
        <v>318</v>
      </c>
      <c r="E5" s="19">
        <v>529</v>
      </c>
      <c r="F5" s="56">
        <f t="shared" si="0"/>
        <v>390.33333333333331</v>
      </c>
      <c r="G5" s="56">
        <f t="shared" si="1"/>
        <v>1677</v>
      </c>
      <c r="H5" s="57">
        <f t="shared" si="2"/>
        <v>136.30666666666664</v>
      </c>
      <c r="I5" s="58">
        <f t="shared" si="3"/>
        <v>0.83512184990307392</v>
      </c>
      <c r="J5" s="57">
        <f t="shared" si="4"/>
        <v>1.1086642589466578</v>
      </c>
      <c r="K5" s="57">
        <f t="shared" si="5"/>
        <v>2.2122616445560133</v>
      </c>
      <c r="L5" s="57">
        <f t="shared" si="6"/>
        <v>0.79419321978410229</v>
      </c>
      <c r="M5" s="58">
        <f t="shared" si="7"/>
        <v>0.77823986933977718</v>
      </c>
      <c r="N5" s="50">
        <f t="shared" si="8"/>
        <v>0.80099266156509585</v>
      </c>
    </row>
    <row r="6" spans="1:14" x14ac:dyDescent="0.25">
      <c r="A6" s="12" t="s">
        <v>2</v>
      </c>
      <c r="B6" s="241">
        <v>472</v>
      </c>
      <c r="C6" s="241">
        <v>533</v>
      </c>
      <c r="D6" s="241">
        <v>551</v>
      </c>
      <c r="E6" s="19">
        <v>554.6</v>
      </c>
      <c r="F6" s="56">
        <f t="shared" si="0"/>
        <v>546.19999999999993</v>
      </c>
      <c r="G6" s="56">
        <f t="shared" si="1"/>
        <v>1677</v>
      </c>
      <c r="H6" s="57">
        <f t="shared" si="2"/>
        <v>136.30666666666664</v>
      </c>
      <c r="I6" s="58">
        <f t="shared" si="3"/>
        <v>0.73395527554693996</v>
      </c>
      <c r="J6" s="57">
        <f t="shared" si="4"/>
        <v>1.0552271472450749</v>
      </c>
      <c r="K6" s="57">
        <f t="shared" si="5"/>
        <v>2.2122616445560133</v>
      </c>
      <c r="L6" s="57">
        <f t="shared" si="6"/>
        <v>0.79419321978410229</v>
      </c>
      <c r="M6" s="58">
        <f t="shared" si="7"/>
        <v>0.81592289701890897</v>
      </c>
      <c r="N6" s="50">
        <f t="shared" si="8"/>
        <v>0.78313584843012141</v>
      </c>
    </row>
    <row r="7" spans="1:14" x14ac:dyDescent="0.25">
      <c r="A7" s="12" t="s">
        <v>3</v>
      </c>
      <c r="B7" s="83">
        <v>573.1</v>
      </c>
      <c r="C7" s="83">
        <v>750</v>
      </c>
      <c r="D7" s="8">
        <v>846.1</v>
      </c>
      <c r="E7" s="8">
        <v>846.1</v>
      </c>
      <c r="F7" s="56">
        <f t="shared" si="0"/>
        <v>814.06666666666661</v>
      </c>
      <c r="G7" s="56">
        <f t="shared" si="1"/>
        <v>1677</v>
      </c>
      <c r="H7" s="57">
        <f t="shared" si="2"/>
        <v>136.30666666666664</v>
      </c>
      <c r="I7" s="58">
        <f t="shared" si="3"/>
        <v>0.56009415674328444</v>
      </c>
      <c r="J7" s="57">
        <f t="shared" si="4"/>
        <v>1.1386679467557401</v>
      </c>
      <c r="K7" s="57">
        <f t="shared" si="5"/>
        <v>2.2122616445560133</v>
      </c>
      <c r="L7" s="57">
        <f t="shared" si="6"/>
        <v>0.79419321978410229</v>
      </c>
      <c r="M7" s="58">
        <f t="shared" si="7"/>
        <v>0.75708173106876364</v>
      </c>
      <c r="N7" s="50">
        <f t="shared" si="8"/>
        <v>0.67828670133857194</v>
      </c>
    </row>
    <row r="8" spans="1:14" x14ac:dyDescent="0.25">
      <c r="A8" s="12" t="s">
        <v>16</v>
      </c>
      <c r="B8" s="235">
        <v>190.7</v>
      </c>
      <c r="C8" s="235">
        <v>277.10000000000002</v>
      </c>
      <c r="D8" s="235">
        <v>293.3</v>
      </c>
      <c r="E8" s="19">
        <v>308.7</v>
      </c>
      <c r="F8" s="56">
        <f t="shared" si="0"/>
        <v>293.03333333333336</v>
      </c>
      <c r="G8" s="56">
        <f t="shared" si="1"/>
        <v>1677</v>
      </c>
      <c r="H8" s="57">
        <f t="shared" si="2"/>
        <v>136.30666666666664</v>
      </c>
      <c r="I8" s="58">
        <f t="shared" si="3"/>
        <v>0.89827523539185816</v>
      </c>
      <c r="J8" s="57">
        <f t="shared" si="4"/>
        <v>1.1741636884099911</v>
      </c>
      <c r="K8" s="57">
        <f t="shared" si="5"/>
        <v>2.2122616445560133</v>
      </c>
      <c r="L8" s="57">
        <f t="shared" si="6"/>
        <v>0.79419321978410229</v>
      </c>
      <c r="M8" s="58">
        <f t="shared" si="7"/>
        <v>0.7320506810614551</v>
      </c>
      <c r="N8" s="50">
        <f t="shared" si="8"/>
        <v>0.79854050279361632</v>
      </c>
    </row>
    <row r="9" spans="1:14" x14ac:dyDescent="0.25">
      <c r="A9" s="12" t="s">
        <v>4</v>
      </c>
      <c r="B9" s="241">
        <v>832.1</v>
      </c>
      <c r="C9" s="241">
        <v>835.4</v>
      </c>
      <c r="D9" s="241">
        <v>651.5</v>
      </c>
      <c r="E9" s="19">
        <v>492.6</v>
      </c>
      <c r="F9" s="56">
        <f t="shared" si="0"/>
        <v>659.83333333333337</v>
      </c>
      <c r="G9" s="56">
        <f t="shared" si="1"/>
        <v>1677</v>
      </c>
      <c r="H9" s="57">
        <f t="shared" si="2"/>
        <v>136.30666666666664</v>
      </c>
      <c r="I9" s="58">
        <f t="shared" si="3"/>
        <v>0.66020060232622535</v>
      </c>
      <c r="J9" s="57">
        <f t="shared" si="4"/>
        <v>0.8396654725699817</v>
      </c>
      <c r="K9" s="57">
        <f t="shared" si="5"/>
        <v>2.2122616445560133</v>
      </c>
      <c r="L9" s="57">
        <f t="shared" si="6"/>
        <v>0.79419321978410229</v>
      </c>
      <c r="M9" s="58">
        <f t="shared" si="7"/>
        <v>0.967933668085732</v>
      </c>
      <c r="N9" s="50">
        <f t="shared" si="8"/>
        <v>0.8448404417819293</v>
      </c>
    </row>
    <row r="10" spans="1:14" x14ac:dyDescent="0.25">
      <c r="A10" s="39" t="s">
        <v>5</v>
      </c>
      <c r="B10" s="291" t="s">
        <v>36</v>
      </c>
      <c r="C10" s="292" t="s">
        <v>36</v>
      </c>
      <c r="D10" s="292" t="s">
        <v>36</v>
      </c>
      <c r="E10" s="292" t="s">
        <v>36</v>
      </c>
      <c r="F10" s="296" t="s">
        <v>83</v>
      </c>
      <c r="G10" s="297"/>
      <c r="H10" s="297"/>
      <c r="I10" s="297"/>
      <c r="J10" s="297"/>
      <c r="K10" s="297"/>
      <c r="L10" s="297"/>
      <c r="M10" s="297"/>
      <c r="N10" s="298"/>
    </row>
    <row r="11" spans="1:14" x14ac:dyDescent="0.25">
      <c r="A11" s="12" t="s">
        <v>6</v>
      </c>
      <c r="B11" s="91">
        <v>1262.28</v>
      </c>
      <c r="C11" s="91">
        <v>1224.4100000000001</v>
      </c>
      <c r="D11" s="91">
        <v>1187.68</v>
      </c>
      <c r="E11" s="19">
        <v>1152.05</v>
      </c>
      <c r="F11" s="56">
        <f t="shared" ref="F11:F17" si="9">SUM(C11:E11)/3</f>
        <v>1188.0466666666669</v>
      </c>
      <c r="G11" s="56">
        <f t="shared" ref="G11:G17" si="10">MAX($F$4:$F$20)</f>
        <v>1677</v>
      </c>
      <c r="H11" s="57">
        <f t="shared" ref="H11:H17" si="11">MIN($F$4:$F$20)</f>
        <v>136.30666666666664</v>
      </c>
      <c r="I11" s="58">
        <f t="shared" ref="I11:I17" si="12">(G11-F11)/(G11-H11)</f>
        <v>0.3173592841318193</v>
      </c>
      <c r="J11" s="57">
        <f t="shared" si="4"/>
        <v>0.97000031589887914</v>
      </c>
      <c r="K11" s="57">
        <f t="shared" ref="K11:K17" si="13">MAX($J$4:$J$20)</f>
        <v>2.2122616445560133</v>
      </c>
      <c r="L11" s="57">
        <f t="shared" ref="L11:L17" si="14">MIN($J$4:$J$20)</f>
        <v>0.79419321978410229</v>
      </c>
      <c r="M11" s="58">
        <f t="shared" ref="M11:M17" si="15">(K11-J11)/(K11-L11)</f>
        <v>0.8760235450958197</v>
      </c>
      <c r="N11" s="50">
        <f t="shared" ref="N11:N17" si="16">0.6*M11+0.4*I11</f>
        <v>0.65255784071021949</v>
      </c>
    </row>
    <row r="12" spans="1:14" x14ac:dyDescent="0.25">
      <c r="A12" s="12" t="s">
        <v>7</v>
      </c>
      <c r="B12" s="171">
        <v>827.3</v>
      </c>
      <c r="C12" s="171">
        <v>823.7</v>
      </c>
      <c r="D12" s="171">
        <v>821</v>
      </c>
      <c r="E12" s="19">
        <v>783</v>
      </c>
      <c r="F12" s="56">
        <f t="shared" si="9"/>
        <v>809.23333333333323</v>
      </c>
      <c r="G12" s="56">
        <f t="shared" si="10"/>
        <v>1677</v>
      </c>
      <c r="H12" s="57">
        <f t="shared" si="11"/>
        <v>136.30666666666664</v>
      </c>
      <c r="I12" s="58">
        <f t="shared" si="12"/>
        <v>0.56323127250069238</v>
      </c>
      <c r="J12" s="57">
        <f t="shared" si="4"/>
        <v>0.98182234663404433</v>
      </c>
      <c r="K12" s="57">
        <f t="shared" si="13"/>
        <v>2.2122616445560133</v>
      </c>
      <c r="L12" s="57">
        <f t="shared" si="14"/>
        <v>0.79419321978410229</v>
      </c>
      <c r="M12" s="58">
        <f t="shared" si="15"/>
        <v>0.86768683120483336</v>
      </c>
      <c r="N12" s="50">
        <f t="shared" si="16"/>
        <v>0.74590460772317702</v>
      </c>
    </row>
    <row r="13" spans="1:14" x14ac:dyDescent="0.25">
      <c r="A13" s="12" t="s">
        <v>8</v>
      </c>
      <c r="B13" s="244">
        <v>818.5</v>
      </c>
      <c r="C13" s="244">
        <v>780.1</v>
      </c>
      <c r="D13" s="244">
        <v>835</v>
      </c>
      <c r="E13" s="19">
        <v>869.9</v>
      </c>
      <c r="F13" s="56">
        <f t="shared" si="9"/>
        <v>828.33333333333337</v>
      </c>
      <c r="G13" s="56">
        <f t="shared" si="10"/>
        <v>1677</v>
      </c>
      <c r="H13" s="57">
        <f t="shared" si="11"/>
        <v>136.30666666666664</v>
      </c>
      <c r="I13" s="58">
        <f t="shared" si="12"/>
        <v>0.55083425643865958</v>
      </c>
      <c r="J13" s="57">
        <f t="shared" si="4"/>
        <v>1.0205091015055692</v>
      </c>
      <c r="K13" s="57">
        <f t="shared" si="13"/>
        <v>2.2122616445560133</v>
      </c>
      <c r="L13" s="57">
        <f t="shared" si="14"/>
        <v>0.79419321978410229</v>
      </c>
      <c r="M13" s="58">
        <f t="shared" si="15"/>
        <v>0.84040552785182521</v>
      </c>
      <c r="N13" s="50">
        <f t="shared" si="16"/>
        <v>0.72457701928655893</v>
      </c>
    </row>
    <row r="14" spans="1:14" x14ac:dyDescent="0.25">
      <c r="A14" s="12" t="s">
        <v>9</v>
      </c>
      <c r="B14" s="167">
        <v>647</v>
      </c>
      <c r="C14" s="167">
        <v>649</v>
      </c>
      <c r="D14" s="167">
        <v>640</v>
      </c>
      <c r="E14" s="19">
        <v>642</v>
      </c>
      <c r="F14" s="56">
        <f t="shared" si="9"/>
        <v>643.66666666666663</v>
      </c>
      <c r="G14" s="56">
        <f t="shared" si="10"/>
        <v>1677</v>
      </c>
      <c r="H14" s="57">
        <f t="shared" si="11"/>
        <v>136.30666666666664</v>
      </c>
      <c r="I14" s="58">
        <f t="shared" si="12"/>
        <v>0.6706937136527279</v>
      </c>
      <c r="J14" s="57">
        <f t="shared" si="4"/>
        <v>0.9974173438727042</v>
      </c>
      <c r="K14" s="57">
        <f t="shared" si="13"/>
        <v>2.2122616445560133</v>
      </c>
      <c r="L14" s="57">
        <f t="shared" si="14"/>
        <v>0.79419321978410229</v>
      </c>
      <c r="M14" s="58">
        <f t="shared" si="15"/>
        <v>0.85668947947889806</v>
      </c>
      <c r="N14" s="50">
        <f t="shared" si="16"/>
        <v>0.78229117314842989</v>
      </c>
    </row>
    <row r="15" spans="1:14" x14ac:dyDescent="0.25">
      <c r="A15" s="12" t="s">
        <v>43</v>
      </c>
      <c r="B15" s="245">
        <v>507.99</v>
      </c>
      <c r="C15" s="245">
        <v>993.05499999999995</v>
      </c>
      <c r="D15" s="245">
        <v>402.12</v>
      </c>
      <c r="E15" s="19">
        <v>403.2</v>
      </c>
      <c r="F15" s="56">
        <f t="shared" si="9"/>
        <v>599.45833333333337</v>
      </c>
      <c r="G15" s="56">
        <f t="shared" si="10"/>
        <v>1677</v>
      </c>
      <c r="H15" s="57">
        <f t="shared" si="11"/>
        <v>136.30666666666664</v>
      </c>
      <c r="I15" s="58">
        <f t="shared" si="12"/>
        <v>0.69938750519246728</v>
      </c>
      <c r="J15" s="57">
        <f t="shared" si="4"/>
        <v>0.92588088931142221</v>
      </c>
      <c r="K15" s="57">
        <f t="shared" si="13"/>
        <v>2.2122616445560133</v>
      </c>
      <c r="L15" s="57">
        <f t="shared" si="14"/>
        <v>0.79419321978410229</v>
      </c>
      <c r="M15" s="58">
        <f t="shared" si="15"/>
        <v>0.90713588482269392</v>
      </c>
      <c r="N15" s="50">
        <f t="shared" si="16"/>
        <v>0.8240365329706032</v>
      </c>
    </row>
    <row r="16" spans="1:14" x14ac:dyDescent="0.25">
      <c r="A16" s="12" t="s">
        <v>10</v>
      </c>
      <c r="B16" s="91">
        <v>87.3</v>
      </c>
      <c r="C16" s="91">
        <v>87.7</v>
      </c>
      <c r="D16" s="91">
        <v>87.7</v>
      </c>
      <c r="E16" s="19">
        <v>945.2</v>
      </c>
      <c r="F16" s="56">
        <f t="shared" si="9"/>
        <v>373.53333333333336</v>
      </c>
      <c r="G16" s="56">
        <f t="shared" si="10"/>
        <v>1677</v>
      </c>
      <c r="H16" s="57">
        <f t="shared" si="11"/>
        <v>136.30666666666664</v>
      </c>
      <c r="I16" s="58">
        <f t="shared" si="12"/>
        <v>0.84602603157020217</v>
      </c>
      <c r="J16" s="57">
        <f t="shared" si="4"/>
        <v>2.2122616445560133</v>
      </c>
      <c r="K16" s="57">
        <f t="shared" si="13"/>
        <v>2.2122616445560133</v>
      </c>
      <c r="L16" s="57">
        <f t="shared" si="14"/>
        <v>0.79419321978410229</v>
      </c>
      <c r="M16" s="58">
        <f t="shared" si="15"/>
        <v>0</v>
      </c>
      <c r="N16" s="50">
        <f t="shared" si="16"/>
        <v>0.33841041262808091</v>
      </c>
    </row>
    <row r="17" spans="1:14" x14ac:dyDescent="0.25">
      <c r="A17" s="12" t="s">
        <v>11</v>
      </c>
      <c r="B17" s="246">
        <v>1710.3</v>
      </c>
      <c r="C17" s="246">
        <v>1698.7</v>
      </c>
      <c r="D17" s="246">
        <v>1689.5</v>
      </c>
      <c r="E17" s="19">
        <v>1642.8</v>
      </c>
      <c r="F17" s="56">
        <f t="shared" si="9"/>
        <v>1677</v>
      </c>
      <c r="G17" s="56">
        <f t="shared" si="10"/>
        <v>1677</v>
      </c>
      <c r="H17" s="57">
        <f t="shared" si="11"/>
        <v>136.30666666666664</v>
      </c>
      <c r="I17" s="58">
        <f t="shared" si="12"/>
        <v>0</v>
      </c>
      <c r="J17" s="57">
        <f t="shared" si="4"/>
        <v>0.98666744625637592</v>
      </c>
      <c r="K17" s="57">
        <f t="shared" si="13"/>
        <v>2.2122616445560133</v>
      </c>
      <c r="L17" s="57">
        <f t="shared" si="14"/>
        <v>0.79419321978410229</v>
      </c>
      <c r="M17" s="58">
        <f t="shared" si="15"/>
        <v>0.86427014161659221</v>
      </c>
      <c r="N17" s="50">
        <f t="shared" si="16"/>
        <v>0.51856208496995526</v>
      </c>
    </row>
    <row r="18" spans="1:14" x14ac:dyDescent="0.25">
      <c r="A18" s="39" t="s">
        <v>12</v>
      </c>
      <c r="B18" s="291" t="s">
        <v>36</v>
      </c>
      <c r="C18" s="292" t="s">
        <v>36</v>
      </c>
      <c r="D18" s="292" t="s">
        <v>36</v>
      </c>
      <c r="E18" s="292" t="s">
        <v>36</v>
      </c>
      <c r="F18" s="296" t="s">
        <v>82</v>
      </c>
      <c r="G18" s="297"/>
      <c r="H18" s="297"/>
      <c r="I18" s="297"/>
      <c r="J18" s="297"/>
      <c r="K18" s="297"/>
      <c r="L18" s="297"/>
      <c r="M18" s="297"/>
      <c r="N18" s="298"/>
    </row>
    <row r="19" spans="1:14" x14ac:dyDescent="0.25">
      <c r="A19" s="12" t="s">
        <v>13</v>
      </c>
      <c r="B19" s="91">
        <v>912.3</v>
      </c>
      <c r="C19" s="91">
        <v>527.29999999999995</v>
      </c>
      <c r="D19" s="91">
        <v>521</v>
      </c>
      <c r="E19" s="19">
        <v>457</v>
      </c>
      <c r="F19" s="56">
        <f>SUM(C19:E19)/3</f>
        <v>501.76666666666665</v>
      </c>
      <c r="G19" s="56">
        <f>MAX($F$4:$F$20)</f>
        <v>1677</v>
      </c>
      <c r="H19" s="57">
        <f>MIN($F$4:$F$20)</f>
        <v>136.30666666666664</v>
      </c>
      <c r="I19" s="58">
        <f>(G19-F19)/(G19-H19)</f>
        <v>0.76279510523400718</v>
      </c>
      <c r="J19" s="57">
        <f t="shared" si="4"/>
        <v>0.79419321978410229</v>
      </c>
      <c r="K19" s="57">
        <f>MAX($J$4:$J$20)</f>
        <v>2.2122616445560133</v>
      </c>
      <c r="L19" s="57">
        <f>MIN($J$4:$J$20)</f>
        <v>0.79419321978410229</v>
      </c>
      <c r="M19" s="58">
        <f>(K19-J19)/(K19-L19)</f>
        <v>1</v>
      </c>
      <c r="N19" s="50">
        <f>0.6*M19+0.4*I19</f>
        <v>0.90511804209360291</v>
      </c>
    </row>
    <row r="20" spans="1:14" ht="15.75" thickBot="1" x14ac:dyDescent="0.3">
      <c r="A20" s="12" t="s">
        <v>14</v>
      </c>
      <c r="B20" s="244">
        <v>810</v>
      </c>
      <c r="C20" s="244">
        <v>757.5</v>
      </c>
      <c r="D20" s="244">
        <v>514.29999999999995</v>
      </c>
      <c r="E20" s="289">
        <v>584</v>
      </c>
      <c r="F20" s="56">
        <f>SUM(C20:E20)/3</f>
        <v>618.6</v>
      </c>
      <c r="G20" s="56">
        <f>MAX($F$4:$F$20)</f>
        <v>1677</v>
      </c>
      <c r="H20" s="57">
        <f>MIN($F$4:$F$20)</f>
        <v>136.30666666666664</v>
      </c>
      <c r="I20" s="58">
        <f>(G20-F20)/(G20-H20)</f>
        <v>0.6869634450290778</v>
      </c>
      <c r="J20" s="57">
        <f t="shared" si="4"/>
        <v>0.89669058417162284</v>
      </c>
      <c r="K20" s="57">
        <f>MAX($J$4:$J$20)</f>
        <v>2.2122616445560133</v>
      </c>
      <c r="L20" s="57">
        <f>MIN($J$4:$J$20)</f>
        <v>0.79419321978410229</v>
      </c>
      <c r="M20" s="58">
        <f>(K20-J20)/(K20-L20)</f>
        <v>0.92772043816996586</v>
      </c>
      <c r="N20" s="50">
        <f>0.6*M20+0.4*I20</f>
        <v>0.8314176409136107</v>
      </c>
    </row>
    <row r="21" spans="1:14" x14ac:dyDescent="0.25">
      <c r="A21" s="154" t="s">
        <v>84</v>
      </c>
      <c r="B21" s="153"/>
      <c r="C21" s="226"/>
      <c r="D21" s="226"/>
      <c r="E21" s="226"/>
    </row>
  </sheetData>
  <mergeCells count="3">
    <mergeCell ref="A2:E2"/>
    <mergeCell ref="F2:H2"/>
    <mergeCell ref="J2:L2"/>
  </mergeCells>
  <pageMargins left="0.7" right="0.7" top="0.75" bottom="0.75" header="0.3" footer="0.3"/>
  <pageSetup paperSize="9" scale="85"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/>
  </sheetPr>
  <dimension ref="A2:O21"/>
  <sheetViews>
    <sheetView zoomScale="80" zoomScaleNormal="80" workbookViewId="0">
      <selection activeCell="E21" sqref="E21"/>
    </sheetView>
  </sheetViews>
  <sheetFormatPr defaultRowHeight="15" x14ac:dyDescent="0.25"/>
  <cols>
    <col min="1" max="1" width="21.28515625" customWidth="1"/>
    <col min="2" max="2" width="12.85546875" customWidth="1"/>
    <col min="3" max="5" width="10.140625" bestFit="1" customWidth="1"/>
    <col min="6" max="6" width="11.85546875" customWidth="1"/>
    <col min="14" max="14" width="10.5703125" customWidth="1"/>
  </cols>
  <sheetData>
    <row r="2" spans="1:15" ht="15.75" x14ac:dyDescent="0.25">
      <c r="A2" s="14" t="s">
        <v>18</v>
      </c>
    </row>
    <row r="3" spans="1:15" ht="62.25" customHeight="1" x14ac:dyDescent="0.25">
      <c r="A3" s="339" t="s">
        <v>17</v>
      </c>
      <c r="B3" s="340"/>
      <c r="C3" s="340"/>
      <c r="D3" s="340"/>
      <c r="E3" s="340"/>
      <c r="F3" s="343" t="s">
        <v>29</v>
      </c>
      <c r="G3" s="343"/>
      <c r="H3" s="343"/>
      <c r="I3" s="53" t="s">
        <v>30</v>
      </c>
      <c r="J3" s="344" t="s">
        <v>31</v>
      </c>
      <c r="K3" s="345"/>
      <c r="L3" s="346"/>
      <c r="M3" s="53" t="s">
        <v>32</v>
      </c>
      <c r="N3" s="51" t="s">
        <v>33</v>
      </c>
    </row>
    <row r="4" spans="1:15" ht="63.75" customHeight="1" x14ac:dyDescent="0.25">
      <c r="A4" s="4" t="s">
        <v>0</v>
      </c>
      <c r="B4" s="278">
        <v>2018</v>
      </c>
      <c r="C4" s="278">
        <v>2019</v>
      </c>
      <c r="D4" s="88">
        <v>2020</v>
      </c>
      <c r="E4" s="88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x14ac:dyDescent="0.25">
      <c r="A5" s="12" t="s">
        <v>15</v>
      </c>
      <c r="B5" s="19">
        <v>68.8</v>
      </c>
      <c r="C5" s="19">
        <v>63.73</v>
      </c>
      <c r="D5" s="89">
        <v>73.260000000000005</v>
      </c>
      <c r="E5" s="325">
        <v>67.8</v>
      </c>
      <c r="F5" s="56">
        <f>SUM(C5:E5)/3</f>
        <v>68.263333333333335</v>
      </c>
      <c r="G5" s="56">
        <f>MAX($F$5:$F$21)</f>
        <v>92.5</v>
      </c>
      <c r="H5" s="56">
        <f>MIN($F$5:$F$21)</f>
        <v>7.3666666666666671</v>
      </c>
      <c r="I5" s="58">
        <f>(G5-F5)/(G5-H5)</f>
        <v>0.28469068128426001</v>
      </c>
      <c r="J5" s="57">
        <f>((E5/D5)*(D5/C5)*(C5/B5))^(1/3)</f>
        <v>0.99513137370555849</v>
      </c>
      <c r="K5" s="57">
        <f>MAX($J$5:$J$21)</f>
        <v>1.3463305880785696</v>
      </c>
      <c r="L5" s="57">
        <f>MIN($J$5:$J$21)</f>
        <v>0.65925598949698427</v>
      </c>
      <c r="M5" s="58">
        <f>(K5-J5)/(K5-L5)</f>
        <v>0.51115150392408037</v>
      </c>
      <c r="N5" s="50">
        <f t="shared" ref="N5:N21" si="0">0.6*M5+0.4*I5</f>
        <v>0.42056717486815226</v>
      </c>
      <c r="O5">
        <f>_xlfn.RANK.EQ(E5, $E$5:$E$21,1)</f>
        <v>10</v>
      </c>
    </row>
    <row r="6" spans="1:15" x14ac:dyDescent="0.25">
      <c r="A6" s="12" t="s">
        <v>1</v>
      </c>
      <c r="B6" s="19">
        <v>18.899999999999999</v>
      </c>
      <c r="C6" s="19">
        <v>15</v>
      </c>
      <c r="D6" s="89">
        <v>18.149999999999999</v>
      </c>
      <c r="E6" s="322">
        <v>12.9</v>
      </c>
      <c r="F6" s="56">
        <f t="shared" ref="F6:F21" si="1">SUM(C6:E6)/3</f>
        <v>15.35</v>
      </c>
      <c r="G6" s="56">
        <f t="shared" ref="G6:G21" si="2">MAX($F$5:$F$21)</f>
        <v>92.5</v>
      </c>
      <c r="H6" s="56">
        <f t="shared" ref="H6:H21" si="3">MIN($F$5:$F$21)</f>
        <v>7.3666666666666671</v>
      </c>
      <c r="I6" s="58">
        <f>(G6-F6)/(G6-H6)</f>
        <v>0.90622552858261562</v>
      </c>
      <c r="J6" s="57">
        <f t="shared" ref="J6:J21" si="4">((E6/D6)*(D6/C6)*(C6/B6))^(1/3)</f>
        <v>0.88045933429513723</v>
      </c>
      <c r="K6" s="57">
        <f t="shared" ref="K6:K21" si="5">MAX($J$5:$J$21)</f>
        <v>1.3463305880785696</v>
      </c>
      <c r="L6" s="57">
        <f t="shared" ref="L6:L21" si="6">MIN($J$5:$J$21)</f>
        <v>0.65925598949698427</v>
      </c>
      <c r="M6" s="58">
        <f t="shared" ref="M6:M21" si="7">(K6-J6)/(K6-L6)</f>
        <v>0.67805046896681831</v>
      </c>
      <c r="N6" s="50">
        <f t="shared" si="0"/>
        <v>0.76932049281313719</v>
      </c>
      <c r="O6">
        <f t="shared" ref="O6:O21" si="8">_xlfn.RANK.EQ(E6, $E$5:$E$21,1)</f>
        <v>3</v>
      </c>
    </row>
    <row r="7" spans="1:15" x14ac:dyDescent="0.25">
      <c r="A7" s="12" t="s">
        <v>2</v>
      </c>
      <c r="B7" s="89">
        <v>19.440000000000001</v>
      </c>
      <c r="C7" s="89">
        <v>10.42</v>
      </c>
      <c r="D7" s="89">
        <v>10.18</v>
      </c>
      <c r="E7" s="322">
        <v>9.5500000000000007</v>
      </c>
      <c r="F7" s="56">
        <f t="shared" si="1"/>
        <v>10.050000000000001</v>
      </c>
      <c r="G7" s="56">
        <f t="shared" si="2"/>
        <v>92.5</v>
      </c>
      <c r="H7" s="56">
        <f t="shared" si="3"/>
        <v>7.3666666666666671</v>
      </c>
      <c r="I7" s="58">
        <f t="shared" ref="I7:I21" si="9">(G7-F7)/(G7-H7)</f>
        <v>0.96848081440877065</v>
      </c>
      <c r="J7" s="57">
        <f t="shared" si="4"/>
        <v>0.78904608680153332</v>
      </c>
      <c r="K7" s="57">
        <f t="shared" si="5"/>
        <v>1.3463305880785696</v>
      </c>
      <c r="L7" s="57">
        <f t="shared" si="6"/>
        <v>0.65925598949698427</v>
      </c>
      <c r="M7" s="58">
        <f t="shared" si="7"/>
        <v>0.81109751754395942</v>
      </c>
      <c r="N7" s="50">
        <f t="shared" si="0"/>
        <v>0.874050836289884</v>
      </c>
      <c r="O7">
        <f t="shared" si="8"/>
        <v>2</v>
      </c>
    </row>
    <row r="8" spans="1:15" x14ac:dyDescent="0.25">
      <c r="A8" s="12" t="s">
        <v>3</v>
      </c>
      <c r="B8" s="19">
        <v>84.3</v>
      </c>
      <c r="C8" s="19">
        <v>81.400000000000006</v>
      </c>
      <c r="D8" s="89">
        <v>80.5</v>
      </c>
      <c r="E8" s="322">
        <v>78.099999999999994</v>
      </c>
      <c r="F8" s="56">
        <f t="shared" si="1"/>
        <v>80</v>
      </c>
      <c r="G8" s="56">
        <f t="shared" si="2"/>
        <v>92.5</v>
      </c>
      <c r="H8" s="56">
        <f t="shared" si="3"/>
        <v>7.3666666666666671</v>
      </c>
      <c r="I8" s="58">
        <f t="shared" si="9"/>
        <v>0.14682850430696948</v>
      </c>
      <c r="J8" s="57">
        <f t="shared" si="4"/>
        <v>0.9748575355412592</v>
      </c>
      <c r="K8" s="57">
        <f t="shared" si="5"/>
        <v>1.3463305880785696</v>
      </c>
      <c r="L8" s="57">
        <f t="shared" si="6"/>
        <v>0.65925598949698427</v>
      </c>
      <c r="M8" s="58">
        <f t="shared" si="7"/>
        <v>0.54065898128702339</v>
      </c>
      <c r="N8" s="50">
        <f t="shared" si="0"/>
        <v>0.38312679049500181</v>
      </c>
      <c r="O8">
        <f t="shared" si="8"/>
        <v>12</v>
      </c>
    </row>
    <row r="9" spans="1:15" x14ac:dyDescent="0.25">
      <c r="A9" s="12" t="s">
        <v>16</v>
      </c>
      <c r="B9" s="19">
        <v>70.5</v>
      </c>
      <c r="C9" s="19">
        <v>61.6</v>
      </c>
      <c r="D9" s="89">
        <v>51.5</v>
      </c>
      <c r="E9" s="322">
        <v>20.2</v>
      </c>
      <c r="F9" s="56">
        <f t="shared" si="1"/>
        <v>44.43333333333333</v>
      </c>
      <c r="G9" s="56">
        <f t="shared" si="2"/>
        <v>92.5</v>
      </c>
      <c r="H9" s="56">
        <f t="shared" si="3"/>
        <v>7.3666666666666671</v>
      </c>
      <c r="I9" s="58">
        <f t="shared" si="9"/>
        <v>0.5646045418950667</v>
      </c>
      <c r="J9" s="57">
        <f t="shared" si="4"/>
        <v>0.65925598949698427</v>
      </c>
      <c r="K9" s="57">
        <f t="shared" si="5"/>
        <v>1.3463305880785696</v>
      </c>
      <c r="L9" s="57">
        <f t="shared" si="6"/>
        <v>0.65925598949698427</v>
      </c>
      <c r="M9" s="58">
        <f t="shared" si="7"/>
        <v>1</v>
      </c>
      <c r="N9" s="50">
        <f t="shared" si="0"/>
        <v>0.8258418167580267</v>
      </c>
      <c r="O9">
        <f t="shared" si="8"/>
        <v>4</v>
      </c>
    </row>
    <row r="10" spans="1:15" x14ac:dyDescent="0.25">
      <c r="A10" s="12" t="s">
        <v>4</v>
      </c>
      <c r="B10" s="8">
        <v>84.9</v>
      </c>
      <c r="C10" s="8">
        <v>84</v>
      </c>
      <c r="D10" s="83">
        <v>82</v>
      </c>
      <c r="E10" s="322">
        <v>81.599999999999994</v>
      </c>
      <c r="F10" s="56">
        <f t="shared" si="1"/>
        <v>82.533333333333331</v>
      </c>
      <c r="G10" s="56">
        <f t="shared" si="2"/>
        <v>92.5</v>
      </c>
      <c r="H10" s="56">
        <f t="shared" si="3"/>
        <v>7.3666666666666671</v>
      </c>
      <c r="I10" s="58">
        <f t="shared" si="9"/>
        <v>0.11707126076742368</v>
      </c>
      <c r="J10" s="57">
        <f t="shared" si="4"/>
        <v>0.9868719902231653</v>
      </c>
      <c r="K10" s="57">
        <f t="shared" si="5"/>
        <v>1.3463305880785696</v>
      </c>
      <c r="L10" s="57">
        <f t="shared" si="6"/>
        <v>0.65925598949698427</v>
      </c>
      <c r="M10" s="58">
        <f t="shared" si="7"/>
        <v>0.52317259086201118</v>
      </c>
      <c r="N10" s="50">
        <f t="shared" si="0"/>
        <v>0.36073205882417614</v>
      </c>
      <c r="O10">
        <f t="shared" si="8"/>
        <v>13</v>
      </c>
    </row>
    <row r="11" spans="1:15" x14ac:dyDescent="0.25">
      <c r="A11" s="12" t="s">
        <v>5</v>
      </c>
      <c r="B11" s="19">
        <v>48</v>
      </c>
      <c r="C11" s="19">
        <v>48</v>
      </c>
      <c r="D11" s="89">
        <v>40</v>
      </c>
      <c r="E11" s="322">
        <v>96.3</v>
      </c>
      <c r="F11" s="56">
        <f t="shared" si="1"/>
        <v>61.433333333333337</v>
      </c>
      <c r="G11" s="56">
        <f t="shared" si="2"/>
        <v>92.5</v>
      </c>
      <c r="H11" s="56">
        <f t="shared" si="3"/>
        <v>7.3666666666666671</v>
      </c>
      <c r="I11" s="58">
        <f t="shared" si="9"/>
        <v>0.36491777603758807</v>
      </c>
      <c r="J11" s="57">
        <f t="shared" si="4"/>
        <v>1.2612321029218541</v>
      </c>
      <c r="K11" s="57">
        <f t="shared" si="5"/>
        <v>1.3463305880785696</v>
      </c>
      <c r="L11" s="57">
        <f t="shared" si="6"/>
        <v>0.65925598949698427</v>
      </c>
      <c r="M11" s="58">
        <f t="shared" si="7"/>
        <v>0.12385625277429133</v>
      </c>
      <c r="N11" s="50">
        <f t="shared" si="0"/>
        <v>0.22028086207961003</v>
      </c>
      <c r="O11">
        <f t="shared" si="8"/>
        <v>17</v>
      </c>
    </row>
    <row r="12" spans="1:15" x14ac:dyDescent="0.25">
      <c r="A12" s="12" t="s">
        <v>6</v>
      </c>
      <c r="B12" s="19">
        <v>21.8</v>
      </c>
      <c r="C12" s="19">
        <v>15.7</v>
      </c>
      <c r="D12" s="89">
        <v>12.7</v>
      </c>
      <c r="E12" s="322">
        <v>53.2</v>
      </c>
      <c r="F12" s="56">
        <f t="shared" si="1"/>
        <v>27.2</v>
      </c>
      <c r="G12" s="56">
        <f t="shared" si="2"/>
        <v>92.5</v>
      </c>
      <c r="H12" s="56">
        <f t="shared" si="3"/>
        <v>7.3666666666666671</v>
      </c>
      <c r="I12" s="58">
        <f t="shared" si="9"/>
        <v>0.76703210649960851</v>
      </c>
      <c r="J12" s="57">
        <f t="shared" si="4"/>
        <v>1.3463305880785696</v>
      </c>
      <c r="K12" s="57">
        <f t="shared" si="5"/>
        <v>1.3463305880785696</v>
      </c>
      <c r="L12" s="57">
        <f t="shared" si="6"/>
        <v>0.65925598949698427</v>
      </c>
      <c r="M12" s="58">
        <f t="shared" si="7"/>
        <v>0</v>
      </c>
      <c r="N12" s="50">
        <f t="shared" si="0"/>
        <v>0.30681284259984343</v>
      </c>
      <c r="O12">
        <f t="shared" si="8"/>
        <v>6</v>
      </c>
    </row>
    <row r="13" spans="1:15" ht="14.25" customHeight="1" x14ac:dyDescent="0.25">
      <c r="A13" s="12" t="s">
        <v>7</v>
      </c>
      <c r="B13" s="19">
        <v>87</v>
      </c>
      <c r="C13" s="19">
        <v>83.6</v>
      </c>
      <c r="D13" s="89">
        <v>83.5</v>
      </c>
      <c r="E13" s="322">
        <v>82.5</v>
      </c>
      <c r="F13" s="56">
        <f t="shared" si="1"/>
        <v>83.2</v>
      </c>
      <c r="G13" s="56">
        <f t="shared" si="2"/>
        <v>92.5</v>
      </c>
      <c r="H13" s="56">
        <f t="shared" si="3"/>
        <v>7.3666666666666671</v>
      </c>
      <c r="I13" s="58">
        <f t="shared" si="9"/>
        <v>0.10924040720438526</v>
      </c>
      <c r="J13" s="57">
        <f t="shared" si="4"/>
        <v>0.9824525072296314</v>
      </c>
      <c r="K13" s="57">
        <f t="shared" si="5"/>
        <v>1.3463305880785696</v>
      </c>
      <c r="L13" s="57">
        <f t="shared" si="6"/>
        <v>0.65925598949698427</v>
      </c>
      <c r="M13" s="58">
        <f t="shared" si="7"/>
        <v>0.52960490986006115</v>
      </c>
      <c r="N13" s="50">
        <f t="shared" si="0"/>
        <v>0.36145910879779075</v>
      </c>
      <c r="O13">
        <f t="shared" si="8"/>
        <v>14</v>
      </c>
    </row>
    <row r="14" spans="1:15" x14ac:dyDescent="0.25">
      <c r="A14" s="12" t="s">
        <v>8</v>
      </c>
      <c r="B14" s="19">
        <v>66.3</v>
      </c>
      <c r="C14" s="19">
        <v>64.8</v>
      </c>
      <c r="D14" s="89">
        <v>56.2</v>
      </c>
      <c r="E14" s="322">
        <v>57.7</v>
      </c>
      <c r="F14" s="56">
        <f t="shared" si="1"/>
        <v>59.566666666666663</v>
      </c>
      <c r="G14" s="56">
        <f t="shared" si="2"/>
        <v>92.5</v>
      </c>
      <c r="H14" s="56">
        <f t="shared" si="3"/>
        <v>7.3666666666666671</v>
      </c>
      <c r="I14" s="58">
        <f t="shared" si="9"/>
        <v>0.3868441660140956</v>
      </c>
      <c r="J14" s="57">
        <f t="shared" si="4"/>
        <v>0.95474507826108712</v>
      </c>
      <c r="K14" s="57">
        <f t="shared" si="5"/>
        <v>1.3463305880785696</v>
      </c>
      <c r="L14" s="57">
        <f t="shared" si="6"/>
        <v>0.65925598949698427</v>
      </c>
      <c r="M14" s="58">
        <f t="shared" si="7"/>
        <v>0.56993157748209844</v>
      </c>
      <c r="N14" s="50">
        <f t="shared" si="0"/>
        <v>0.4966966128948973</v>
      </c>
      <c r="O14">
        <f t="shared" si="8"/>
        <v>8</v>
      </c>
    </row>
    <row r="15" spans="1:15" x14ac:dyDescent="0.25">
      <c r="A15" s="12" t="s">
        <v>9</v>
      </c>
      <c r="B15" s="8">
        <v>16.48</v>
      </c>
      <c r="C15" s="8">
        <v>8.9</v>
      </c>
      <c r="D15" s="83">
        <v>6.3</v>
      </c>
      <c r="E15" s="322">
        <v>6.9</v>
      </c>
      <c r="F15" s="56">
        <f t="shared" si="1"/>
        <v>7.3666666666666671</v>
      </c>
      <c r="G15" s="56">
        <f t="shared" si="2"/>
        <v>92.5</v>
      </c>
      <c r="H15" s="56">
        <f t="shared" si="3"/>
        <v>7.3666666666666671</v>
      </c>
      <c r="I15" s="58">
        <f t="shared" si="9"/>
        <v>1</v>
      </c>
      <c r="J15" s="57">
        <f t="shared" si="4"/>
        <v>0.74810741805504233</v>
      </c>
      <c r="K15" s="57">
        <f t="shared" si="5"/>
        <v>1.3463305880785696</v>
      </c>
      <c r="L15" s="57">
        <f t="shared" si="6"/>
        <v>0.65925598949698427</v>
      </c>
      <c r="M15" s="58">
        <f t="shared" si="7"/>
        <v>0.87068154063403702</v>
      </c>
      <c r="N15" s="50">
        <f t="shared" si="0"/>
        <v>0.92240892438042221</v>
      </c>
      <c r="O15">
        <f t="shared" si="8"/>
        <v>1</v>
      </c>
    </row>
    <row r="16" spans="1:15" x14ac:dyDescent="0.25">
      <c r="A16" s="12" t="s">
        <v>43</v>
      </c>
      <c r="B16" s="19">
        <v>31.7</v>
      </c>
      <c r="C16" s="19">
        <v>21.7</v>
      </c>
      <c r="D16" s="89">
        <v>17.5</v>
      </c>
      <c r="E16" s="322">
        <v>53.3</v>
      </c>
      <c r="F16" s="56">
        <f t="shared" si="1"/>
        <v>30.833333333333332</v>
      </c>
      <c r="G16" s="56">
        <f t="shared" si="2"/>
        <v>92.5</v>
      </c>
      <c r="H16" s="56">
        <f t="shared" si="3"/>
        <v>7.3666666666666671</v>
      </c>
      <c r="I16" s="58">
        <f t="shared" si="9"/>
        <v>0.72435395458104945</v>
      </c>
      <c r="J16" s="57">
        <f t="shared" si="4"/>
        <v>1.189111690854401</v>
      </c>
      <c r="K16" s="57">
        <f t="shared" si="5"/>
        <v>1.3463305880785696</v>
      </c>
      <c r="L16" s="57">
        <f t="shared" si="6"/>
        <v>0.65925598949698427</v>
      </c>
      <c r="M16" s="58">
        <f t="shared" si="7"/>
        <v>0.22882362053368785</v>
      </c>
      <c r="N16" s="50">
        <f t="shared" si="0"/>
        <v>0.42703575415263251</v>
      </c>
      <c r="O16">
        <f t="shared" si="8"/>
        <v>7</v>
      </c>
    </row>
    <row r="17" spans="1:15" x14ac:dyDescent="0.25">
      <c r="A17" s="12" t="s">
        <v>10</v>
      </c>
      <c r="B17" s="19">
        <v>54</v>
      </c>
      <c r="C17" s="19">
        <v>52</v>
      </c>
      <c r="D17" s="89">
        <v>52</v>
      </c>
      <c r="E17" s="322">
        <v>20.9</v>
      </c>
      <c r="F17" s="56">
        <f t="shared" si="1"/>
        <v>41.633333333333333</v>
      </c>
      <c r="G17" s="56">
        <f t="shared" si="2"/>
        <v>92.5</v>
      </c>
      <c r="H17" s="56">
        <f t="shared" si="3"/>
        <v>7.3666666666666671</v>
      </c>
      <c r="I17" s="58">
        <f t="shared" si="9"/>
        <v>0.59749412685982783</v>
      </c>
      <c r="J17" s="57">
        <f t="shared" si="4"/>
        <v>0.72875940976790732</v>
      </c>
      <c r="K17" s="57">
        <f t="shared" si="5"/>
        <v>1.3463305880785696</v>
      </c>
      <c r="L17" s="57">
        <f t="shared" si="6"/>
        <v>0.65925598949698427</v>
      </c>
      <c r="M17" s="58">
        <f t="shared" si="7"/>
        <v>0.89884152257352012</v>
      </c>
      <c r="N17" s="50">
        <f t="shared" si="0"/>
        <v>0.77830256428804323</v>
      </c>
      <c r="O17">
        <f t="shared" si="8"/>
        <v>5</v>
      </c>
    </row>
    <row r="18" spans="1:15" x14ac:dyDescent="0.25">
      <c r="A18" s="12" t="s">
        <v>11</v>
      </c>
      <c r="B18" s="19">
        <v>67.3</v>
      </c>
      <c r="C18" s="40">
        <v>82.4</v>
      </c>
      <c r="D18" s="90">
        <v>72.099999999999994</v>
      </c>
      <c r="E18" s="327">
        <v>69</v>
      </c>
      <c r="F18" s="56">
        <f t="shared" si="1"/>
        <v>74.5</v>
      </c>
      <c r="G18" s="56">
        <f t="shared" si="2"/>
        <v>92.5</v>
      </c>
      <c r="H18" s="56">
        <f t="shared" si="3"/>
        <v>7.3666666666666671</v>
      </c>
      <c r="I18" s="58">
        <f t="shared" si="9"/>
        <v>0.21143304620203604</v>
      </c>
      <c r="J18" s="57">
        <f t="shared" si="4"/>
        <v>1.0083500918053765</v>
      </c>
      <c r="K18" s="57">
        <f t="shared" si="5"/>
        <v>1.3463305880785696</v>
      </c>
      <c r="L18" s="57">
        <f t="shared" si="6"/>
        <v>0.65925598949698427</v>
      </c>
      <c r="M18" s="58">
        <f t="shared" si="7"/>
        <v>0.49191237308281932</v>
      </c>
      <c r="N18" s="50">
        <f t="shared" si="0"/>
        <v>0.37972064233050595</v>
      </c>
      <c r="O18">
        <f t="shared" si="8"/>
        <v>11</v>
      </c>
    </row>
    <row r="19" spans="1:15" x14ac:dyDescent="0.25">
      <c r="A19" s="12" t="s">
        <v>12</v>
      </c>
      <c r="B19" s="7">
        <v>60</v>
      </c>
      <c r="C19" s="7">
        <v>59</v>
      </c>
      <c r="D19" s="91">
        <v>58</v>
      </c>
      <c r="E19" s="322">
        <v>94.9</v>
      </c>
      <c r="F19" s="56">
        <f t="shared" si="1"/>
        <v>70.63333333333334</v>
      </c>
      <c r="G19" s="56">
        <f t="shared" si="2"/>
        <v>92.5</v>
      </c>
      <c r="H19" s="56">
        <f t="shared" si="3"/>
        <v>7.3666666666666671</v>
      </c>
      <c r="I19" s="58">
        <f t="shared" si="9"/>
        <v>0.25685199686765853</v>
      </c>
      <c r="J19" s="57">
        <f t="shared" si="4"/>
        <v>1.1651226741006571</v>
      </c>
      <c r="K19" s="57">
        <f t="shared" si="5"/>
        <v>1.3463305880785696</v>
      </c>
      <c r="L19" s="57">
        <f t="shared" si="6"/>
        <v>0.65925598949698427</v>
      </c>
      <c r="M19" s="58">
        <f t="shared" si="7"/>
        <v>0.26373833984257739</v>
      </c>
      <c r="N19" s="50">
        <f t="shared" si="0"/>
        <v>0.26098380265260984</v>
      </c>
      <c r="O19">
        <f t="shared" si="8"/>
        <v>16</v>
      </c>
    </row>
    <row r="20" spans="1:15" x14ac:dyDescent="0.25">
      <c r="A20" s="12" t="s">
        <v>13</v>
      </c>
      <c r="B20" s="19">
        <v>96.09</v>
      </c>
      <c r="C20" s="19">
        <v>90</v>
      </c>
      <c r="D20" s="89">
        <v>93</v>
      </c>
      <c r="E20" s="322">
        <v>94.5</v>
      </c>
      <c r="F20" s="56">
        <f t="shared" si="1"/>
        <v>92.5</v>
      </c>
      <c r="G20" s="56">
        <f t="shared" si="2"/>
        <v>92.5</v>
      </c>
      <c r="H20" s="56">
        <f t="shared" si="3"/>
        <v>7.3666666666666671</v>
      </c>
      <c r="I20" s="58">
        <f t="shared" si="9"/>
        <v>0</v>
      </c>
      <c r="J20" s="57">
        <f t="shared" si="4"/>
        <v>0.99445363227807471</v>
      </c>
      <c r="K20" s="57">
        <f t="shared" si="5"/>
        <v>1.3463305880785696</v>
      </c>
      <c r="L20" s="57">
        <f t="shared" si="6"/>
        <v>0.65925598949698427</v>
      </c>
      <c r="M20" s="58">
        <f t="shared" si="7"/>
        <v>0.51213791999721547</v>
      </c>
      <c r="N20" s="50">
        <f t="shared" si="0"/>
        <v>0.30728275199832927</v>
      </c>
      <c r="O20">
        <f t="shared" si="8"/>
        <v>15</v>
      </c>
    </row>
    <row r="21" spans="1:15" ht="16.5" customHeight="1" x14ac:dyDescent="0.25">
      <c r="A21" s="12" t="s">
        <v>14</v>
      </c>
      <c r="B21" s="19">
        <v>64.5</v>
      </c>
      <c r="C21" s="19">
        <v>60</v>
      </c>
      <c r="D21" s="89">
        <v>58.7</v>
      </c>
      <c r="E21" s="322">
        <v>58.2</v>
      </c>
      <c r="F21" s="56">
        <f t="shared" si="1"/>
        <v>58.966666666666669</v>
      </c>
      <c r="G21" s="56">
        <f t="shared" si="2"/>
        <v>92.5</v>
      </c>
      <c r="H21" s="56">
        <f t="shared" si="3"/>
        <v>7.3666666666666671</v>
      </c>
      <c r="I21" s="58">
        <f t="shared" si="9"/>
        <v>0.39389193422083008</v>
      </c>
      <c r="J21" s="57">
        <f t="shared" si="4"/>
        <v>0.9663202708888482</v>
      </c>
      <c r="K21" s="57">
        <f t="shared" si="5"/>
        <v>1.3463305880785696</v>
      </c>
      <c r="L21" s="57">
        <f t="shared" si="6"/>
        <v>0.65925598949698427</v>
      </c>
      <c r="M21" s="58">
        <f t="shared" si="7"/>
        <v>0.55308450927195474</v>
      </c>
      <c r="N21" s="50">
        <f t="shared" si="0"/>
        <v>0.48940747925150485</v>
      </c>
      <c r="O21">
        <f t="shared" si="8"/>
        <v>9</v>
      </c>
    </row>
  </sheetData>
  <autoFilter ref="A4:E20" xr:uid="{00000000-0009-0000-0000-000005000000}">
    <sortState xmlns:xlrd2="http://schemas.microsoft.com/office/spreadsheetml/2017/richdata2" ref="A5:J22">
      <sortCondition ref="E5:E21"/>
    </sortState>
  </autoFilter>
  <sortState xmlns:xlrd2="http://schemas.microsoft.com/office/spreadsheetml/2017/richdata2" ref="A6:I21">
    <sortCondition ref="A5"/>
  </sortState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>
    <tabColor rgb="FF00B0F0"/>
  </sheetPr>
  <dimension ref="A2:H18"/>
  <sheetViews>
    <sheetView workbookViewId="0">
      <selection activeCell="A15" sqref="A15"/>
    </sheetView>
  </sheetViews>
  <sheetFormatPr defaultRowHeight="15" x14ac:dyDescent="0.25"/>
  <cols>
    <col min="1" max="1" width="22" customWidth="1"/>
  </cols>
  <sheetData>
    <row r="2" spans="1:8" x14ac:dyDescent="0.25">
      <c r="A2" s="12" t="s">
        <v>15</v>
      </c>
      <c r="B2" s="50">
        <f>'39ээ'!N4</f>
        <v>0.65936843791713495</v>
      </c>
      <c r="C2" s="50">
        <f>'39тэ'!N4</f>
        <v>0.21732283464566932</v>
      </c>
      <c r="D2" s="132" t="s">
        <v>36</v>
      </c>
      <c r="E2" s="50">
        <f>'39хв'!N5</f>
        <v>0.92390570836152874</v>
      </c>
      <c r="F2" s="50">
        <f>'39пг'!N4</f>
        <v>0.91445933158594872</v>
      </c>
      <c r="G2" s="50">
        <f>SUM(B2:F2)/4</f>
        <v>0.67876407812757045</v>
      </c>
      <c r="H2">
        <f>_xlfn.RANK.EQ(G2,$G$2:$G$18,1)</f>
        <v>12</v>
      </c>
    </row>
    <row r="3" spans="1:8" x14ac:dyDescent="0.25">
      <c r="A3" s="12" t="s">
        <v>1</v>
      </c>
      <c r="B3" s="50">
        <f>'39ээ'!N5</f>
        <v>0.53368408397783507</v>
      </c>
      <c r="C3" s="132" t="s">
        <v>36</v>
      </c>
      <c r="D3" s="132" t="s">
        <v>36</v>
      </c>
      <c r="E3" s="50">
        <f>'39хв'!N6</f>
        <v>0.7749233441113047</v>
      </c>
      <c r="F3" s="50">
        <f>'39пг'!N5</f>
        <v>0.80099266156509585</v>
      </c>
      <c r="G3" s="50">
        <f>SUM(B3:F3)/3</f>
        <v>0.70320002988474517</v>
      </c>
      <c r="H3">
        <f t="shared" ref="H3:H18" si="0">_xlfn.RANK.EQ(G3,$G$2:$G$18,1)</f>
        <v>13</v>
      </c>
    </row>
    <row r="4" spans="1:8" x14ac:dyDescent="0.25">
      <c r="A4" s="12" t="s">
        <v>2</v>
      </c>
      <c r="B4" s="50">
        <f>'39ээ'!N6</f>
        <v>0.62499311857541495</v>
      </c>
      <c r="C4" s="132" t="s">
        <v>36</v>
      </c>
      <c r="D4" s="132" t="s">
        <v>36</v>
      </c>
      <c r="E4" s="50">
        <f>'39хв'!N7</f>
        <v>0.52913329921203234</v>
      </c>
      <c r="F4" s="50">
        <f>'39пг'!N6</f>
        <v>0.78313584843012141</v>
      </c>
      <c r="G4" s="50">
        <f t="shared" ref="G4:G18" si="1">SUM(B4:F4)/3</f>
        <v>0.6457540887391896</v>
      </c>
      <c r="H4">
        <f t="shared" si="0"/>
        <v>11</v>
      </c>
    </row>
    <row r="5" spans="1:8" x14ac:dyDescent="0.25">
      <c r="A5" s="12" t="s">
        <v>3</v>
      </c>
      <c r="B5" s="50">
        <f>'39ээ'!N7</f>
        <v>0.35131758471444458</v>
      </c>
      <c r="C5" s="132" t="s">
        <v>36</v>
      </c>
      <c r="D5" s="132" t="s">
        <v>36</v>
      </c>
      <c r="E5" s="50">
        <f>'39хв'!N8</f>
        <v>0.85315501395806081</v>
      </c>
      <c r="F5" s="50">
        <f>'39пг'!N7</f>
        <v>0.67828670133857194</v>
      </c>
      <c r="G5" s="50">
        <f t="shared" si="1"/>
        <v>0.6275864333370258</v>
      </c>
      <c r="H5">
        <f t="shared" si="0"/>
        <v>9</v>
      </c>
    </row>
    <row r="6" spans="1:8" x14ac:dyDescent="0.25">
      <c r="A6" s="12" t="s">
        <v>16</v>
      </c>
      <c r="B6" s="50">
        <f>'39ээ'!N8</f>
        <v>0.32374384163349756</v>
      </c>
      <c r="C6" s="50">
        <f>'39тэ'!N8</f>
        <v>0.56684237188822018</v>
      </c>
      <c r="D6" s="50">
        <v>0</v>
      </c>
      <c r="E6" s="50">
        <f>'39хв'!N9</f>
        <v>0.59207528047286062</v>
      </c>
      <c r="F6" s="50">
        <f>'39пг'!N8</f>
        <v>0.79854050279361632</v>
      </c>
      <c r="G6" s="50">
        <f>SUM(B6:F6)/5</f>
        <v>0.45624039935763888</v>
      </c>
      <c r="H6">
        <f t="shared" si="0"/>
        <v>1</v>
      </c>
    </row>
    <row r="7" spans="1:8" x14ac:dyDescent="0.25">
      <c r="A7" s="12" t="s">
        <v>4</v>
      </c>
      <c r="B7" s="50">
        <f>'39ээ'!N9</f>
        <v>0.2063790814645628</v>
      </c>
      <c r="C7" s="132" t="s">
        <v>36</v>
      </c>
      <c r="D7" s="132" t="s">
        <v>36</v>
      </c>
      <c r="E7" s="50">
        <f>'39хв'!N10</f>
        <v>0.49024046741643262</v>
      </c>
      <c r="F7" s="50">
        <f>'39пг'!N9</f>
        <v>0.8448404417819293</v>
      </c>
      <c r="G7" s="50">
        <f t="shared" si="1"/>
        <v>0.51381999688764157</v>
      </c>
      <c r="H7">
        <f t="shared" si="0"/>
        <v>2</v>
      </c>
    </row>
    <row r="8" spans="1:8" x14ac:dyDescent="0.25">
      <c r="A8" s="79" t="s">
        <v>5</v>
      </c>
      <c r="B8" s="132" t="s">
        <v>36</v>
      </c>
      <c r="C8" s="132" t="s">
        <v>36</v>
      </c>
      <c r="D8" s="132" t="s">
        <v>36</v>
      </c>
      <c r="E8" s="132" t="s">
        <v>36</v>
      </c>
      <c r="F8" s="132" t="s">
        <v>36</v>
      </c>
      <c r="G8" s="132" t="s">
        <v>36</v>
      </c>
      <c r="H8" t="e">
        <f t="shared" si="0"/>
        <v>#VALUE!</v>
      </c>
    </row>
    <row r="9" spans="1:8" x14ac:dyDescent="0.25">
      <c r="A9" s="12" t="s">
        <v>6</v>
      </c>
      <c r="B9" s="50">
        <f>'39ээ'!N11</f>
        <v>0.30318458070404813</v>
      </c>
      <c r="C9" s="132" t="s">
        <v>36</v>
      </c>
      <c r="D9" s="132" t="s">
        <v>36</v>
      </c>
      <c r="E9" s="50">
        <f>'39хв'!N12</f>
        <v>0.75642146658441778</v>
      </c>
      <c r="F9" s="50">
        <f>'39пг'!N11</f>
        <v>0.65255784071021949</v>
      </c>
      <c r="G9" s="50">
        <f t="shared" si="1"/>
        <v>0.57072129599956178</v>
      </c>
      <c r="H9">
        <f t="shared" si="0"/>
        <v>5</v>
      </c>
    </row>
    <row r="10" spans="1:8" x14ac:dyDescent="0.25">
      <c r="A10" s="12" t="s">
        <v>7</v>
      </c>
      <c r="B10" s="50">
        <f>'39ээ'!N12</f>
        <v>0.48262259666113355</v>
      </c>
      <c r="C10" s="50">
        <f>'39тэ'!N12</f>
        <v>0.28245826481326103</v>
      </c>
      <c r="D10" s="132" t="s">
        <v>36</v>
      </c>
      <c r="E10" s="50">
        <f>'39хв'!N13</f>
        <v>0.64604779783865207</v>
      </c>
      <c r="F10" s="50">
        <f>'39пг'!N12</f>
        <v>0.74590460772317702</v>
      </c>
      <c r="G10" s="50">
        <f>SUM(B10:F10)/4</f>
        <v>0.53925831675905589</v>
      </c>
      <c r="H10">
        <f t="shared" si="0"/>
        <v>3</v>
      </c>
    </row>
    <row r="11" spans="1:8" x14ac:dyDescent="0.25">
      <c r="A11" s="12" t="s">
        <v>8</v>
      </c>
      <c r="B11" s="50">
        <f>'39ээ'!N13</f>
        <v>0.11868825617780418</v>
      </c>
      <c r="C11" s="132" t="s">
        <v>36</v>
      </c>
      <c r="D11" s="132" t="s">
        <v>36</v>
      </c>
      <c r="E11" s="50">
        <f>'39хв'!N14</f>
        <v>0.84682133308640539</v>
      </c>
      <c r="F11" s="50">
        <f>'39пг'!N13</f>
        <v>0.72457701928655893</v>
      </c>
      <c r="G11" s="50">
        <f t="shared" si="1"/>
        <v>0.56336220285025618</v>
      </c>
      <c r="H11">
        <f t="shared" si="0"/>
        <v>4</v>
      </c>
    </row>
    <row r="12" spans="1:8" x14ac:dyDescent="0.25">
      <c r="A12" s="12" t="s">
        <v>9</v>
      </c>
      <c r="B12" s="50">
        <f>'39ээ'!N14</f>
        <v>0.54346609260172385</v>
      </c>
      <c r="C12" s="132" t="s">
        <v>36</v>
      </c>
      <c r="D12" s="132" t="s">
        <v>36</v>
      </c>
      <c r="E12" s="50">
        <f>'39хв'!N15</f>
        <v>0.82289622424568354</v>
      </c>
      <c r="F12" s="50">
        <f>'39пг'!N14</f>
        <v>0.78229117314842989</v>
      </c>
      <c r="G12" s="50">
        <f t="shared" si="1"/>
        <v>0.71621782999861239</v>
      </c>
      <c r="H12">
        <f t="shared" si="0"/>
        <v>15</v>
      </c>
    </row>
    <row r="13" spans="1:8" x14ac:dyDescent="0.25">
      <c r="A13" s="12" t="s">
        <v>43</v>
      </c>
      <c r="B13" s="50">
        <f>'39ээ'!N15</f>
        <v>0.10042917617682059</v>
      </c>
      <c r="C13" s="132" t="s">
        <v>36</v>
      </c>
      <c r="D13" s="132" t="s">
        <v>36</v>
      </c>
      <c r="E13" s="50">
        <f>'39хв'!N16</f>
        <v>0.909666430092264</v>
      </c>
      <c r="F13" s="50">
        <f>'39пг'!N15</f>
        <v>0.8240365329706032</v>
      </c>
      <c r="G13" s="50">
        <f t="shared" si="1"/>
        <v>0.61137737974656259</v>
      </c>
      <c r="H13">
        <f t="shared" si="0"/>
        <v>7</v>
      </c>
    </row>
    <row r="14" spans="1:8" x14ac:dyDescent="0.25">
      <c r="A14" s="12" t="s">
        <v>10</v>
      </c>
      <c r="B14" s="50">
        <f>'39ээ'!N16</f>
        <v>0.695017915704779</v>
      </c>
      <c r="C14" s="50">
        <f>'39тэ'!N16</f>
        <v>1</v>
      </c>
      <c r="D14" s="132" t="s">
        <v>36</v>
      </c>
      <c r="E14" s="50">
        <f>'39хв'!N17</f>
        <v>0.79591705145117431</v>
      </c>
      <c r="F14" s="50">
        <f>'39пг'!N16</f>
        <v>0.33841041262808091</v>
      </c>
      <c r="G14" s="50">
        <f>SUM(B14:F14)/4</f>
        <v>0.70733634494600861</v>
      </c>
      <c r="H14">
        <f t="shared" si="0"/>
        <v>14</v>
      </c>
    </row>
    <row r="15" spans="1:8" x14ac:dyDescent="0.25">
      <c r="A15" s="12" t="s">
        <v>11</v>
      </c>
      <c r="B15" s="50">
        <f>'39ээ'!N17</f>
        <v>0.4775014172723826</v>
      </c>
      <c r="C15" s="132" t="s">
        <v>36</v>
      </c>
      <c r="D15" s="132" t="s">
        <v>36</v>
      </c>
      <c r="E15" s="50">
        <f>'39хв'!N18</f>
        <v>0.87033199102901992</v>
      </c>
      <c r="F15" s="50">
        <f>'39пг'!N17</f>
        <v>0.51856208496995526</v>
      </c>
      <c r="G15" s="50">
        <f t="shared" si="1"/>
        <v>0.62213183109045256</v>
      </c>
      <c r="H15">
        <f t="shared" si="0"/>
        <v>8</v>
      </c>
    </row>
    <row r="16" spans="1:8" x14ac:dyDescent="0.25">
      <c r="A16" s="79" t="s">
        <v>12</v>
      </c>
      <c r="B16" s="132" t="s">
        <v>36</v>
      </c>
      <c r="C16" s="132" t="s">
        <v>36</v>
      </c>
      <c r="D16" s="132" t="s">
        <v>36</v>
      </c>
      <c r="E16" s="132" t="s">
        <v>36</v>
      </c>
      <c r="F16" s="132" t="s">
        <v>36</v>
      </c>
      <c r="G16" s="132" t="s">
        <v>36</v>
      </c>
      <c r="H16" t="e">
        <f t="shared" si="0"/>
        <v>#VALUE!</v>
      </c>
    </row>
    <row r="17" spans="1:8" x14ac:dyDescent="0.25">
      <c r="A17" s="12" t="s">
        <v>13</v>
      </c>
      <c r="B17" s="50">
        <f>'39ээ'!N19</f>
        <v>0.78927839878270023</v>
      </c>
      <c r="C17" s="132" t="s">
        <v>36</v>
      </c>
      <c r="D17" s="132" t="s">
        <v>36</v>
      </c>
      <c r="E17" s="50">
        <f>'39хв'!N20</f>
        <v>3.5770049680624576E-2</v>
      </c>
      <c r="F17" s="50">
        <f>'39пг'!N19</f>
        <v>0.90511804209360291</v>
      </c>
      <c r="G17" s="50">
        <f t="shared" si="1"/>
        <v>0.57672216351897587</v>
      </c>
      <c r="H17">
        <f t="shared" si="0"/>
        <v>6</v>
      </c>
    </row>
    <row r="18" spans="1:8" x14ac:dyDescent="0.25">
      <c r="A18" s="12" t="s">
        <v>14</v>
      </c>
      <c r="B18" s="50">
        <f>'39ээ'!N20</f>
        <v>0.40315432171185611</v>
      </c>
      <c r="C18" s="132" t="s">
        <v>36</v>
      </c>
      <c r="D18" s="132" t="s">
        <v>36</v>
      </c>
      <c r="E18" s="50">
        <f>'39хв'!N21</f>
        <v>0.65384005101749287</v>
      </c>
      <c r="F18" s="50">
        <f>'39пг'!N20</f>
        <v>0.8314176409136107</v>
      </c>
      <c r="G18" s="50">
        <f t="shared" si="1"/>
        <v>0.62947067121431988</v>
      </c>
      <c r="H18">
        <f t="shared" si="0"/>
        <v>10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>
    <tabColor rgb="FFFF0000"/>
  </sheetPr>
  <dimension ref="A2:N22"/>
  <sheetViews>
    <sheetView zoomScale="80" zoomScaleNormal="80" workbookViewId="0">
      <selection activeCell="A9" sqref="A9:XFD9"/>
    </sheetView>
  </sheetViews>
  <sheetFormatPr defaultRowHeight="15" x14ac:dyDescent="0.25"/>
  <cols>
    <col min="1" max="1" width="23.140625" customWidth="1"/>
    <col min="2" max="2" width="16" customWidth="1"/>
    <col min="3" max="3" width="10.85546875" customWidth="1"/>
    <col min="4" max="4" width="11.140625" customWidth="1"/>
    <col min="5" max="5" width="10.28515625" customWidth="1"/>
    <col min="6" max="6" width="11.28515625" customWidth="1"/>
  </cols>
  <sheetData>
    <row r="2" spans="1:14" x14ac:dyDescent="0.25">
      <c r="A2" t="s">
        <v>18</v>
      </c>
    </row>
    <row r="3" spans="1:14" ht="66.75" customHeight="1" x14ac:dyDescent="0.25">
      <c r="A3" s="329" t="s">
        <v>107</v>
      </c>
      <c r="B3" s="329"/>
      <c r="C3" s="329"/>
      <c r="D3" s="329"/>
      <c r="E3" s="329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4" ht="54.75" customHeight="1" x14ac:dyDescent="0.25">
      <c r="A4" s="4" t="s">
        <v>0</v>
      </c>
      <c r="B4" s="10">
        <v>2018</v>
      </c>
      <c r="C4" s="10">
        <v>2019</v>
      </c>
      <c r="D4" s="10">
        <v>2020</v>
      </c>
      <c r="E4" s="10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4" ht="15" customHeight="1" x14ac:dyDescent="0.25">
      <c r="A5" s="12" t="s">
        <v>15</v>
      </c>
      <c r="B5" s="244">
        <v>34.700000000000003</v>
      </c>
      <c r="C5" s="244">
        <v>49.5</v>
      </c>
      <c r="D5" s="310">
        <v>31.2</v>
      </c>
      <c r="E5" s="19">
        <v>36.4</v>
      </c>
      <c r="F5" s="56">
        <f t="shared" ref="F5:F21" si="0">SUM(C5:E5)/3</f>
        <v>39.033333333333331</v>
      </c>
      <c r="G5" s="56">
        <f t="shared" ref="G5:G21" si="1">MAX($F$5:$F$21)</f>
        <v>334.96666666666664</v>
      </c>
      <c r="H5" s="57">
        <f t="shared" ref="H5:H21" si="2">MIN($F$5:$F$21)</f>
        <v>18.616666666666664</v>
      </c>
      <c r="I5" s="58">
        <f t="shared" ref="I5:I21" si="3">(G5-F5)/(G5-H5)</f>
        <v>0.93546177756704063</v>
      </c>
      <c r="J5" s="57">
        <f t="shared" ref="J5:J21" si="4">((E5/D5)*(D5/C5)*(C5/B5))^(1/3)</f>
        <v>1.0160707974214052</v>
      </c>
      <c r="K5" s="57">
        <f t="shared" ref="K5:K21" si="5">MAX($J$5:$J$21)</f>
        <v>1.3213472516203766</v>
      </c>
      <c r="L5" s="57">
        <f t="shared" ref="L5:L21" si="6">MIN($J$5:$J$21)</f>
        <v>0.35084841238441722</v>
      </c>
      <c r="M5" s="58">
        <f t="shared" ref="M5:M21" si="7">(K5-J5)/(K5-L5)</f>
        <v>0.31455622805206562</v>
      </c>
      <c r="N5" s="50">
        <f t="shared" ref="N5:N21" si="8">0.6*M5+0.4*I5</f>
        <v>0.56291844785805567</v>
      </c>
    </row>
    <row r="6" spans="1:14" ht="15" customHeight="1" x14ac:dyDescent="0.25">
      <c r="A6" s="12" t="s">
        <v>1</v>
      </c>
      <c r="B6" s="171">
        <v>72.400000000000006</v>
      </c>
      <c r="C6" s="171">
        <v>72.400000000000006</v>
      </c>
      <c r="D6" s="311">
        <v>72.3</v>
      </c>
      <c r="E6" s="19">
        <v>36.200000000000003</v>
      </c>
      <c r="F6" s="56">
        <f t="shared" si="0"/>
        <v>60.29999999999999</v>
      </c>
      <c r="G6" s="56">
        <f t="shared" si="1"/>
        <v>334.96666666666664</v>
      </c>
      <c r="H6" s="57">
        <f t="shared" si="2"/>
        <v>18.616666666666664</v>
      </c>
      <c r="I6" s="58">
        <f t="shared" si="3"/>
        <v>0.86823665771034186</v>
      </c>
      <c r="J6" s="57">
        <f t="shared" si="4"/>
        <v>0.79370052598409979</v>
      </c>
      <c r="K6" s="57">
        <f t="shared" si="5"/>
        <v>1.3213472516203766</v>
      </c>
      <c r="L6" s="57">
        <f t="shared" si="6"/>
        <v>0.35084841238441722</v>
      </c>
      <c r="M6" s="58">
        <f t="shared" si="7"/>
        <v>0.54368609657655553</v>
      </c>
      <c r="N6" s="50">
        <f t="shared" si="8"/>
        <v>0.67350632103007002</v>
      </c>
    </row>
    <row r="7" spans="1:14" ht="15" customHeight="1" x14ac:dyDescent="0.25">
      <c r="A7" s="12" t="s">
        <v>2</v>
      </c>
      <c r="B7" s="91">
        <v>34.340000000000003</v>
      </c>
      <c r="C7" s="91">
        <v>73</v>
      </c>
      <c r="D7" s="312">
        <v>39</v>
      </c>
      <c r="E7" s="19">
        <v>38.700000000000003</v>
      </c>
      <c r="F7" s="56">
        <f t="shared" si="0"/>
        <v>50.233333333333327</v>
      </c>
      <c r="G7" s="56">
        <f t="shared" si="1"/>
        <v>334.96666666666664</v>
      </c>
      <c r="H7" s="57">
        <f t="shared" si="2"/>
        <v>18.616666666666664</v>
      </c>
      <c r="I7" s="58">
        <f t="shared" si="3"/>
        <v>0.90005795268953159</v>
      </c>
      <c r="J7" s="57">
        <f t="shared" si="4"/>
        <v>1.0406472911222115</v>
      </c>
      <c r="K7" s="57">
        <f t="shared" si="5"/>
        <v>1.3213472516203766</v>
      </c>
      <c r="L7" s="57">
        <f t="shared" si="6"/>
        <v>0.35084841238441722</v>
      </c>
      <c r="M7" s="58">
        <f t="shared" si="7"/>
        <v>0.28923265968988748</v>
      </c>
      <c r="N7" s="50">
        <f t="shared" si="8"/>
        <v>0.53356277688974518</v>
      </c>
    </row>
    <row r="8" spans="1:14" ht="15" customHeight="1" x14ac:dyDescent="0.25">
      <c r="A8" s="12" t="s">
        <v>3</v>
      </c>
      <c r="B8" s="83">
        <v>40.5</v>
      </c>
      <c r="C8" s="83">
        <v>42</v>
      </c>
      <c r="D8" s="313">
        <v>35.1</v>
      </c>
      <c r="E8" s="83">
        <v>35.1</v>
      </c>
      <c r="F8" s="56">
        <f t="shared" si="0"/>
        <v>37.4</v>
      </c>
      <c r="G8" s="56">
        <f t="shared" si="1"/>
        <v>334.96666666666664</v>
      </c>
      <c r="H8" s="57">
        <f t="shared" si="2"/>
        <v>18.616666666666664</v>
      </c>
      <c r="I8" s="58">
        <f t="shared" si="3"/>
        <v>0.94062483536167751</v>
      </c>
      <c r="J8" s="57">
        <f t="shared" si="4"/>
        <v>0.95341950199440995</v>
      </c>
      <c r="K8" s="57">
        <f t="shared" si="5"/>
        <v>1.3213472516203766</v>
      </c>
      <c r="L8" s="57">
        <f t="shared" si="6"/>
        <v>0.35084841238441722</v>
      </c>
      <c r="M8" s="58">
        <f t="shared" si="7"/>
        <v>0.3791119934935972</v>
      </c>
      <c r="N8" s="50">
        <f t="shared" si="8"/>
        <v>0.60371713024082929</v>
      </c>
    </row>
    <row r="9" spans="1:14" ht="15" customHeight="1" x14ac:dyDescent="0.25">
      <c r="A9" s="12" t="s">
        <v>16</v>
      </c>
      <c r="B9" s="235">
        <v>39.9</v>
      </c>
      <c r="C9" s="235">
        <v>41.2</v>
      </c>
      <c r="D9" s="314">
        <v>49.9</v>
      </c>
      <c r="E9" s="19">
        <v>42.87</v>
      </c>
      <c r="F9" s="56">
        <f t="shared" si="0"/>
        <v>44.656666666666666</v>
      </c>
      <c r="G9" s="56">
        <f t="shared" si="1"/>
        <v>334.96666666666664</v>
      </c>
      <c r="H9" s="57">
        <f t="shared" si="2"/>
        <v>18.616666666666664</v>
      </c>
      <c r="I9" s="58">
        <f t="shared" si="3"/>
        <v>0.91768610715979126</v>
      </c>
      <c r="J9" s="57">
        <f t="shared" si="4"/>
        <v>1.0242206537389953</v>
      </c>
      <c r="K9" s="57">
        <f t="shared" si="5"/>
        <v>1.3213472516203766</v>
      </c>
      <c r="L9" s="57">
        <f t="shared" si="6"/>
        <v>0.35084841238441722</v>
      </c>
      <c r="M9" s="58">
        <f t="shared" si="7"/>
        <v>0.30615863293077089</v>
      </c>
      <c r="N9" s="50">
        <f t="shared" si="8"/>
        <v>0.55076962262237905</v>
      </c>
    </row>
    <row r="10" spans="1:14" ht="15" customHeight="1" x14ac:dyDescent="0.25">
      <c r="A10" s="12" t="s">
        <v>4</v>
      </c>
      <c r="B10" s="91">
        <v>84.4</v>
      </c>
      <c r="C10" s="91">
        <v>85.3</v>
      </c>
      <c r="D10" s="312">
        <v>88</v>
      </c>
      <c r="E10" s="19">
        <v>71</v>
      </c>
      <c r="F10" s="56">
        <f t="shared" si="0"/>
        <v>81.433333333333337</v>
      </c>
      <c r="G10" s="56">
        <f t="shared" si="1"/>
        <v>334.96666666666664</v>
      </c>
      <c r="H10" s="57">
        <f t="shared" si="2"/>
        <v>18.616666666666664</v>
      </c>
      <c r="I10" s="58">
        <f t="shared" si="3"/>
        <v>0.8014330119593277</v>
      </c>
      <c r="J10" s="57">
        <f t="shared" si="4"/>
        <v>0.94399994145605237</v>
      </c>
      <c r="K10" s="57">
        <f t="shared" si="5"/>
        <v>1.3213472516203766</v>
      </c>
      <c r="L10" s="57">
        <f t="shared" si="6"/>
        <v>0.35084841238441722</v>
      </c>
      <c r="M10" s="58">
        <f t="shared" si="7"/>
        <v>0.38881788922220339</v>
      </c>
      <c r="N10" s="50">
        <f t="shared" si="8"/>
        <v>0.55386393831705316</v>
      </c>
    </row>
    <row r="11" spans="1:14" ht="15" customHeight="1" x14ac:dyDescent="0.25">
      <c r="A11" s="12" t="s">
        <v>5</v>
      </c>
      <c r="B11" s="171">
        <v>167.3</v>
      </c>
      <c r="C11" s="171">
        <v>167.3</v>
      </c>
      <c r="D11" s="311">
        <v>160.6</v>
      </c>
      <c r="E11" s="19">
        <v>150.9</v>
      </c>
      <c r="F11" s="56">
        <f t="shared" si="0"/>
        <v>159.6</v>
      </c>
      <c r="G11" s="56">
        <f t="shared" si="1"/>
        <v>334.96666666666664</v>
      </c>
      <c r="H11" s="57">
        <f t="shared" si="2"/>
        <v>18.616666666666664</v>
      </c>
      <c r="I11" s="58">
        <f t="shared" si="3"/>
        <v>0.55434381750171224</v>
      </c>
      <c r="J11" s="57">
        <f t="shared" si="4"/>
        <v>0.96619421517389381</v>
      </c>
      <c r="K11" s="57">
        <f t="shared" si="5"/>
        <v>1.3213472516203766</v>
      </c>
      <c r="L11" s="57">
        <f t="shared" si="6"/>
        <v>0.35084841238441722</v>
      </c>
      <c r="M11" s="58">
        <f t="shared" si="7"/>
        <v>0.36594895541151046</v>
      </c>
      <c r="N11" s="50">
        <f t="shared" si="8"/>
        <v>0.44130690024759117</v>
      </c>
    </row>
    <row r="12" spans="1:14" ht="15" customHeight="1" x14ac:dyDescent="0.25">
      <c r="A12" s="12" t="s">
        <v>6</v>
      </c>
      <c r="B12" s="91">
        <v>19.8</v>
      </c>
      <c r="C12" s="91">
        <v>19.2</v>
      </c>
      <c r="D12" s="312">
        <v>18.600000000000001</v>
      </c>
      <c r="E12" s="19">
        <v>18.05</v>
      </c>
      <c r="F12" s="56">
        <f t="shared" si="0"/>
        <v>18.616666666666664</v>
      </c>
      <c r="G12" s="56">
        <f t="shared" si="1"/>
        <v>334.96666666666664</v>
      </c>
      <c r="H12" s="57">
        <f t="shared" si="2"/>
        <v>18.616666666666664</v>
      </c>
      <c r="I12" s="58">
        <f t="shared" si="3"/>
        <v>1</v>
      </c>
      <c r="J12" s="57">
        <f t="shared" si="4"/>
        <v>0.96962544848130594</v>
      </c>
      <c r="K12" s="57">
        <f t="shared" si="5"/>
        <v>1.3213472516203766</v>
      </c>
      <c r="L12" s="57">
        <f t="shared" si="6"/>
        <v>0.35084841238441722</v>
      </c>
      <c r="M12" s="58">
        <f t="shared" si="7"/>
        <v>0.36241341969658536</v>
      </c>
      <c r="N12" s="50">
        <f t="shared" si="8"/>
        <v>0.61744805181795126</v>
      </c>
    </row>
    <row r="13" spans="1:14" ht="15" customHeight="1" x14ac:dyDescent="0.25">
      <c r="A13" s="12" t="s">
        <v>7</v>
      </c>
      <c r="B13" s="171">
        <v>44.87</v>
      </c>
      <c r="C13" s="171">
        <v>44.99</v>
      </c>
      <c r="D13" s="311">
        <v>44.7</v>
      </c>
      <c r="E13" s="19">
        <v>25.2</v>
      </c>
      <c r="F13" s="56">
        <f t="shared" si="0"/>
        <v>38.296666666666667</v>
      </c>
      <c r="G13" s="56">
        <f t="shared" si="1"/>
        <v>334.96666666666664</v>
      </c>
      <c r="H13" s="57">
        <f t="shared" si="2"/>
        <v>18.616666666666664</v>
      </c>
      <c r="I13" s="58">
        <f t="shared" si="3"/>
        <v>0.93779042200094831</v>
      </c>
      <c r="J13" s="57">
        <f t="shared" si="4"/>
        <v>0.82505232108877846</v>
      </c>
      <c r="K13" s="57">
        <f t="shared" si="5"/>
        <v>1.3213472516203766</v>
      </c>
      <c r="L13" s="57">
        <f t="shared" si="6"/>
        <v>0.35084841238441722</v>
      </c>
      <c r="M13" s="58">
        <f t="shared" si="7"/>
        <v>0.51138127163790759</v>
      </c>
      <c r="N13" s="50">
        <f t="shared" si="8"/>
        <v>0.68194493178312388</v>
      </c>
    </row>
    <row r="14" spans="1:14" ht="15" customHeight="1" x14ac:dyDescent="0.25">
      <c r="A14" s="12" t="s">
        <v>8</v>
      </c>
      <c r="B14" s="171">
        <v>34.700000000000003</v>
      </c>
      <c r="C14" s="171">
        <v>24.6</v>
      </c>
      <c r="D14" s="311">
        <v>23.6</v>
      </c>
      <c r="E14" s="19">
        <v>25.7</v>
      </c>
      <c r="F14" s="56">
        <f t="shared" si="0"/>
        <v>24.633333333333336</v>
      </c>
      <c r="G14" s="56">
        <f t="shared" si="1"/>
        <v>334.96666666666664</v>
      </c>
      <c r="H14" s="57">
        <f t="shared" si="2"/>
        <v>18.616666666666664</v>
      </c>
      <c r="I14" s="58">
        <f t="shared" si="3"/>
        <v>0.98098098098098108</v>
      </c>
      <c r="J14" s="57">
        <f t="shared" si="4"/>
        <v>0.90476241161548887</v>
      </c>
      <c r="K14" s="57">
        <f t="shared" si="5"/>
        <v>1.3213472516203766</v>
      </c>
      <c r="L14" s="57">
        <f t="shared" si="6"/>
        <v>0.35084841238441722</v>
      </c>
      <c r="M14" s="58">
        <f t="shared" si="7"/>
        <v>0.42924815894973223</v>
      </c>
      <c r="N14" s="50">
        <f t="shared" si="8"/>
        <v>0.6499412877622317</v>
      </c>
    </row>
    <row r="15" spans="1:14" ht="15" customHeight="1" x14ac:dyDescent="0.25">
      <c r="A15" s="12" t="s">
        <v>9</v>
      </c>
      <c r="B15" s="167">
        <v>41</v>
      </c>
      <c r="C15" s="167">
        <v>39.4</v>
      </c>
      <c r="D15" s="315">
        <v>42.85</v>
      </c>
      <c r="E15" s="19">
        <v>44</v>
      </c>
      <c r="F15" s="56">
        <f t="shared" si="0"/>
        <v>42.083333333333336</v>
      </c>
      <c r="G15" s="56">
        <f t="shared" si="1"/>
        <v>334.96666666666664</v>
      </c>
      <c r="H15" s="57">
        <f t="shared" si="2"/>
        <v>18.616666666666664</v>
      </c>
      <c r="I15" s="58">
        <f t="shared" si="3"/>
        <v>0.92582055739950486</v>
      </c>
      <c r="J15" s="57">
        <f t="shared" si="4"/>
        <v>1.023818422453632</v>
      </c>
      <c r="K15" s="57">
        <f t="shared" si="5"/>
        <v>1.3213472516203766</v>
      </c>
      <c r="L15" s="57">
        <f t="shared" si="6"/>
        <v>0.35084841238441722</v>
      </c>
      <c r="M15" s="58">
        <f t="shared" si="7"/>
        <v>0.3065730912166561</v>
      </c>
      <c r="N15" s="50">
        <f t="shared" si="8"/>
        <v>0.55427207768979558</v>
      </c>
    </row>
    <row r="16" spans="1:14" ht="15" customHeight="1" x14ac:dyDescent="0.25">
      <c r="A16" s="12" t="s">
        <v>43</v>
      </c>
      <c r="B16" s="171">
        <v>19.899999999999999</v>
      </c>
      <c r="C16" s="171">
        <v>25.28</v>
      </c>
      <c r="D16" s="311">
        <v>15.65</v>
      </c>
      <c r="E16" s="19">
        <v>29.9</v>
      </c>
      <c r="F16" s="56">
        <f t="shared" si="0"/>
        <v>23.61</v>
      </c>
      <c r="G16" s="56">
        <f t="shared" si="1"/>
        <v>334.96666666666664</v>
      </c>
      <c r="H16" s="57">
        <f t="shared" si="2"/>
        <v>18.616666666666664</v>
      </c>
      <c r="I16" s="58">
        <f t="shared" si="3"/>
        <v>0.98421579474211052</v>
      </c>
      <c r="J16" s="57">
        <f t="shared" si="4"/>
        <v>1.1453530341159059</v>
      </c>
      <c r="K16" s="57">
        <f t="shared" si="5"/>
        <v>1.3213472516203766</v>
      </c>
      <c r="L16" s="57">
        <f t="shared" si="6"/>
        <v>0.35084841238441722</v>
      </c>
      <c r="M16" s="58">
        <f t="shared" si="7"/>
        <v>0.18134407831237065</v>
      </c>
      <c r="N16" s="50">
        <f t="shared" si="8"/>
        <v>0.50249276488426664</v>
      </c>
    </row>
    <row r="17" spans="1:14" ht="15" customHeight="1" x14ac:dyDescent="0.25">
      <c r="A17" s="12" t="s">
        <v>10</v>
      </c>
      <c r="B17" s="91">
        <v>11.4</v>
      </c>
      <c r="C17" s="91">
        <v>11.1</v>
      </c>
      <c r="D17" s="312">
        <v>30.4</v>
      </c>
      <c r="E17" s="19">
        <v>26.3</v>
      </c>
      <c r="F17" s="56">
        <f t="shared" si="0"/>
        <v>22.599999999999998</v>
      </c>
      <c r="G17" s="56">
        <f t="shared" si="1"/>
        <v>334.96666666666664</v>
      </c>
      <c r="H17" s="57">
        <f t="shared" si="2"/>
        <v>18.616666666666664</v>
      </c>
      <c r="I17" s="58">
        <f t="shared" si="3"/>
        <v>0.98740846109267155</v>
      </c>
      <c r="J17" s="57">
        <f t="shared" si="4"/>
        <v>1.3213472516203766</v>
      </c>
      <c r="K17" s="57">
        <f t="shared" si="5"/>
        <v>1.3213472516203766</v>
      </c>
      <c r="L17" s="57">
        <f t="shared" si="6"/>
        <v>0.35084841238441722</v>
      </c>
      <c r="M17" s="58">
        <f t="shared" si="7"/>
        <v>0</v>
      </c>
      <c r="N17" s="50">
        <f t="shared" si="8"/>
        <v>0.39496338443706863</v>
      </c>
    </row>
    <row r="18" spans="1:14" ht="15" customHeight="1" x14ac:dyDescent="0.25">
      <c r="A18" s="12" t="s">
        <v>11</v>
      </c>
      <c r="B18" s="246">
        <v>65.7</v>
      </c>
      <c r="C18" s="246">
        <v>63.7</v>
      </c>
      <c r="D18" s="316">
        <v>62.4</v>
      </c>
      <c r="E18" s="8">
        <v>61.6</v>
      </c>
      <c r="F18" s="56">
        <f t="shared" si="0"/>
        <v>62.566666666666663</v>
      </c>
      <c r="G18" s="56">
        <f t="shared" si="1"/>
        <v>334.96666666666664</v>
      </c>
      <c r="H18" s="57">
        <f t="shared" si="2"/>
        <v>18.616666666666664</v>
      </c>
      <c r="I18" s="58">
        <f t="shared" si="3"/>
        <v>0.86107159791370325</v>
      </c>
      <c r="J18" s="57">
        <f t="shared" si="4"/>
        <v>0.97875001307619203</v>
      </c>
      <c r="K18" s="57">
        <f t="shared" si="5"/>
        <v>1.3213472516203766</v>
      </c>
      <c r="L18" s="57">
        <f t="shared" si="6"/>
        <v>0.35084841238441722</v>
      </c>
      <c r="M18" s="58">
        <f t="shared" si="7"/>
        <v>0.35301148717900549</v>
      </c>
      <c r="N18" s="50">
        <f t="shared" si="8"/>
        <v>0.55623553147288463</v>
      </c>
    </row>
    <row r="19" spans="1:14" ht="15" customHeight="1" x14ac:dyDescent="0.25">
      <c r="A19" s="12" t="s">
        <v>12</v>
      </c>
      <c r="B19" s="171">
        <v>72.11</v>
      </c>
      <c r="C19" s="171">
        <v>72.11</v>
      </c>
      <c r="D19" s="311">
        <v>130</v>
      </c>
      <c r="E19" s="19">
        <v>130</v>
      </c>
      <c r="F19" s="56">
        <f t="shared" si="0"/>
        <v>110.70333333333333</v>
      </c>
      <c r="G19" s="56">
        <f t="shared" si="1"/>
        <v>334.96666666666664</v>
      </c>
      <c r="H19" s="57">
        <f t="shared" si="2"/>
        <v>18.616666666666664</v>
      </c>
      <c r="I19" s="58">
        <f t="shared" si="3"/>
        <v>0.7089089089089089</v>
      </c>
      <c r="J19" s="57">
        <f t="shared" si="4"/>
        <v>1.217071106320728</v>
      </c>
      <c r="K19" s="57">
        <f t="shared" si="5"/>
        <v>1.3213472516203766</v>
      </c>
      <c r="L19" s="57">
        <f t="shared" si="6"/>
        <v>0.35084841238441722</v>
      </c>
      <c r="M19" s="58">
        <f t="shared" si="7"/>
        <v>0.10744592480063307</v>
      </c>
      <c r="N19" s="50">
        <f t="shared" si="8"/>
        <v>0.34803111844394341</v>
      </c>
    </row>
    <row r="20" spans="1:14" ht="15" customHeight="1" x14ac:dyDescent="0.25">
      <c r="A20" s="12" t="s">
        <v>13</v>
      </c>
      <c r="B20" s="91">
        <v>912.3</v>
      </c>
      <c r="C20" s="91">
        <v>918.3</v>
      </c>
      <c r="D20" s="312">
        <v>47.2</v>
      </c>
      <c r="E20" s="19">
        <v>39.4</v>
      </c>
      <c r="F20" s="56">
        <f t="shared" si="0"/>
        <v>334.96666666666664</v>
      </c>
      <c r="G20" s="56">
        <f t="shared" si="1"/>
        <v>334.96666666666664</v>
      </c>
      <c r="H20" s="57">
        <f t="shared" si="2"/>
        <v>18.616666666666664</v>
      </c>
      <c r="I20" s="58">
        <f t="shared" si="3"/>
        <v>0</v>
      </c>
      <c r="J20" s="57">
        <f t="shared" si="4"/>
        <v>0.35084841238441722</v>
      </c>
      <c r="K20" s="57">
        <f t="shared" si="5"/>
        <v>1.3213472516203766</v>
      </c>
      <c r="L20" s="57">
        <f t="shared" si="6"/>
        <v>0.35084841238441722</v>
      </c>
      <c r="M20" s="58">
        <f t="shared" si="7"/>
        <v>1</v>
      </c>
      <c r="N20" s="50">
        <f t="shared" si="8"/>
        <v>0.6</v>
      </c>
    </row>
    <row r="21" spans="1:14" ht="15" customHeight="1" x14ac:dyDescent="0.25">
      <c r="A21" s="12" t="s">
        <v>14</v>
      </c>
      <c r="B21" s="171">
        <v>67</v>
      </c>
      <c r="C21" s="171">
        <v>57</v>
      </c>
      <c r="D21" s="311">
        <v>55.8</v>
      </c>
      <c r="E21" s="19">
        <v>57.1</v>
      </c>
      <c r="F21" s="56">
        <f t="shared" si="0"/>
        <v>56.633333333333333</v>
      </c>
      <c r="G21" s="56">
        <f t="shared" si="1"/>
        <v>334.96666666666664</v>
      </c>
      <c r="H21" s="57">
        <f t="shared" si="2"/>
        <v>18.616666666666664</v>
      </c>
      <c r="I21" s="58">
        <f t="shared" si="3"/>
        <v>0.87982719561666933</v>
      </c>
      <c r="J21" s="57">
        <f t="shared" si="4"/>
        <v>0.94809917466213889</v>
      </c>
      <c r="K21" s="57">
        <f t="shared" si="5"/>
        <v>1.3213472516203766</v>
      </c>
      <c r="L21" s="57">
        <f t="shared" si="6"/>
        <v>0.35084841238441722</v>
      </c>
      <c r="M21" s="58">
        <f t="shared" si="7"/>
        <v>0.38459404779101353</v>
      </c>
      <c r="N21" s="50">
        <f t="shared" si="8"/>
        <v>0.5826873069212759</v>
      </c>
    </row>
    <row r="22" spans="1:14" x14ac:dyDescent="0.25">
      <c r="E22" s="127"/>
    </row>
  </sheetData>
  <mergeCells count="3">
    <mergeCell ref="A3:E3"/>
    <mergeCell ref="F3:H3"/>
    <mergeCell ref="J3:L3"/>
  </mergeCells>
  <pageMargins left="0.7" right="0.7" top="0.75" bottom="0.75" header="0.3" footer="0.3"/>
  <pageSetup paperSize="9"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>
    <tabColor rgb="FFFF0000"/>
  </sheetPr>
  <dimension ref="A2:N21"/>
  <sheetViews>
    <sheetView zoomScale="80" zoomScaleNormal="80" workbookViewId="0">
      <selection activeCell="A9" sqref="A9:XFD9"/>
    </sheetView>
  </sheetViews>
  <sheetFormatPr defaultRowHeight="15" x14ac:dyDescent="0.25"/>
  <cols>
    <col min="1" max="1" width="23.28515625" customWidth="1"/>
    <col min="2" max="2" width="9" customWidth="1"/>
    <col min="3" max="3" width="6.42578125" customWidth="1"/>
    <col min="4" max="4" width="7" customWidth="1"/>
    <col min="5" max="5" width="7.7109375" customWidth="1"/>
    <col min="6" max="6" width="9.42578125" customWidth="1"/>
    <col min="7" max="7" width="7.140625" customWidth="1"/>
  </cols>
  <sheetData>
    <row r="2" spans="1:14" x14ac:dyDescent="0.25">
      <c r="A2" t="s">
        <v>18</v>
      </c>
    </row>
    <row r="3" spans="1:14" ht="72" customHeight="1" x14ac:dyDescent="0.25">
      <c r="A3" s="329" t="s">
        <v>108</v>
      </c>
      <c r="B3" s="329"/>
      <c r="C3" s="329"/>
      <c r="D3" s="329"/>
      <c r="E3" s="329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4" ht="53.25" customHeight="1" x14ac:dyDescent="0.25">
      <c r="A4" s="5" t="s">
        <v>0</v>
      </c>
      <c r="B4" s="10">
        <v>2018</v>
      </c>
      <c r="C4" s="10">
        <v>2019</v>
      </c>
      <c r="D4" s="10">
        <v>2020</v>
      </c>
      <c r="E4" s="10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4" ht="15" customHeight="1" x14ac:dyDescent="0.25">
      <c r="A5" s="12" t="s">
        <v>15</v>
      </c>
      <c r="B5" s="254">
        <v>0.12</v>
      </c>
      <c r="C5" s="254">
        <v>0.11</v>
      </c>
      <c r="D5" s="254">
        <v>0.11</v>
      </c>
      <c r="E5" s="290">
        <v>0.09</v>
      </c>
      <c r="F5" s="56">
        <f>SUM(C5:E5)/3</f>
        <v>0.10333333333333333</v>
      </c>
      <c r="G5" s="56">
        <f>MAX($F$5:$F$21)</f>
        <v>0.48299999999999993</v>
      </c>
      <c r="H5" s="56">
        <f>MIN($F$5:$F$21)</f>
        <v>0.02</v>
      </c>
      <c r="I5" s="58">
        <f>(G5-F5)/(G5-H5)</f>
        <v>0.82001439884809213</v>
      </c>
      <c r="J5" s="57">
        <f>((E5/D5)*(D5/C5)*(C5/B5))^(1/3)</f>
        <v>0.90856029641606983</v>
      </c>
      <c r="K5" s="57">
        <f>MAX($J$5:$J$21)</f>
        <v>1.2249049684075541</v>
      </c>
      <c r="L5" s="57">
        <f>MIN($J$5:$J$21)</f>
        <v>0.90856029641606983</v>
      </c>
      <c r="M5" s="58">
        <f>(K5-J5)/(K5-L5)</f>
        <v>1</v>
      </c>
      <c r="N5" s="50">
        <f>0.6*M5+0.4*I5</f>
        <v>0.92800575953923681</v>
      </c>
    </row>
    <row r="6" spans="1:14" ht="15" customHeight="1" x14ac:dyDescent="0.25">
      <c r="A6" s="249" t="s">
        <v>1</v>
      </c>
      <c r="B6" s="248"/>
      <c r="C6" s="248"/>
      <c r="D6" s="248"/>
      <c r="E6" s="317"/>
      <c r="F6" s="56"/>
      <c r="G6" s="56"/>
      <c r="H6" s="56"/>
      <c r="I6" s="58"/>
      <c r="J6" s="247"/>
      <c r="K6" s="57"/>
      <c r="L6" s="57"/>
      <c r="M6" s="58"/>
      <c r="N6" s="50"/>
    </row>
    <row r="7" spans="1:14" ht="15" customHeight="1" x14ac:dyDescent="0.25">
      <c r="A7" s="249" t="s">
        <v>2</v>
      </c>
      <c r="B7" s="253"/>
      <c r="C7" s="248"/>
      <c r="D7" s="248"/>
      <c r="E7" s="317"/>
      <c r="F7" s="56"/>
      <c r="G7" s="56"/>
      <c r="H7" s="56"/>
      <c r="I7" s="58"/>
      <c r="J7" s="247"/>
      <c r="K7" s="57"/>
      <c r="L7" s="57"/>
      <c r="M7" s="58"/>
      <c r="N7" s="50"/>
    </row>
    <row r="8" spans="1:14" ht="15" customHeight="1" x14ac:dyDescent="0.25">
      <c r="A8" s="249" t="s">
        <v>3</v>
      </c>
      <c r="B8" s="253"/>
      <c r="C8" s="248"/>
      <c r="D8" s="248"/>
      <c r="E8" s="317"/>
      <c r="F8" s="56"/>
      <c r="G8" s="56"/>
      <c r="H8" s="56"/>
      <c r="I8" s="58"/>
      <c r="J8" s="247"/>
      <c r="K8" s="57"/>
      <c r="L8" s="57"/>
      <c r="M8" s="58"/>
      <c r="N8" s="50"/>
    </row>
    <row r="9" spans="1:14" ht="15" customHeight="1" x14ac:dyDescent="0.25">
      <c r="A9" s="12" t="s">
        <v>16</v>
      </c>
      <c r="B9" s="209">
        <v>3.6999999999999998E-2</v>
      </c>
      <c r="C9" s="209">
        <v>0.03</v>
      </c>
      <c r="D9" s="209">
        <v>2.3E-2</v>
      </c>
      <c r="E9" s="19">
        <v>6.8000000000000005E-2</v>
      </c>
      <c r="F9" s="56">
        <f>SUM(C9:E9)/3</f>
        <v>4.0333333333333332E-2</v>
      </c>
      <c r="G9" s="56">
        <f>MAX($F$5:$F$21)</f>
        <v>0.48299999999999993</v>
      </c>
      <c r="H9" s="56">
        <f>MIN($F$5:$F$21)</f>
        <v>0.02</v>
      </c>
      <c r="I9" s="58">
        <f>(G9-F9)/(G9-H9)</f>
        <v>0.95608351331893449</v>
      </c>
      <c r="J9" s="57">
        <f>((E9/D9)*(D9/C9)*(C9/B9))^(1/3)</f>
        <v>1.2249049684075541</v>
      </c>
      <c r="K9" s="57">
        <f>MAX($J$5:$J$21)</f>
        <v>1.2249049684075541</v>
      </c>
      <c r="L9" s="57">
        <f>MIN($J$5:$J$21)</f>
        <v>0.90856029641606983</v>
      </c>
      <c r="M9" s="58">
        <f>(K9-J9)/(K9-L9)</f>
        <v>0</v>
      </c>
      <c r="N9" s="50">
        <f>0.6*M9+0.4*I9</f>
        <v>0.38243340532757381</v>
      </c>
    </row>
    <row r="10" spans="1:14" ht="15" customHeight="1" x14ac:dyDescent="0.25">
      <c r="A10" s="249" t="s">
        <v>4</v>
      </c>
      <c r="B10" s="253"/>
      <c r="C10" s="248"/>
      <c r="D10" s="248"/>
      <c r="E10" s="317"/>
      <c r="F10" s="56"/>
      <c r="G10" s="56"/>
      <c r="H10" s="56"/>
      <c r="I10" s="58"/>
      <c r="J10" s="247"/>
      <c r="K10" s="57"/>
      <c r="L10" s="57"/>
      <c r="M10" s="58"/>
      <c r="N10" s="50"/>
    </row>
    <row r="11" spans="1:14" ht="15" customHeight="1" x14ac:dyDescent="0.25">
      <c r="A11" s="12" t="s">
        <v>5</v>
      </c>
      <c r="B11" s="176">
        <v>2.1999999999999999E-2</v>
      </c>
      <c r="C11" s="176">
        <v>0.02</v>
      </c>
      <c r="D11" s="176">
        <v>0.02</v>
      </c>
      <c r="E11" s="19">
        <v>0.02</v>
      </c>
      <c r="F11" s="56">
        <f>SUM(C11:E11)/3</f>
        <v>0.02</v>
      </c>
      <c r="G11" s="56">
        <f>MAX($F$5:$F$21)</f>
        <v>0.48299999999999993</v>
      </c>
      <c r="H11" s="56">
        <f>MIN($F$5:$F$21)</f>
        <v>0.02</v>
      </c>
      <c r="I11" s="58">
        <f>(G11-F11)/(G11-H11)</f>
        <v>1</v>
      </c>
      <c r="J11" s="57">
        <f>((E11/D11)*(D11/C11)*(C11/B11))^(1/3)</f>
        <v>0.96872930615146435</v>
      </c>
      <c r="K11" s="57">
        <f>MAX($J$5:$J$21)</f>
        <v>1.2249049684075541</v>
      </c>
      <c r="L11" s="57">
        <f>MIN($J$5:$J$21)</f>
        <v>0.90856029641606983</v>
      </c>
      <c r="M11" s="58">
        <f>(K11-J11)/(K11-L11)</f>
        <v>0.80979919985181792</v>
      </c>
      <c r="N11" s="50">
        <f>0.6*M11+0.4*I11</f>
        <v>0.88587951991109071</v>
      </c>
    </row>
    <row r="12" spans="1:14" ht="15" customHeight="1" x14ac:dyDescent="0.25">
      <c r="A12" s="249" t="s">
        <v>6</v>
      </c>
      <c r="B12" s="253"/>
      <c r="C12" s="248"/>
      <c r="D12" s="248"/>
      <c r="E12" s="317"/>
      <c r="F12" s="56"/>
      <c r="G12" s="56"/>
      <c r="H12" s="56"/>
      <c r="I12" s="58"/>
      <c r="J12" s="247"/>
      <c r="K12" s="57"/>
      <c r="L12" s="57"/>
      <c r="M12" s="58"/>
      <c r="N12" s="50"/>
    </row>
    <row r="13" spans="1:14" ht="15" customHeight="1" x14ac:dyDescent="0.25">
      <c r="A13" s="12" t="s">
        <v>7</v>
      </c>
      <c r="B13" s="176">
        <v>0.24</v>
      </c>
      <c r="C13" s="176">
        <v>0.24</v>
      </c>
      <c r="D13" s="176">
        <v>0.26</v>
      </c>
      <c r="E13" s="19">
        <v>0.24</v>
      </c>
      <c r="F13" s="56">
        <f>SUM(C13:E13)/3</f>
        <v>0.24666666666666667</v>
      </c>
      <c r="G13" s="56">
        <f>MAX($F$5:$F$21)</f>
        <v>0.48299999999999993</v>
      </c>
      <c r="H13" s="56">
        <f>MIN($F$5:$F$21)</f>
        <v>0.02</v>
      </c>
      <c r="I13" s="58">
        <f>(G13-F13)/(G13-H13)</f>
        <v>0.51043916486681062</v>
      </c>
      <c r="J13" s="57">
        <f>((E13/D13)*(D13/C13)*(C13/B13))^(1/3)</f>
        <v>1</v>
      </c>
      <c r="K13" s="57">
        <f>MAX($J$5:$J$21)</f>
        <v>1.2249049684075541</v>
      </c>
      <c r="L13" s="57">
        <f>MIN($J$5:$J$21)</f>
        <v>0.90856029641606983</v>
      </c>
      <c r="M13" s="58">
        <f>(K13-J13)/(K13-L13)</f>
        <v>0.71094912707620495</v>
      </c>
      <c r="N13" s="50">
        <f>0.6*M13+0.4*I13</f>
        <v>0.63074514219244726</v>
      </c>
    </row>
    <row r="14" spans="1:14" ht="15" customHeight="1" x14ac:dyDescent="0.25">
      <c r="A14" s="12" t="s">
        <v>8</v>
      </c>
      <c r="B14" s="176">
        <v>0.58399999999999996</v>
      </c>
      <c r="C14" s="176">
        <v>0.28899999999999998</v>
      </c>
      <c r="D14" s="176">
        <v>0.57999999999999996</v>
      </c>
      <c r="E14" s="19">
        <v>0.57999999999999996</v>
      </c>
      <c r="F14" s="56">
        <f>SUM(C14:E14)/3</f>
        <v>0.48299999999999993</v>
      </c>
      <c r="G14" s="56">
        <f>MAX($F$5:$F$21)</f>
        <v>0.48299999999999993</v>
      </c>
      <c r="H14" s="56">
        <f>MIN($F$5:$F$21)</f>
        <v>0.02</v>
      </c>
      <c r="I14" s="58">
        <f>(G14-F14)/(G14-H14)</f>
        <v>0</v>
      </c>
      <c r="J14" s="57">
        <f>((E14/D14)*(D14/C14)*(C14/B14))^(1/3)</f>
        <v>0.99771166248286103</v>
      </c>
      <c r="K14" s="57">
        <f>MAX($J$5:$J$21)</f>
        <v>1.2249049684075541</v>
      </c>
      <c r="L14" s="57">
        <f>MIN($J$5:$J$21)</f>
        <v>0.90856029641606983</v>
      </c>
      <c r="M14" s="58">
        <f>(K14-J14)/(K14-L14)</f>
        <v>0.71818281147092922</v>
      </c>
      <c r="N14" s="50">
        <f>0.6*M14+0.4*I14</f>
        <v>0.43090968688255754</v>
      </c>
    </row>
    <row r="15" spans="1:14" ht="15" customHeight="1" x14ac:dyDescent="0.25">
      <c r="A15" s="249" t="s">
        <v>9</v>
      </c>
      <c r="B15" s="248"/>
      <c r="C15" s="248"/>
      <c r="D15" s="248"/>
      <c r="E15" s="317"/>
      <c r="F15" s="56"/>
      <c r="G15" s="56"/>
      <c r="H15" s="56"/>
      <c r="I15" s="58"/>
      <c r="J15" s="247"/>
      <c r="K15" s="57"/>
      <c r="L15" s="57"/>
      <c r="M15" s="58"/>
      <c r="N15" s="50"/>
    </row>
    <row r="16" spans="1:14" ht="15" customHeight="1" x14ac:dyDescent="0.25">
      <c r="A16" s="249" t="s">
        <v>43</v>
      </c>
      <c r="B16" s="248"/>
      <c r="C16" s="248"/>
      <c r="D16" s="248"/>
      <c r="E16" s="317"/>
      <c r="F16" s="56"/>
      <c r="G16" s="56"/>
      <c r="H16" s="56"/>
      <c r="I16" s="58"/>
      <c r="J16" s="247"/>
      <c r="K16" s="57"/>
      <c r="L16" s="57"/>
      <c r="M16" s="58"/>
      <c r="N16" s="50"/>
    </row>
    <row r="17" spans="1:14" ht="15" customHeight="1" x14ac:dyDescent="0.25">
      <c r="A17" s="12" t="s">
        <v>10</v>
      </c>
      <c r="B17" s="252">
        <v>0.36</v>
      </c>
      <c r="C17" s="252">
        <v>0.36</v>
      </c>
      <c r="D17" s="252">
        <v>0.31</v>
      </c>
      <c r="E17" s="19">
        <v>0.27</v>
      </c>
      <c r="F17" s="56">
        <f>SUM(C17:E17)/3</f>
        <v>0.3133333333333333</v>
      </c>
      <c r="G17" s="56">
        <f>MAX($F$5:$F$21)</f>
        <v>0.48299999999999993</v>
      </c>
      <c r="H17" s="56">
        <f>MIN($F$5:$F$21)</f>
        <v>0.02</v>
      </c>
      <c r="I17" s="58">
        <f>(G17-F17)/(G17-H17)</f>
        <v>0.36645068394528435</v>
      </c>
      <c r="J17" s="57">
        <f>((E17/D17)*(D17/C17)*(C17/B17))^(1/3)</f>
        <v>0.90856029641606983</v>
      </c>
      <c r="K17" s="57">
        <f>MAX($J$5:$J$21)</f>
        <v>1.2249049684075541</v>
      </c>
      <c r="L17" s="57">
        <f>MIN($J$5:$J$21)</f>
        <v>0.90856029641606983</v>
      </c>
      <c r="M17" s="58">
        <f>(K17-J17)/(K17-L17)</f>
        <v>1</v>
      </c>
      <c r="N17" s="50">
        <f>0.6*M17+0.4*I17</f>
        <v>0.74658027357811374</v>
      </c>
    </row>
    <row r="18" spans="1:14" ht="15" customHeight="1" x14ac:dyDescent="0.25">
      <c r="A18" s="249" t="s">
        <v>11</v>
      </c>
      <c r="B18" s="251"/>
      <c r="C18" s="251"/>
      <c r="D18" s="248"/>
      <c r="E18" s="317"/>
      <c r="F18" s="56"/>
      <c r="G18" s="56"/>
      <c r="H18" s="56"/>
      <c r="I18" s="58"/>
      <c r="J18" s="247"/>
      <c r="K18" s="57"/>
      <c r="L18" s="57"/>
      <c r="M18" s="58"/>
      <c r="N18" s="50"/>
    </row>
    <row r="19" spans="1:14" ht="15" customHeight="1" x14ac:dyDescent="0.25">
      <c r="A19" s="249" t="s">
        <v>12</v>
      </c>
      <c r="B19" s="251"/>
      <c r="C19" s="251"/>
      <c r="D19" s="248"/>
      <c r="E19" s="317"/>
      <c r="F19" s="56"/>
      <c r="G19" s="56"/>
      <c r="H19" s="56"/>
      <c r="I19" s="58"/>
      <c r="J19" s="247"/>
      <c r="K19" s="57"/>
      <c r="L19" s="57"/>
      <c r="M19" s="58"/>
      <c r="N19" s="50"/>
    </row>
    <row r="20" spans="1:14" ht="15" customHeight="1" x14ac:dyDescent="0.25">
      <c r="A20" s="249" t="s">
        <v>13</v>
      </c>
      <c r="B20" s="250"/>
      <c r="C20" s="250"/>
      <c r="D20" s="248"/>
      <c r="E20" s="317"/>
      <c r="F20" s="56"/>
      <c r="G20" s="56"/>
      <c r="H20" s="56"/>
      <c r="I20" s="58"/>
      <c r="J20" s="247"/>
      <c r="K20" s="57"/>
      <c r="L20" s="57"/>
      <c r="M20" s="58"/>
      <c r="N20" s="50"/>
    </row>
    <row r="21" spans="1:14" ht="15" customHeight="1" thickBot="1" x14ac:dyDescent="0.3">
      <c r="A21" s="249" t="s">
        <v>14</v>
      </c>
      <c r="B21" s="248"/>
      <c r="C21" s="248"/>
      <c r="D21" s="248"/>
      <c r="E21" s="318"/>
      <c r="F21" s="56"/>
      <c r="G21" s="56"/>
      <c r="H21" s="56"/>
      <c r="I21" s="58"/>
      <c r="J21" s="247"/>
      <c r="K21" s="57"/>
      <c r="L21" s="57"/>
      <c r="M21" s="58"/>
      <c r="N21" s="50"/>
    </row>
  </sheetData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sheetPr>
    <tabColor rgb="FFFF0000"/>
  </sheetPr>
  <dimension ref="A2:N21"/>
  <sheetViews>
    <sheetView zoomScale="90" zoomScaleNormal="90" workbookViewId="0">
      <selection activeCell="A9" sqref="A9:XFD9"/>
    </sheetView>
  </sheetViews>
  <sheetFormatPr defaultRowHeight="15" x14ac:dyDescent="0.25"/>
  <cols>
    <col min="1" max="1" width="22.85546875" customWidth="1"/>
    <col min="2" max="2" width="9.7109375" customWidth="1"/>
    <col min="3" max="3" width="6.85546875" customWidth="1"/>
    <col min="4" max="4" width="7.85546875" customWidth="1"/>
    <col min="5" max="5" width="8.140625" customWidth="1"/>
    <col min="6" max="6" width="9.28515625" customWidth="1"/>
    <col min="7" max="7" width="7.5703125" customWidth="1"/>
    <col min="8" max="8" width="7.85546875" customWidth="1"/>
    <col min="12" max="12" width="6.85546875" customWidth="1"/>
  </cols>
  <sheetData>
    <row r="2" spans="1:14" x14ac:dyDescent="0.25">
      <c r="A2" t="s">
        <v>18</v>
      </c>
    </row>
    <row r="3" spans="1:14" ht="47.25" customHeight="1" x14ac:dyDescent="0.25">
      <c r="A3" s="334" t="s">
        <v>109</v>
      </c>
      <c r="B3" s="334"/>
      <c r="C3" s="334"/>
      <c r="D3" s="334"/>
      <c r="E3" s="334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4" ht="59.25" customHeight="1" x14ac:dyDescent="0.25">
      <c r="A4" s="5" t="s">
        <v>0</v>
      </c>
      <c r="B4" s="10">
        <v>2018</v>
      </c>
      <c r="C4" s="10">
        <v>2019</v>
      </c>
      <c r="D4" s="10">
        <v>2020</v>
      </c>
      <c r="E4" s="10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4" ht="15" customHeight="1" x14ac:dyDescent="0.25">
      <c r="A5" s="12" t="s">
        <v>15</v>
      </c>
      <c r="B5" s="254"/>
      <c r="C5" s="254"/>
      <c r="D5" s="176"/>
      <c r="E5" s="176"/>
      <c r="F5" s="56"/>
      <c r="G5" s="256"/>
      <c r="H5" s="255"/>
      <c r="I5" s="58"/>
      <c r="J5" s="57"/>
      <c r="K5" s="255"/>
      <c r="L5" s="255"/>
      <c r="M5" s="58"/>
      <c r="N5" s="50"/>
    </row>
    <row r="6" spans="1:14" ht="15" customHeight="1" x14ac:dyDescent="0.25">
      <c r="A6" s="12" t="s">
        <v>1</v>
      </c>
      <c r="B6" s="176"/>
      <c r="C6" s="176"/>
      <c r="D6" s="176"/>
      <c r="E6" s="176"/>
      <c r="F6" s="56"/>
      <c r="G6" s="256"/>
      <c r="H6" s="255"/>
      <c r="I6" s="58"/>
      <c r="J6" s="57"/>
      <c r="K6" s="255"/>
      <c r="L6" s="255"/>
      <c r="M6" s="58"/>
      <c r="N6" s="50"/>
    </row>
    <row r="7" spans="1:14" ht="15" customHeight="1" x14ac:dyDescent="0.25">
      <c r="A7" s="12" t="s">
        <v>2</v>
      </c>
      <c r="B7" s="252"/>
      <c r="C7" s="252"/>
      <c r="D7" s="176"/>
      <c r="E7" s="176"/>
      <c r="F7" s="56"/>
      <c r="G7" s="256"/>
      <c r="H7" s="255"/>
      <c r="I7" s="58"/>
      <c r="J7" s="57"/>
      <c r="K7" s="255"/>
      <c r="L7" s="255"/>
      <c r="M7" s="58"/>
      <c r="N7" s="50"/>
    </row>
    <row r="8" spans="1:14" ht="15" customHeight="1" x14ac:dyDescent="0.25">
      <c r="A8" s="12" t="s">
        <v>3</v>
      </c>
      <c r="B8" s="252"/>
      <c r="C8" s="252"/>
      <c r="D8" s="176"/>
      <c r="E8" s="176"/>
      <c r="F8" s="56"/>
      <c r="G8" s="256"/>
      <c r="H8" s="255"/>
      <c r="I8" s="58"/>
      <c r="J8" s="57"/>
      <c r="K8" s="255"/>
      <c r="L8" s="255"/>
      <c r="M8" s="58"/>
      <c r="N8" s="50"/>
    </row>
    <row r="9" spans="1:14" ht="15" customHeight="1" x14ac:dyDescent="0.25">
      <c r="A9" s="12" t="s">
        <v>16</v>
      </c>
      <c r="B9" s="209">
        <v>7.5999999999999998E-2</v>
      </c>
      <c r="C9" s="209">
        <v>8.1000000000000003E-2</v>
      </c>
      <c r="D9" s="209">
        <v>7.2999999999999995E-2</v>
      </c>
      <c r="E9" s="209">
        <v>0.14000000000000001</v>
      </c>
      <c r="F9" s="56">
        <f>SUM(C9:E9)/3</f>
        <v>9.8000000000000018E-2</v>
      </c>
      <c r="G9" s="256">
        <f>MAX($F$5:$F$21)</f>
        <v>9.8000000000000018E-2</v>
      </c>
      <c r="H9" s="255">
        <f>MIN($F$5:$F$21)</f>
        <v>9.8000000000000018E-2</v>
      </c>
      <c r="I9" s="58">
        <v>0</v>
      </c>
      <c r="J9" s="57">
        <f>((E9/D9)*(D9/C9)*(C9/B9))^(1/3)</f>
        <v>1.2258523044142537</v>
      </c>
      <c r="K9" s="255">
        <f>MAX($J$5:$J$21)</f>
        <v>1.2258523044142537</v>
      </c>
      <c r="L9" s="255">
        <f>MIN($J$5:$J$21)</f>
        <v>1.2258523044142537</v>
      </c>
      <c r="M9" s="58">
        <v>0</v>
      </c>
      <c r="N9" s="50">
        <v>0</v>
      </c>
    </row>
    <row r="10" spans="1:14" ht="15" customHeight="1" x14ac:dyDescent="0.25">
      <c r="A10" s="12" t="s">
        <v>4</v>
      </c>
      <c r="B10" s="252"/>
      <c r="C10" s="252"/>
      <c r="D10" s="176"/>
      <c r="E10" s="176"/>
      <c r="F10" s="56"/>
      <c r="G10" s="256"/>
      <c r="H10" s="255"/>
      <c r="I10" s="58"/>
      <c r="J10" s="57"/>
      <c r="K10" s="255"/>
      <c r="L10" s="255"/>
      <c r="M10" s="58"/>
      <c r="N10" s="50"/>
    </row>
    <row r="11" spans="1:14" ht="15" customHeight="1" x14ac:dyDescent="0.25">
      <c r="A11" s="12" t="s">
        <v>5</v>
      </c>
      <c r="B11" s="252"/>
      <c r="C11" s="252"/>
      <c r="D11" s="176"/>
      <c r="E11" s="176"/>
      <c r="F11" s="56"/>
      <c r="G11" s="256"/>
      <c r="H11" s="255"/>
      <c r="I11" s="58"/>
      <c r="J11" s="57"/>
      <c r="K11" s="255"/>
      <c r="L11" s="255"/>
      <c r="M11" s="58"/>
      <c r="N11" s="50"/>
    </row>
    <row r="12" spans="1:14" ht="15" customHeight="1" x14ac:dyDescent="0.25">
      <c r="A12" s="12" t="s">
        <v>6</v>
      </c>
      <c r="B12" s="252"/>
      <c r="C12" s="252"/>
      <c r="D12" s="176"/>
      <c r="E12" s="176"/>
      <c r="F12" s="56"/>
      <c r="G12" s="256"/>
      <c r="H12" s="255"/>
      <c r="I12" s="58"/>
      <c r="J12" s="57"/>
      <c r="K12" s="255"/>
      <c r="L12" s="255"/>
      <c r="M12" s="58"/>
      <c r="N12" s="50"/>
    </row>
    <row r="13" spans="1:14" ht="15" customHeight="1" x14ac:dyDescent="0.25">
      <c r="A13" s="12" t="s">
        <v>7</v>
      </c>
      <c r="B13" s="176"/>
      <c r="C13" s="176"/>
      <c r="D13" s="176"/>
      <c r="E13" s="176"/>
      <c r="F13" s="56"/>
      <c r="G13" s="256"/>
      <c r="H13" s="255"/>
      <c r="I13" s="58"/>
      <c r="J13" s="57"/>
      <c r="K13" s="255"/>
      <c r="L13" s="255"/>
      <c r="M13" s="58"/>
      <c r="N13" s="50"/>
    </row>
    <row r="14" spans="1:14" ht="15" customHeight="1" x14ac:dyDescent="0.25">
      <c r="A14" s="12" t="s">
        <v>8</v>
      </c>
      <c r="B14" s="254"/>
      <c r="C14" s="254"/>
      <c r="D14" s="176"/>
      <c r="E14" s="176"/>
      <c r="F14" s="56"/>
      <c r="G14" s="256"/>
      <c r="H14" s="255"/>
      <c r="I14" s="58"/>
      <c r="J14" s="57"/>
      <c r="K14" s="255"/>
      <c r="L14" s="255"/>
      <c r="M14" s="58"/>
      <c r="N14" s="50"/>
    </row>
    <row r="15" spans="1:14" ht="15" customHeight="1" x14ac:dyDescent="0.25">
      <c r="A15" s="12" t="s">
        <v>9</v>
      </c>
      <c r="B15" s="254"/>
      <c r="C15" s="254"/>
      <c r="D15" s="176"/>
      <c r="E15" s="176"/>
      <c r="F15" s="56"/>
      <c r="G15" s="256"/>
      <c r="H15" s="255"/>
      <c r="I15" s="58"/>
      <c r="J15" s="57"/>
      <c r="K15" s="255"/>
      <c r="L15" s="255"/>
      <c r="M15" s="58"/>
      <c r="N15" s="50"/>
    </row>
    <row r="16" spans="1:14" ht="15" customHeight="1" x14ac:dyDescent="0.25">
      <c r="A16" s="12" t="s">
        <v>43</v>
      </c>
      <c r="B16" s="176"/>
      <c r="C16" s="176"/>
      <c r="D16" s="176"/>
      <c r="E16" s="176"/>
      <c r="F16" s="56"/>
      <c r="G16" s="256"/>
      <c r="H16" s="255"/>
      <c r="I16" s="58"/>
      <c r="J16" s="57"/>
      <c r="K16" s="255"/>
      <c r="L16" s="255"/>
      <c r="M16" s="58"/>
      <c r="N16" s="50"/>
    </row>
    <row r="17" spans="1:14" ht="15" customHeight="1" x14ac:dyDescent="0.25">
      <c r="A17" s="12" t="s">
        <v>10</v>
      </c>
      <c r="B17" s="252"/>
      <c r="C17" s="252"/>
      <c r="D17" s="176"/>
      <c r="E17" s="176"/>
      <c r="F17" s="56"/>
      <c r="G17" s="256"/>
      <c r="H17" s="255"/>
      <c r="I17" s="58"/>
      <c r="J17" s="57"/>
      <c r="K17" s="255"/>
      <c r="L17" s="255"/>
      <c r="M17" s="58"/>
      <c r="N17" s="50"/>
    </row>
    <row r="18" spans="1:14" ht="15" customHeight="1" x14ac:dyDescent="0.25">
      <c r="A18" s="12" t="s">
        <v>11</v>
      </c>
      <c r="B18" s="258"/>
      <c r="C18" s="258"/>
      <c r="D18" s="176"/>
      <c r="E18" s="176"/>
      <c r="F18" s="56"/>
      <c r="G18" s="256"/>
      <c r="H18" s="255"/>
      <c r="I18" s="58"/>
      <c r="J18" s="57"/>
      <c r="K18" s="255"/>
      <c r="L18" s="255"/>
      <c r="M18" s="58"/>
      <c r="N18" s="50"/>
    </row>
    <row r="19" spans="1:14" ht="15" customHeight="1" x14ac:dyDescent="0.25">
      <c r="A19" s="12" t="s">
        <v>12</v>
      </c>
      <c r="B19" s="258"/>
      <c r="C19" s="258"/>
      <c r="D19" s="176"/>
      <c r="E19" s="176"/>
      <c r="F19" s="56"/>
      <c r="G19" s="256"/>
      <c r="H19" s="255"/>
      <c r="I19" s="58"/>
      <c r="J19" s="57"/>
      <c r="K19" s="255"/>
      <c r="L19" s="255"/>
      <c r="M19" s="58"/>
      <c r="N19" s="50"/>
    </row>
    <row r="20" spans="1:14" ht="15" customHeight="1" x14ac:dyDescent="0.25">
      <c r="A20" s="12" t="s">
        <v>13</v>
      </c>
      <c r="B20" s="257"/>
      <c r="C20" s="257"/>
      <c r="D20" s="176"/>
      <c r="E20" s="176"/>
      <c r="F20" s="56"/>
      <c r="G20" s="256"/>
      <c r="H20" s="255"/>
      <c r="I20" s="58"/>
      <c r="J20" s="57"/>
      <c r="K20" s="255"/>
      <c r="L20" s="255"/>
      <c r="M20" s="58"/>
      <c r="N20" s="50"/>
    </row>
    <row r="21" spans="1:14" ht="15" customHeight="1" x14ac:dyDescent="0.25">
      <c r="A21" s="12" t="s">
        <v>14</v>
      </c>
      <c r="B21" s="176"/>
      <c r="C21" s="176"/>
      <c r="D21" s="176"/>
      <c r="E21" s="176"/>
      <c r="F21" s="56"/>
      <c r="G21" s="256"/>
      <c r="H21" s="255"/>
      <c r="I21" s="58"/>
      <c r="J21" s="57"/>
      <c r="K21" s="255"/>
      <c r="L21" s="255"/>
      <c r="M21" s="58"/>
      <c r="N21" s="50"/>
    </row>
  </sheetData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sheetPr>
    <tabColor rgb="FFFF0000"/>
  </sheetPr>
  <dimension ref="A1:N21"/>
  <sheetViews>
    <sheetView zoomScale="80" zoomScaleNormal="80" workbookViewId="0">
      <selection activeCell="A9" sqref="A9:XFD9"/>
    </sheetView>
  </sheetViews>
  <sheetFormatPr defaultRowHeight="15" x14ac:dyDescent="0.25"/>
  <cols>
    <col min="1" max="1" width="22.28515625" customWidth="1"/>
    <col min="2" max="2" width="11.42578125" customWidth="1"/>
    <col min="3" max="3" width="12.140625" customWidth="1"/>
    <col min="4" max="4" width="14.28515625" customWidth="1"/>
    <col min="5" max="5" width="14.140625" customWidth="1"/>
    <col min="6" max="6" width="11.7109375" customWidth="1"/>
    <col min="14" max="14" width="10" customWidth="1"/>
  </cols>
  <sheetData>
    <row r="1" spans="1:14" x14ac:dyDescent="0.25">
      <c r="A1" t="s">
        <v>85</v>
      </c>
    </row>
    <row r="2" spans="1:14" x14ac:dyDescent="0.25">
      <c r="A2" t="s">
        <v>18</v>
      </c>
    </row>
    <row r="3" spans="1:14" ht="51.75" customHeight="1" x14ac:dyDescent="0.25">
      <c r="A3" s="329" t="s">
        <v>110</v>
      </c>
      <c r="B3" s="329"/>
      <c r="C3" s="329"/>
      <c r="D3" s="329"/>
      <c r="E3" s="329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4" ht="52.5" customHeight="1" x14ac:dyDescent="0.25">
      <c r="A4" s="4" t="s">
        <v>0</v>
      </c>
      <c r="B4" s="10">
        <v>2018</v>
      </c>
      <c r="C4" s="10">
        <v>2019</v>
      </c>
      <c r="D4" s="10">
        <v>2020</v>
      </c>
      <c r="E4" s="10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4" x14ac:dyDescent="0.25">
      <c r="A5" s="12" t="s">
        <v>15</v>
      </c>
      <c r="B5" s="227">
        <v>2.67</v>
      </c>
      <c r="C5" s="227">
        <v>2.38</v>
      </c>
      <c r="D5" s="227">
        <v>1.03</v>
      </c>
      <c r="E5" s="290">
        <v>1.08</v>
      </c>
      <c r="F5" s="56">
        <f t="shared" ref="F5:F21" si="0">SUM(C5:E5)/3</f>
        <v>1.4966666666666668</v>
      </c>
      <c r="G5" s="56">
        <f t="shared" ref="G5:G21" si="1">MAX($F$5:$F$21)</f>
        <v>30.399999999999995</v>
      </c>
      <c r="H5" s="57">
        <f t="shared" ref="H5:H21" si="2">MIN($F$5:$F$21)</f>
        <v>0</v>
      </c>
      <c r="I5" s="58">
        <f t="shared" ref="I5:I21" si="3">(G5-F5)/(G5-H5)</f>
        <v>0.95076754385964912</v>
      </c>
      <c r="J5" s="57">
        <f t="shared" ref="J5:J21" si="4">((E5/D5)*(D5/C5)*(C5/B5))^(1/3)</f>
        <v>0.73955560243743967</v>
      </c>
      <c r="K5" s="57">
        <f t="shared" ref="K5:K21" si="5">MAX($J$5:$J$21)</f>
        <v>1.534194013752648</v>
      </c>
      <c r="L5" s="57">
        <f t="shared" ref="L5:L21" si="6">MIN($J$5:$J$21)</f>
        <v>0</v>
      </c>
      <c r="M5" s="58">
        <f t="shared" ref="M5:M21" si="7">(K5-J5)/(K5-L5)</f>
        <v>0.51795170897031328</v>
      </c>
      <c r="N5" s="50">
        <f t="shared" ref="N5:N21" si="8">0.6*M5+0.4*I5</f>
        <v>0.69107804292604769</v>
      </c>
    </row>
    <row r="6" spans="1:14" x14ac:dyDescent="0.25">
      <c r="A6" s="12" t="s">
        <v>1</v>
      </c>
      <c r="B6" s="164">
        <v>1.6</v>
      </c>
      <c r="C6" s="164">
        <v>1.6</v>
      </c>
      <c r="D6" s="164">
        <v>1.5</v>
      </c>
      <c r="E6" s="19">
        <v>0.75</v>
      </c>
      <c r="F6" s="56">
        <f t="shared" si="0"/>
        <v>1.2833333333333334</v>
      </c>
      <c r="G6" s="56">
        <f t="shared" si="1"/>
        <v>30.399999999999995</v>
      </c>
      <c r="H6" s="57">
        <f t="shared" si="2"/>
        <v>0</v>
      </c>
      <c r="I6" s="58">
        <f t="shared" si="3"/>
        <v>0.95778508771929816</v>
      </c>
      <c r="J6" s="57">
        <f t="shared" si="4"/>
        <v>0.77680812648846476</v>
      </c>
      <c r="K6" s="57">
        <f t="shared" si="5"/>
        <v>1.534194013752648</v>
      </c>
      <c r="L6" s="57">
        <f t="shared" si="6"/>
        <v>0</v>
      </c>
      <c r="M6" s="58">
        <f t="shared" si="7"/>
        <v>0.49367021411562717</v>
      </c>
      <c r="N6" s="50">
        <f t="shared" si="8"/>
        <v>0.67931616355709556</v>
      </c>
    </row>
    <row r="7" spans="1:14" x14ac:dyDescent="0.25">
      <c r="A7" s="12" t="s">
        <v>2</v>
      </c>
      <c r="B7" s="7">
        <v>0.1</v>
      </c>
      <c r="C7" s="7">
        <v>0.11</v>
      </c>
      <c r="D7" s="7">
        <v>0.11</v>
      </c>
      <c r="E7" s="19">
        <v>0.11</v>
      </c>
      <c r="F7" s="56">
        <f t="shared" si="0"/>
        <v>0.11</v>
      </c>
      <c r="G7" s="56">
        <f t="shared" si="1"/>
        <v>30.399999999999995</v>
      </c>
      <c r="H7" s="57">
        <f t="shared" si="2"/>
        <v>0</v>
      </c>
      <c r="I7" s="58">
        <f t="shared" si="3"/>
        <v>0.99638157894736845</v>
      </c>
      <c r="J7" s="57">
        <f t="shared" si="4"/>
        <v>1.0322801154563672</v>
      </c>
      <c r="K7" s="57">
        <f t="shared" si="5"/>
        <v>1.534194013752648</v>
      </c>
      <c r="L7" s="57">
        <f t="shared" si="6"/>
        <v>0</v>
      </c>
      <c r="M7" s="58">
        <f t="shared" si="7"/>
        <v>0.32715151655988817</v>
      </c>
      <c r="N7" s="50">
        <f t="shared" si="8"/>
        <v>0.59484354151488028</v>
      </c>
    </row>
    <row r="8" spans="1:14" x14ac:dyDescent="0.25">
      <c r="A8" s="12" t="s">
        <v>3</v>
      </c>
      <c r="B8" s="8">
        <v>0.72</v>
      </c>
      <c r="C8" s="8">
        <v>0.72</v>
      </c>
      <c r="D8" s="8">
        <v>2.6</v>
      </c>
      <c r="E8" s="8">
        <v>2.6</v>
      </c>
      <c r="F8" s="56">
        <f t="shared" si="0"/>
        <v>1.9733333333333334</v>
      </c>
      <c r="G8" s="56">
        <f t="shared" si="1"/>
        <v>30.399999999999995</v>
      </c>
      <c r="H8" s="57">
        <f t="shared" si="2"/>
        <v>0</v>
      </c>
      <c r="I8" s="58">
        <f t="shared" si="3"/>
        <v>0.93508771929824563</v>
      </c>
      <c r="J8" s="57">
        <f t="shared" si="4"/>
        <v>1.534194013752648</v>
      </c>
      <c r="K8" s="57">
        <f t="shared" si="5"/>
        <v>1.534194013752648</v>
      </c>
      <c r="L8" s="57">
        <f t="shared" si="6"/>
        <v>0</v>
      </c>
      <c r="M8" s="58">
        <f t="shared" si="7"/>
        <v>0</v>
      </c>
      <c r="N8" s="50">
        <f t="shared" si="8"/>
        <v>0.37403508771929828</v>
      </c>
    </row>
    <row r="9" spans="1:14" x14ac:dyDescent="0.25">
      <c r="A9" s="12" t="s">
        <v>16</v>
      </c>
      <c r="B9" s="260">
        <v>1.26</v>
      </c>
      <c r="C9" s="260">
        <v>1.48</v>
      </c>
      <c r="D9" s="260">
        <v>0.85</v>
      </c>
      <c r="E9" s="19">
        <v>1.1100000000000001</v>
      </c>
      <c r="F9" s="56">
        <f t="shared" si="0"/>
        <v>1.1466666666666667</v>
      </c>
      <c r="G9" s="56">
        <f t="shared" si="1"/>
        <v>30.399999999999995</v>
      </c>
      <c r="H9" s="57">
        <f t="shared" si="2"/>
        <v>0</v>
      </c>
      <c r="I9" s="58">
        <f t="shared" si="3"/>
        <v>0.96228070175438596</v>
      </c>
      <c r="J9" s="57">
        <f t="shared" si="4"/>
        <v>0.9586295480640098</v>
      </c>
      <c r="K9" s="57">
        <f t="shared" si="5"/>
        <v>1.534194013752648</v>
      </c>
      <c r="L9" s="57">
        <f t="shared" si="6"/>
        <v>0</v>
      </c>
      <c r="M9" s="58">
        <f t="shared" si="7"/>
        <v>0.3751575488688057</v>
      </c>
      <c r="N9" s="50">
        <f t="shared" si="8"/>
        <v>0.6100068100230378</v>
      </c>
    </row>
    <row r="10" spans="1:14" x14ac:dyDescent="0.25">
      <c r="A10" s="12" t="s">
        <v>4</v>
      </c>
      <c r="B10" s="7">
        <v>1.2</v>
      </c>
      <c r="C10" s="7">
        <v>1.3</v>
      </c>
      <c r="D10" s="7">
        <v>1.1000000000000001</v>
      </c>
      <c r="E10" s="19">
        <v>1.9</v>
      </c>
      <c r="F10" s="56">
        <f t="shared" si="0"/>
        <v>1.4333333333333336</v>
      </c>
      <c r="G10" s="56">
        <f t="shared" si="1"/>
        <v>30.399999999999995</v>
      </c>
      <c r="H10" s="57">
        <f t="shared" si="2"/>
        <v>0</v>
      </c>
      <c r="I10" s="58">
        <f t="shared" si="3"/>
        <v>0.95285087719298245</v>
      </c>
      <c r="J10" s="57">
        <f t="shared" si="4"/>
        <v>1.1655317761968114</v>
      </c>
      <c r="K10" s="57">
        <f t="shared" si="5"/>
        <v>1.534194013752648</v>
      </c>
      <c r="L10" s="57">
        <f t="shared" si="6"/>
        <v>0</v>
      </c>
      <c r="M10" s="58">
        <f t="shared" si="7"/>
        <v>0.24029701214521526</v>
      </c>
      <c r="N10" s="50">
        <f t="shared" si="8"/>
        <v>0.52531855816432216</v>
      </c>
    </row>
    <row r="11" spans="1:14" x14ac:dyDescent="0.25">
      <c r="A11" s="76" t="s">
        <v>5</v>
      </c>
      <c r="B11" s="259">
        <v>0</v>
      </c>
      <c r="C11" s="259">
        <v>0</v>
      </c>
      <c r="D11" s="259">
        <v>0</v>
      </c>
      <c r="E11" s="282">
        <v>0</v>
      </c>
      <c r="F11" s="56">
        <f t="shared" si="0"/>
        <v>0</v>
      </c>
      <c r="G11" s="56">
        <f t="shared" si="1"/>
        <v>30.399999999999995</v>
      </c>
      <c r="H11" s="57">
        <f t="shared" si="2"/>
        <v>0</v>
      </c>
      <c r="I11" s="58">
        <f t="shared" si="3"/>
        <v>1</v>
      </c>
      <c r="J11" s="57">
        <v>0</v>
      </c>
      <c r="K11" s="57">
        <f t="shared" si="5"/>
        <v>1.534194013752648</v>
      </c>
      <c r="L11" s="57">
        <f t="shared" si="6"/>
        <v>0</v>
      </c>
      <c r="M11" s="58">
        <f t="shared" si="7"/>
        <v>1</v>
      </c>
      <c r="N11" s="50">
        <f t="shared" si="8"/>
        <v>1</v>
      </c>
    </row>
    <row r="12" spans="1:14" x14ac:dyDescent="0.25">
      <c r="A12" s="12" t="s">
        <v>6</v>
      </c>
      <c r="B12" s="7">
        <v>1.73</v>
      </c>
      <c r="C12" s="7">
        <v>1.67</v>
      </c>
      <c r="D12" s="7">
        <v>1.61</v>
      </c>
      <c r="E12" s="19">
        <v>1.57</v>
      </c>
      <c r="F12" s="56">
        <f t="shared" si="0"/>
        <v>1.6166666666666669</v>
      </c>
      <c r="G12" s="56">
        <f t="shared" si="1"/>
        <v>30.399999999999995</v>
      </c>
      <c r="H12" s="57">
        <f t="shared" si="2"/>
        <v>0</v>
      </c>
      <c r="I12" s="58">
        <f t="shared" si="3"/>
        <v>0.94682017543859642</v>
      </c>
      <c r="J12" s="57">
        <f t="shared" si="4"/>
        <v>0.96816902302697172</v>
      </c>
      <c r="K12" s="57">
        <f t="shared" si="5"/>
        <v>1.534194013752648</v>
      </c>
      <c r="L12" s="57">
        <f t="shared" si="6"/>
        <v>0</v>
      </c>
      <c r="M12" s="58">
        <f t="shared" si="7"/>
        <v>0.36893964234756438</v>
      </c>
      <c r="N12" s="50">
        <f t="shared" si="8"/>
        <v>0.60009185558397715</v>
      </c>
    </row>
    <row r="13" spans="1:14" x14ac:dyDescent="0.25">
      <c r="A13" s="12" t="s">
        <v>7</v>
      </c>
      <c r="B13" s="164">
        <v>3.32</v>
      </c>
      <c r="C13" s="164">
        <v>3.29</v>
      </c>
      <c r="D13" s="164">
        <v>3.23</v>
      </c>
      <c r="E13" s="19">
        <v>2.85</v>
      </c>
      <c r="F13" s="56">
        <f t="shared" si="0"/>
        <v>3.1233333333333331</v>
      </c>
      <c r="G13" s="56">
        <f t="shared" si="1"/>
        <v>30.399999999999995</v>
      </c>
      <c r="H13" s="57">
        <f t="shared" si="2"/>
        <v>0</v>
      </c>
      <c r="I13" s="58">
        <f t="shared" si="3"/>
        <v>0.89725877192982462</v>
      </c>
      <c r="J13" s="57">
        <f t="shared" si="4"/>
        <v>0.95039087698737001</v>
      </c>
      <c r="K13" s="57">
        <f t="shared" si="5"/>
        <v>1.534194013752648</v>
      </c>
      <c r="L13" s="57">
        <f t="shared" si="6"/>
        <v>0</v>
      </c>
      <c r="M13" s="58">
        <f t="shared" si="7"/>
        <v>0.38052758095261491</v>
      </c>
      <c r="N13" s="50">
        <f t="shared" si="8"/>
        <v>0.5872200573434988</v>
      </c>
    </row>
    <row r="14" spans="1:14" x14ac:dyDescent="0.25">
      <c r="A14" s="12" t="s">
        <v>8</v>
      </c>
      <c r="B14" s="164">
        <v>1.71</v>
      </c>
      <c r="C14" s="164">
        <v>0.6</v>
      </c>
      <c r="D14" s="164">
        <v>0.6</v>
      </c>
      <c r="E14" s="19">
        <v>0.55000000000000004</v>
      </c>
      <c r="F14" s="56">
        <f t="shared" si="0"/>
        <v>0.58333333333333337</v>
      </c>
      <c r="G14" s="56">
        <f t="shared" si="1"/>
        <v>30.399999999999995</v>
      </c>
      <c r="H14" s="57">
        <f t="shared" si="2"/>
        <v>0</v>
      </c>
      <c r="I14" s="58">
        <f t="shared" si="3"/>
        <v>0.98081140350877194</v>
      </c>
      <c r="J14" s="57">
        <f t="shared" si="4"/>
        <v>0.68515504466373678</v>
      </c>
      <c r="K14" s="57">
        <f t="shared" si="5"/>
        <v>1.534194013752648</v>
      </c>
      <c r="L14" s="57">
        <f t="shared" si="6"/>
        <v>0</v>
      </c>
      <c r="M14" s="58">
        <f t="shared" si="7"/>
        <v>0.55341043015293523</v>
      </c>
      <c r="N14" s="50">
        <f t="shared" si="8"/>
        <v>0.72437081949526994</v>
      </c>
    </row>
    <row r="15" spans="1:14" x14ac:dyDescent="0.25">
      <c r="A15" s="12" t="s">
        <v>9</v>
      </c>
      <c r="B15" s="163">
        <v>2</v>
      </c>
      <c r="C15" s="163">
        <v>1.8</v>
      </c>
      <c r="D15" s="163">
        <v>1.8</v>
      </c>
      <c r="E15" s="8">
        <v>2</v>
      </c>
      <c r="F15" s="56">
        <f t="shared" si="0"/>
        <v>1.8666666666666665</v>
      </c>
      <c r="G15" s="56">
        <f t="shared" si="1"/>
        <v>30.399999999999995</v>
      </c>
      <c r="H15" s="57">
        <f t="shared" si="2"/>
        <v>0</v>
      </c>
      <c r="I15" s="58">
        <f t="shared" si="3"/>
        <v>0.9385964912280701</v>
      </c>
      <c r="J15" s="57">
        <f t="shared" si="4"/>
        <v>1</v>
      </c>
      <c r="K15" s="57">
        <f t="shared" si="5"/>
        <v>1.534194013752648</v>
      </c>
      <c r="L15" s="57">
        <f t="shared" si="6"/>
        <v>0</v>
      </c>
      <c r="M15" s="58">
        <f t="shared" si="7"/>
        <v>0.3481919554919955</v>
      </c>
      <c r="N15" s="50">
        <f t="shared" si="8"/>
        <v>0.58435376978642539</v>
      </c>
    </row>
    <row r="16" spans="1:14" x14ac:dyDescent="0.25">
      <c r="A16" s="12" t="s">
        <v>43</v>
      </c>
      <c r="B16" s="164">
        <v>1.17</v>
      </c>
      <c r="C16" s="164">
        <v>0.69</v>
      </c>
      <c r="D16" s="164">
        <v>0.36</v>
      </c>
      <c r="E16" s="19">
        <v>0.31</v>
      </c>
      <c r="F16" s="56">
        <f t="shared" si="0"/>
        <v>0.45333333333333331</v>
      </c>
      <c r="G16" s="56">
        <f t="shared" si="1"/>
        <v>30.399999999999995</v>
      </c>
      <c r="H16" s="57">
        <f t="shared" si="2"/>
        <v>0</v>
      </c>
      <c r="I16" s="58">
        <f t="shared" si="3"/>
        <v>0.98508771929824557</v>
      </c>
      <c r="J16" s="57">
        <f t="shared" si="4"/>
        <v>0.6422812994599304</v>
      </c>
      <c r="K16" s="57">
        <f t="shared" si="5"/>
        <v>1.534194013752648</v>
      </c>
      <c r="L16" s="57">
        <f t="shared" si="6"/>
        <v>0</v>
      </c>
      <c r="M16" s="58">
        <f t="shared" si="7"/>
        <v>0.5813558821749627</v>
      </c>
      <c r="N16" s="50">
        <f t="shared" si="8"/>
        <v>0.74284861702427585</v>
      </c>
    </row>
    <row r="17" spans="1:14" x14ac:dyDescent="0.25">
      <c r="A17" s="12" t="s">
        <v>10</v>
      </c>
      <c r="B17" s="7">
        <v>3.9</v>
      </c>
      <c r="C17" s="7">
        <v>3.9</v>
      </c>
      <c r="D17" s="7">
        <v>1.3</v>
      </c>
      <c r="E17" s="19">
        <v>1.1100000000000001</v>
      </c>
      <c r="F17" s="56">
        <f t="shared" si="0"/>
        <v>2.1033333333333335</v>
      </c>
      <c r="G17" s="56">
        <f t="shared" si="1"/>
        <v>30.399999999999995</v>
      </c>
      <c r="H17" s="57">
        <f t="shared" si="2"/>
        <v>0</v>
      </c>
      <c r="I17" s="58">
        <f t="shared" si="3"/>
        <v>0.9308114035087719</v>
      </c>
      <c r="J17" s="57">
        <f t="shared" si="4"/>
        <v>0.65778826887094266</v>
      </c>
      <c r="K17" s="57">
        <f t="shared" si="5"/>
        <v>1.534194013752648</v>
      </c>
      <c r="L17" s="57">
        <f t="shared" si="6"/>
        <v>0</v>
      </c>
      <c r="M17" s="58">
        <f t="shared" si="7"/>
        <v>0.57124831476692539</v>
      </c>
      <c r="N17" s="50">
        <f t="shared" si="8"/>
        <v>0.71507355026366404</v>
      </c>
    </row>
    <row r="18" spans="1:14" x14ac:dyDescent="0.25">
      <c r="A18" s="12" t="s">
        <v>11</v>
      </c>
      <c r="B18" s="228">
        <v>30.8</v>
      </c>
      <c r="C18" s="228">
        <v>29.9</v>
      </c>
      <c r="D18" s="228">
        <v>30.2</v>
      </c>
      <c r="E18" s="19">
        <v>31.1</v>
      </c>
      <c r="F18" s="56">
        <f t="shared" si="0"/>
        <v>30.399999999999995</v>
      </c>
      <c r="G18" s="56">
        <f t="shared" si="1"/>
        <v>30.399999999999995</v>
      </c>
      <c r="H18" s="57">
        <f t="shared" si="2"/>
        <v>0</v>
      </c>
      <c r="I18" s="58">
        <f t="shared" si="3"/>
        <v>0</v>
      </c>
      <c r="J18" s="57">
        <f t="shared" si="4"/>
        <v>1.0032362685145733</v>
      </c>
      <c r="K18" s="57">
        <f t="shared" si="5"/>
        <v>1.534194013752648</v>
      </c>
      <c r="L18" s="57">
        <f t="shared" si="6"/>
        <v>0</v>
      </c>
      <c r="M18" s="58">
        <f t="shared" si="7"/>
        <v>0.34608252964000868</v>
      </c>
      <c r="N18" s="50">
        <f t="shared" si="8"/>
        <v>0.2076495177840052</v>
      </c>
    </row>
    <row r="19" spans="1:14" x14ac:dyDescent="0.25">
      <c r="A19" s="76" t="s">
        <v>12</v>
      </c>
      <c r="B19" s="259">
        <v>0</v>
      </c>
      <c r="C19" s="259">
        <v>0</v>
      </c>
      <c r="D19" s="259">
        <v>0</v>
      </c>
      <c r="E19" s="282">
        <v>0</v>
      </c>
      <c r="F19" s="56">
        <f t="shared" si="0"/>
        <v>0</v>
      </c>
      <c r="G19" s="56">
        <f t="shared" si="1"/>
        <v>30.399999999999995</v>
      </c>
      <c r="H19" s="57">
        <f t="shared" si="2"/>
        <v>0</v>
      </c>
      <c r="I19" s="58">
        <f t="shared" si="3"/>
        <v>1</v>
      </c>
      <c r="J19" s="57">
        <v>0</v>
      </c>
      <c r="K19" s="57">
        <f t="shared" si="5"/>
        <v>1.534194013752648</v>
      </c>
      <c r="L19" s="57">
        <f t="shared" si="6"/>
        <v>0</v>
      </c>
      <c r="M19" s="58">
        <f t="shared" si="7"/>
        <v>1</v>
      </c>
      <c r="N19" s="50">
        <f t="shared" si="8"/>
        <v>1</v>
      </c>
    </row>
    <row r="20" spans="1:14" x14ac:dyDescent="0.25">
      <c r="A20" s="12" t="s">
        <v>13</v>
      </c>
      <c r="B20" s="7">
        <v>5</v>
      </c>
      <c r="C20" s="7">
        <v>60</v>
      </c>
      <c r="D20" s="7">
        <v>7.97</v>
      </c>
      <c r="E20" s="19">
        <v>6</v>
      </c>
      <c r="F20" s="56">
        <f t="shared" si="0"/>
        <v>24.656666666666666</v>
      </c>
      <c r="G20" s="56">
        <f t="shared" si="1"/>
        <v>30.399999999999995</v>
      </c>
      <c r="H20" s="57">
        <f t="shared" si="2"/>
        <v>0</v>
      </c>
      <c r="I20" s="58">
        <f t="shared" si="3"/>
        <v>0.18892543859649111</v>
      </c>
      <c r="J20" s="57">
        <f t="shared" si="4"/>
        <v>1.0626585691826111</v>
      </c>
      <c r="K20" s="57">
        <f t="shared" si="5"/>
        <v>1.534194013752648</v>
      </c>
      <c r="L20" s="57">
        <f t="shared" si="6"/>
        <v>0</v>
      </c>
      <c r="M20" s="58">
        <f t="shared" si="7"/>
        <v>0.30735059604140824</v>
      </c>
      <c r="N20" s="50">
        <f t="shared" si="8"/>
        <v>0.25998053306344138</v>
      </c>
    </row>
    <row r="21" spans="1:14" ht="15.75" thickBot="1" x14ac:dyDescent="0.3">
      <c r="A21" s="12" t="s">
        <v>14</v>
      </c>
      <c r="B21" s="164">
        <v>1.5</v>
      </c>
      <c r="C21" s="164">
        <v>1.4</v>
      </c>
      <c r="D21" s="164">
        <v>0.9</v>
      </c>
      <c r="E21" s="289">
        <v>1.2</v>
      </c>
      <c r="F21" s="56">
        <f t="shared" si="0"/>
        <v>1.1666666666666667</v>
      </c>
      <c r="G21" s="56">
        <f t="shared" si="1"/>
        <v>30.399999999999995</v>
      </c>
      <c r="H21" s="57">
        <f t="shared" si="2"/>
        <v>0</v>
      </c>
      <c r="I21" s="58">
        <f t="shared" si="3"/>
        <v>0.96162280701754377</v>
      </c>
      <c r="J21" s="57">
        <f t="shared" si="4"/>
        <v>0.92831776672255573</v>
      </c>
      <c r="K21" s="57">
        <f t="shared" si="5"/>
        <v>1.534194013752648</v>
      </c>
      <c r="L21" s="57">
        <f t="shared" si="6"/>
        <v>0</v>
      </c>
      <c r="M21" s="58">
        <f t="shared" si="7"/>
        <v>0.39491501179053307</v>
      </c>
      <c r="N21" s="50">
        <f t="shared" si="8"/>
        <v>0.62159812988133734</v>
      </c>
    </row>
  </sheetData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sheetPr>
    <tabColor rgb="FFFF0000"/>
  </sheetPr>
  <dimension ref="A2:N23"/>
  <sheetViews>
    <sheetView zoomScale="85" zoomScaleNormal="85" workbookViewId="0">
      <selection activeCell="I24" sqref="I24"/>
    </sheetView>
  </sheetViews>
  <sheetFormatPr defaultRowHeight="15" x14ac:dyDescent="0.25"/>
  <cols>
    <col min="1" max="1" width="23.28515625" customWidth="1"/>
    <col min="2" max="2" width="15.5703125" customWidth="1"/>
    <col min="3" max="3" width="12" customWidth="1"/>
    <col min="4" max="4" width="11.5703125" customWidth="1"/>
    <col min="5" max="5" width="12.140625" customWidth="1"/>
    <col min="6" max="6" width="9.42578125" customWidth="1"/>
  </cols>
  <sheetData>
    <row r="2" spans="1:14" ht="15.75" x14ac:dyDescent="0.25">
      <c r="A2" s="263" t="s">
        <v>18</v>
      </c>
      <c r="B2" s="262"/>
    </row>
    <row r="3" spans="1:14" ht="52.5" customHeight="1" x14ac:dyDescent="0.25">
      <c r="A3" s="339" t="s">
        <v>111</v>
      </c>
      <c r="B3" s="340"/>
      <c r="C3" s="340"/>
      <c r="D3" s="340"/>
      <c r="E3" s="340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4" ht="47.25" customHeight="1" x14ac:dyDescent="0.25">
      <c r="A4" s="5" t="s">
        <v>0</v>
      </c>
      <c r="B4" s="10">
        <v>2018</v>
      </c>
      <c r="C4" s="10">
        <v>2019</v>
      </c>
      <c r="D4" s="10">
        <v>2020</v>
      </c>
      <c r="E4" s="10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4" x14ac:dyDescent="0.25">
      <c r="A5" s="12" t="s">
        <v>15</v>
      </c>
      <c r="B5" s="244">
        <v>30.7</v>
      </c>
      <c r="C5" s="244">
        <v>36.9</v>
      </c>
      <c r="D5" s="244">
        <v>19.600000000000001</v>
      </c>
      <c r="E5" s="287">
        <v>31.8</v>
      </c>
      <c r="F5" s="56">
        <f t="shared" ref="F5:F21" si="0">SUM(C5:E5)/3</f>
        <v>29.433333333333334</v>
      </c>
      <c r="G5" s="56">
        <f t="shared" ref="G5:G21" si="1">MAX($F$5:$F$21)</f>
        <v>288.0266666666667</v>
      </c>
      <c r="H5" s="57">
        <f t="shared" ref="H5:H21" si="2">MIN($F$5:$F$21)</f>
        <v>4.666666666666667</v>
      </c>
      <c r="I5" s="58">
        <f t="shared" ref="I5:I21" si="3">(G5-F5)/(G5-H5)</f>
        <v>0.91259646150950502</v>
      </c>
      <c r="J5" s="57">
        <f t="shared" ref="J5:J21" si="4">((E5/D5)*(D5/C5)*(C5/B5))^(1/3)</f>
        <v>1.0118036649370914</v>
      </c>
      <c r="K5" s="57">
        <f t="shared" ref="K5:K21" si="5">MAX($J$5:$J$21)</f>
        <v>2.4101422641752297</v>
      </c>
      <c r="L5" s="57">
        <f t="shared" ref="L5:L21" si="6">MIN($J$5:$J$21)</f>
        <v>0.35727322654528115</v>
      </c>
      <c r="M5" s="58">
        <f t="shared" ref="M5:M21" si="7">(K5-J5)/(K5-L5)</f>
        <v>0.68116308132959613</v>
      </c>
      <c r="N5" s="50">
        <f t="shared" ref="N5:N21" si="8">0.6*M5+0.4*I5</f>
        <v>0.77373643340155973</v>
      </c>
    </row>
    <row r="6" spans="1:14" x14ac:dyDescent="0.25">
      <c r="A6" s="12" t="s">
        <v>1</v>
      </c>
      <c r="B6" s="171">
        <v>21.5</v>
      </c>
      <c r="C6" s="171">
        <v>21.5</v>
      </c>
      <c r="D6" s="171">
        <v>21.4</v>
      </c>
      <c r="E6" s="19">
        <v>27.7</v>
      </c>
      <c r="F6" s="56">
        <f t="shared" si="0"/>
        <v>23.533333333333331</v>
      </c>
      <c r="G6" s="56">
        <f t="shared" si="1"/>
        <v>288.0266666666667</v>
      </c>
      <c r="H6" s="57">
        <f t="shared" si="2"/>
        <v>4.666666666666667</v>
      </c>
      <c r="I6" s="58">
        <f t="shared" si="3"/>
        <v>0.93341803124411815</v>
      </c>
      <c r="J6" s="57">
        <f t="shared" si="4"/>
        <v>1.0881291288759214</v>
      </c>
      <c r="K6" s="57">
        <f t="shared" si="5"/>
        <v>2.4101422641752297</v>
      </c>
      <c r="L6" s="57">
        <f t="shared" si="6"/>
        <v>0.35727322654528115</v>
      </c>
      <c r="M6" s="58">
        <f t="shared" si="7"/>
        <v>0.64398318210575267</v>
      </c>
      <c r="N6" s="50">
        <f t="shared" si="8"/>
        <v>0.75975712176109877</v>
      </c>
    </row>
    <row r="7" spans="1:14" x14ac:dyDescent="0.25">
      <c r="A7" s="12" t="s">
        <v>2</v>
      </c>
      <c r="B7" s="91">
        <v>27.4</v>
      </c>
      <c r="C7" s="91">
        <v>26.7</v>
      </c>
      <c r="D7" s="91">
        <v>33.799999999999997</v>
      </c>
      <c r="E7" s="19">
        <v>39.799999999999997</v>
      </c>
      <c r="F7" s="56">
        <f t="shared" si="0"/>
        <v>33.43333333333333</v>
      </c>
      <c r="G7" s="56">
        <f t="shared" si="1"/>
        <v>288.0266666666667</v>
      </c>
      <c r="H7" s="57">
        <f t="shared" si="2"/>
        <v>4.666666666666667</v>
      </c>
      <c r="I7" s="58">
        <f t="shared" si="3"/>
        <v>0.8984801430453605</v>
      </c>
      <c r="J7" s="57">
        <f t="shared" si="4"/>
        <v>1.1325155394302424</v>
      </c>
      <c r="K7" s="57">
        <f t="shared" si="5"/>
        <v>2.4101422641752297</v>
      </c>
      <c r="L7" s="57">
        <f t="shared" si="6"/>
        <v>0.35727322654528115</v>
      </c>
      <c r="M7" s="58">
        <f t="shared" si="7"/>
        <v>0.62236153467442634</v>
      </c>
      <c r="N7" s="50">
        <f t="shared" si="8"/>
        <v>0.73280897802279998</v>
      </c>
    </row>
    <row r="8" spans="1:14" x14ac:dyDescent="0.25">
      <c r="A8" s="12" t="s">
        <v>3</v>
      </c>
      <c r="B8" s="83">
        <v>31.7</v>
      </c>
      <c r="C8" s="83">
        <v>35.9</v>
      </c>
      <c r="D8" s="8">
        <v>31.8</v>
      </c>
      <c r="E8" s="8">
        <v>31.8</v>
      </c>
      <c r="F8" s="56">
        <f t="shared" si="0"/>
        <v>33.166666666666664</v>
      </c>
      <c r="G8" s="56">
        <f t="shared" si="1"/>
        <v>288.0266666666667</v>
      </c>
      <c r="H8" s="57">
        <f t="shared" si="2"/>
        <v>4.666666666666667</v>
      </c>
      <c r="I8" s="58">
        <f t="shared" si="3"/>
        <v>0.89942123094297022</v>
      </c>
      <c r="J8" s="57">
        <f t="shared" si="4"/>
        <v>1.0010504209403397</v>
      </c>
      <c r="K8" s="57">
        <f t="shared" si="5"/>
        <v>2.4101422641752297</v>
      </c>
      <c r="L8" s="57">
        <f t="shared" si="6"/>
        <v>0.35727322654528115</v>
      </c>
      <c r="M8" s="58">
        <f t="shared" si="7"/>
        <v>0.68640123524961749</v>
      </c>
      <c r="N8" s="50">
        <f t="shared" si="8"/>
        <v>0.77160923352695865</v>
      </c>
    </row>
    <row r="9" spans="1:14" x14ac:dyDescent="0.25">
      <c r="A9" s="12" t="s">
        <v>16</v>
      </c>
      <c r="B9" s="264">
        <v>6.77</v>
      </c>
      <c r="C9" s="264">
        <v>8.2200000000000006</v>
      </c>
      <c r="D9" s="264">
        <v>8.08</v>
      </c>
      <c r="E9" s="19">
        <v>11.26</v>
      </c>
      <c r="F9" s="56">
        <f t="shared" si="0"/>
        <v>9.1866666666666674</v>
      </c>
      <c r="G9" s="56">
        <f t="shared" si="1"/>
        <v>288.0266666666667</v>
      </c>
      <c r="H9" s="57">
        <f t="shared" si="2"/>
        <v>4.666666666666667</v>
      </c>
      <c r="I9" s="58">
        <f t="shared" si="3"/>
        <v>0.98404856013551667</v>
      </c>
      <c r="J9" s="57">
        <f t="shared" si="4"/>
        <v>1.1848132634651516</v>
      </c>
      <c r="K9" s="57">
        <f t="shared" si="5"/>
        <v>2.4101422641752297</v>
      </c>
      <c r="L9" s="57">
        <f t="shared" si="6"/>
        <v>0.35727322654528115</v>
      </c>
      <c r="M9" s="58">
        <f t="shared" si="7"/>
        <v>0.59688610342368897</v>
      </c>
      <c r="N9" s="50">
        <f t="shared" si="8"/>
        <v>0.75175108610842001</v>
      </c>
    </row>
    <row r="10" spans="1:14" x14ac:dyDescent="0.25">
      <c r="A10" s="12" t="s">
        <v>4</v>
      </c>
      <c r="B10" s="91">
        <v>34</v>
      </c>
      <c r="C10" s="91">
        <v>35.200000000000003</v>
      </c>
      <c r="D10" s="91">
        <v>40.700000000000003</v>
      </c>
      <c r="E10" s="19">
        <v>28</v>
      </c>
      <c r="F10" s="56">
        <f t="shared" si="0"/>
        <v>34.633333333333333</v>
      </c>
      <c r="G10" s="56">
        <f t="shared" si="1"/>
        <v>288.0266666666667</v>
      </c>
      <c r="H10" s="57">
        <f t="shared" si="2"/>
        <v>4.666666666666667</v>
      </c>
      <c r="I10" s="58">
        <f t="shared" si="3"/>
        <v>0.89424524750611722</v>
      </c>
      <c r="J10" s="57">
        <f t="shared" si="4"/>
        <v>0.93733112426564125</v>
      </c>
      <c r="K10" s="57">
        <f t="shared" si="5"/>
        <v>2.4101422641752297</v>
      </c>
      <c r="L10" s="57">
        <f t="shared" si="6"/>
        <v>0.35727322654528115</v>
      </c>
      <c r="M10" s="58">
        <f t="shared" si="7"/>
        <v>0.71744037876374189</v>
      </c>
      <c r="N10" s="50">
        <f t="shared" si="8"/>
        <v>0.78816232626069205</v>
      </c>
    </row>
    <row r="11" spans="1:14" x14ac:dyDescent="0.25">
      <c r="A11" s="12" t="s">
        <v>5</v>
      </c>
      <c r="B11" s="171">
        <v>30</v>
      </c>
      <c r="C11" s="171">
        <v>30</v>
      </c>
      <c r="D11" s="171">
        <v>28.6</v>
      </c>
      <c r="E11" s="19">
        <v>28.3</v>
      </c>
      <c r="F11" s="56">
        <f t="shared" si="0"/>
        <v>28.966666666666669</v>
      </c>
      <c r="G11" s="56">
        <f t="shared" si="1"/>
        <v>288.0266666666667</v>
      </c>
      <c r="H11" s="57">
        <f t="shared" si="2"/>
        <v>4.666666666666667</v>
      </c>
      <c r="I11" s="58">
        <f t="shared" si="3"/>
        <v>0.91424336533032202</v>
      </c>
      <c r="J11" s="57">
        <f t="shared" si="4"/>
        <v>0.98074264592746241</v>
      </c>
      <c r="K11" s="57">
        <f t="shared" si="5"/>
        <v>2.4101422641752297</v>
      </c>
      <c r="L11" s="57">
        <f t="shared" si="6"/>
        <v>0.35727322654528115</v>
      </c>
      <c r="M11" s="58">
        <f t="shared" si="7"/>
        <v>0.6962936222653634</v>
      </c>
      <c r="N11" s="50">
        <f t="shared" si="8"/>
        <v>0.78347351949134691</v>
      </c>
    </row>
    <row r="12" spans="1:14" x14ac:dyDescent="0.25">
      <c r="A12" s="12" t="s">
        <v>6</v>
      </c>
      <c r="B12" s="91">
        <v>53.51</v>
      </c>
      <c r="C12" s="91">
        <v>51.9</v>
      </c>
      <c r="D12" s="91">
        <v>50.3</v>
      </c>
      <c r="E12" s="19">
        <v>48.8</v>
      </c>
      <c r="F12" s="56">
        <f t="shared" si="0"/>
        <v>50.333333333333336</v>
      </c>
      <c r="G12" s="56">
        <f t="shared" si="1"/>
        <v>288.0266666666667</v>
      </c>
      <c r="H12" s="57">
        <f t="shared" si="2"/>
        <v>4.666666666666667</v>
      </c>
      <c r="I12" s="58">
        <f t="shared" si="3"/>
        <v>0.8388386975343497</v>
      </c>
      <c r="J12" s="57">
        <f t="shared" si="4"/>
        <v>0.96975409834091919</v>
      </c>
      <c r="K12" s="57">
        <f t="shared" si="5"/>
        <v>2.4101422641752297</v>
      </c>
      <c r="L12" s="57">
        <f t="shared" si="6"/>
        <v>0.35727322654528115</v>
      </c>
      <c r="M12" s="58">
        <f t="shared" si="7"/>
        <v>0.70164639800756545</v>
      </c>
      <c r="N12" s="50">
        <f t="shared" si="8"/>
        <v>0.7565233178182792</v>
      </c>
    </row>
    <row r="13" spans="1:14" x14ac:dyDescent="0.25">
      <c r="A13" s="12" t="s">
        <v>7</v>
      </c>
      <c r="B13" s="171">
        <v>27.07</v>
      </c>
      <c r="C13" s="171">
        <v>25.05</v>
      </c>
      <c r="D13" s="171">
        <v>25.7</v>
      </c>
      <c r="E13" s="19">
        <v>24.61</v>
      </c>
      <c r="F13" s="56">
        <f t="shared" si="0"/>
        <v>25.12</v>
      </c>
      <c r="G13" s="56">
        <f t="shared" si="1"/>
        <v>288.0266666666667</v>
      </c>
      <c r="H13" s="57">
        <f t="shared" si="2"/>
        <v>4.666666666666667</v>
      </c>
      <c r="I13" s="58">
        <f t="shared" si="3"/>
        <v>0.92781855825334092</v>
      </c>
      <c r="J13" s="57">
        <f t="shared" si="4"/>
        <v>0.9687412346993981</v>
      </c>
      <c r="K13" s="57">
        <f t="shared" si="5"/>
        <v>2.4101422641752297</v>
      </c>
      <c r="L13" s="57">
        <f t="shared" si="6"/>
        <v>0.35727322654528115</v>
      </c>
      <c r="M13" s="58">
        <f t="shared" si="7"/>
        <v>0.70213978731928217</v>
      </c>
      <c r="N13" s="50">
        <f t="shared" si="8"/>
        <v>0.79241129569290569</v>
      </c>
    </row>
    <row r="14" spans="1:14" x14ac:dyDescent="0.25">
      <c r="A14" s="12" t="s">
        <v>8</v>
      </c>
      <c r="B14" s="171">
        <v>4.9000000000000004</v>
      </c>
      <c r="C14" s="171">
        <v>6.5</v>
      </c>
      <c r="D14" s="171">
        <v>5.2</v>
      </c>
      <c r="E14" s="19">
        <v>10</v>
      </c>
      <c r="F14" s="56">
        <f t="shared" si="0"/>
        <v>7.2333333333333334</v>
      </c>
      <c r="G14" s="56">
        <f t="shared" si="1"/>
        <v>288.0266666666667</v>
      </c>
      <c r="H14" s="57">
        <f t="shared" si="2"/>
        <v>4.666666666666667</v>
      </c>
      <c r="I14" s="58">
        <f t="shared" si="3"/>
        <v>0.99094202898550721</v>
      </c>
      <c r="J14" s="57">
        <f t="shared" si="4"/>
        <v>1.2684342882037152</v>
      </c>
      <c r="K14" s="57">
        <f t="shared" si="5"/>
        <v>2.4101422641752297</v>
      </c>
      <c r="L14" s="57">
        <f t="shared" si="6"/>
        <v>0.35727322654528115</v>
      </c>
      <c r="M14" s="58">
        <f t="shared" si="7"/>
        <v>0.55615236775631061</v>
      </c>
      <c r="N14" s="50">
        <f t="shared" si="8"/>
        <v>0.73006823224798922</v>
      </c>
    </row>
    <row r="15" spans="1:14" x14ac:dyDescent="0.25">
      <c r="A15" s="12" t="s">
        <v>9</v>
      </c>
      <c r="B15" s="167">
        <v>38.200000000000003</v>
      </c>
      <c r="C15" s="167">
        <v>37.799999999999997</v>
      </c>
      <c r="D15" s="167">
        <v>43.19</v>
      </c>
      <c r="E15" s="19">
        <v>43.5</v>
      </c>
      <c r="F15" s="56">
        <f t="shared" si="0"/>
        <v>41.496666666666663</v>
      </c>
      <c r="G15" s="56">
        <f t="shared" si="1"/>
        <v>288.0266666666667</v>
      </c>
      <c r="H15" s="57">
        <f t="shared" si="2"/>
        <v>4.666666666666667</v>
      </c>
      <c r="I15" s="58">
        <f t="shared" si="3"/>
        <v>0.87002399774138905</v>
      </c>
      <c r="J15" s="57">
        <f t="shared" si="4"/>
        <v>1.0442599723902981</v>
      </c>
      <c r="K15" s="57">
        <f t="shared" si="5"/>
        <v>2.4101422641752297</v>
      </c>
      <c r="L15" s="57">
        <f t="shared" si="6"/>
        <v>0.35727322654528115</v>
      </c>
      <c r="M15" s="58">
        <f t="shared" si="7"/>
        <v>0.66535286311388486</v>
      </c>
      <c r="N15" s="50">
        <f t="shared" si="8"/>
        <v>0.74722131696488658</v>
      </c>
    </row>
    <row r="16" spans="1:14" x14ac:dyDescent="0.25">
      <c r="A16" s="12" t="s">
        <v>43</v>
      </c>
      <c r="B16" s="171">
        <v>28.06</v>
      </c>
      <c r="C16" s="171">
        <v>31.71</v>
      </c>
      <c r="D16" s="171">
        <v>26.85</v>
      </c>
      <c r="E16" s="19">
        <v>33.4</v>
      </c>
      <c r="F16" s="56">
        <f t="shared" si="0"/>
        <v>30.653333333333336</v>
      </c>
      <c r="G16" s="56">
        <f t="shared" si="1"/>
        <v>288.0266666666667</v>
      </c>
      <c r="H16" s="57">
        <f t="shared" si="2"/>
        <v>4.666666666666667</v>
      </c>
      <c r="I16" s="58">
        <f t="shared" si="3"/>
        <v>0.90829098437794087</v>
      </c>
      <c r="J16" s="57">
        <f t="shared" si="4"/>
        <v>1.0597894699073389</v>
      </c>
      <c r="K16" s="57">
        <f t="shared" si="5"/>
        <v>2.4101422641752297</v>
      </c>
      <c r="L16" s="57">
        <f t="shared" si="6"/>
        <v>0.35727322654528115</v>
      </c>
      <c r="M16" s="58">
        <f t="shared" si="7"/>
        <v>0.65778808560865754</v>
      </c>
      <c r="N16" s="50">
        <f t="shared" si="8"/>
        <v>0.75798924511637089</v>
      </c>
    </row>
    <row r="17" spans="1:14" x14ac:dyDescent="0.25">
      <c r="A17" s="12" t="s">
        <v>10</v>
      </c>
      <c r="B17" s="91">
        <v>14.1</v>
      </c>
      <c r="C17" s="91">
        <v>14.1</v>
      </c>
      <c r="D17" s="91">
        <v>17</v>
      </c>
      <c r="E17" s="19">
        <v>14.54</v>
      </c>
      <c r="F17" s="56">
        <f t="shared" si="0"/>
        <v>15.213333333333333</v>
      </c>
      <c r="G17" s="56">
        <f t="shared" si="1"/>
        <v>288.0266666666667</v>
      </c>
      <c r="H17" s="57">
        <f t="shared" si="2"/>
        <v>4.666666666666667</v>
      </c>
      <c r="I17" s="58">
        <f t="shared" si="3"/>
        <v>0.96277997364953904</v>
      </c>
      <c r="J17" s="57">
        <f t="shared" si="4"/>
        <v>1.01029552955585</v>
      </c>
      <c r="K17" s="57">
        <f t="shared" si="5"/>
        <v>2.4101422641752297</v>
      </c>
      <c r="L17" s="57">
        <f t="shared" si="6"/>
        <v>0.35727322654528115</v>
      </c>
      <c r="M17" s="58">
        <f t="shared" si="7"/>
        <v>0.68189772896351564</v>
      </c>
      <c r="N17" s="50">
        <f t="shared" si="8"/>
        <v>0.79425062683792502</v>
      </c>
    </row>
    <row r="18" spans="1:14" x14ac:dyDescent="0.25">
      <c r="A18" s="12" t="s">
        <v>11</v>
      </c>
      <c r="B18" s="246">
        <v>36.5</v>
      </c>
      <c r="C18" s="246">
        <v>34.6</v>
      </c>
      <c r="D18" s="246">
        <v>33.4</v>
      </c>
      <c r="E18" s="19">
        <v>32.700000000000003</v>
      </c>
      <c r="F18" s="56">
        <f t="shared" si="0"/>
        <v>33.56666666666667</v>
      </c>
      <c r="G18" s="56">
        <f t="shared" si="1"/>
        <v>288.0266666666667</v>
      </c>
      <c r="H18" s="57">
        <f t="shared" si="2"/>
        <v>4.666666666666667</v>
      </c>
      <c r="I18" s="58">
        <f t="shared" si="3"/>
        <v>0.89800959909655576</v>
      </c>
      <c r="J18" s="57">
        <f t="shared" si="4"/>
        <v>0.96401759972534795</v>
      </c>
      <c r="K18" s="57">
        <f t="shared" si="5"/>
        <v>2.4101422641752297</v>
      </c>
      <c r="L18" s="57">
        <f t="shared" si="6"/>
        <v>0.35727322654528115</v>
      </c>
      <c r="M18" s="58">
        <f t="shared" si="7"/>
        <v>0.70444077919332004</v>
      </c>
      <c r="N18" s="50">
        <f t="shared" si="8"/>
        <v>0.78186830715461442</v>
      </c>
    </row>
    <row r="19" spans="1:14" x14ac:dyDescent="0.25">
      <c r="A19" s="12" t="s">
        <v>12</v>
      </c>
      <c r="B19" s="246">
        <v>0</v>
      </c>
      <c r="C19" s="246">
        <v>0</v>
      </c>
      <c r="D19" s="246">
        <v>0</v>
      </c>
      <c r="E19" s="19">
        <v>14</v>
      </c>
      <c r="F19" s="56">
        <f t="shared" si="0"/>
        <v>4.666666666666667</v>
      </c>
      <c r="G19" s="56">
        <f t="shared" si="1"/>
        <v>288.0266666666667</v>
      </c>
      <c r="H19" s="57">
        <f t="shared" si="2"/>
        <v>4.666666666666667</v>
      </c>
      <c r="I19" s="58">
        <f t="shared" si="3"/>
        <v>1</v>
      </c>
      <c r="J19" s="57">
        <f>((E19))^(1/3)</f>
        <v>2.4101422641752297</v>
      </c>
      <c r="K19" s="57">
        <f t="shared" si="5"/>
        <v>2.4101422641752297</v>
      </c>
      <c r="L19" s="57">
        <f t="shared" si="6"/>
        <v>0.35727322654528115</v>
      </c>
      <c r="M19" s="58">
        <f t="shared" si="7"/>
        <v>0</v>
      </c>
      <c r="N19" s="50">
        <f t="shared" si="8"/>
        <v>0.4</v>
      </c>
    </row>
    <row r="20" spans="1:14" x14ac:dyDescent="0.25">
      <c r="A20" s="12" t="s">
        <v>13</v>
      </c>
      <c r="B20" s="265">
        <v>791.6</v>
      </c>
      <c r="C20" s="265">
        <v>791.6</v>
      </c>
      <c r="D20" s="265">
        <v>36.380000000000003</v>
      </c>
      <c r="E20" s="19">
        <v>36.1</v>
      </c>
      <c r="F20" s="56">
        <f t="shared" si="0"/>
        <v>288.0266666666667</v>
      </c>
      <c r="G20" s="56">
        <f t="shared" si="1"/>
        <v>288.0266666666667</v>
      </c>
      <c r="H20" s="57">
        <f t="shared" si="2"/>
        <v>4.666666666666667</v>
      </c>
      <c r="I20" s="58">
        <f t="shared" si="3"/>
        <v>0</v>
      </c>
      <c r="J20" s="57">
        <f t="shared" si="4"/>
        <v>0.35727322654528115</v>
      </c>
      <c r="K20" s="57">
        <f t="shared" si="5"/>
        <v>2.4101422641752297</v>
      </c>
      <c r="L20" s="57">
        <f t="shared" si="6"/>
        <v>0.35727322654528115</v>
      </c>
      <c r="M20" s="58">
        <f t="shared" si="7"/>
        <v>1</v>
      </c>
      <c r="N20" s="50">
        <f t="shared" si="8"/>
        <v>0.6</v>
      </c>
    </row>
    <row r="21" spans="1:14" ht="15.75" thickBot="1" x14ac:dyDescent="0.3">
      <c r="A21" s="12" t="s">
        <v>14</v>
      </c>
      <c r="B21" s="171">
        <v>77</v>
      </c>
      <c r="C21" s="171">
        <v>67</v>
      </c>
      <c r="D21" s="171">
        <v>33.299999999999997</v>
      </c>
      <c r="E21" s="289">
        <v>39</v>
      </c>
      <c r="F21" s="56">
        <f t="shared" si="0"/>
        <v>46.433333333333337</v>
      </c>
      <c r="G21" s="56">
        <f t="shared" si="1"/>
        <v>288.0266666666667</v>
      </c>
      <c r="H21" s="57">
        <f t="shared" si="2"/>
        <v>4.666666666666667</v>
      </c>
      <c r="I21" s="58">
        <f t="shared" si="3"/>
        <v>0.85260210803689074</v>
      </c>
      <c r="J21" s="57">
        <f t="shared" si="4"/>
        <v>0.79712169122497367</v>
      </c>
      <c r="K21" s="57">
        <f t="shared" si="5"/>
        <v>2.4101422641752297</v>
      </c>
      <c r="L21" s="57">
        <f t="shared" si="6"/>
        <v>0.35727322654528115</v>
      </c>
      <c r="M21" s="58">
        <f t="shared" si="7"/>
        <v>0.78573963725055718</v>
      </c>
      <c r="N21" s="50">
        <f t="shared" si="8"/>
        <v>0.8124846255650906</v>
      </c>
    </row>
    <row r="22" spans="1:14" x14ac:dyDescent="0.25">
      <c r="A22" s="3"/>
      <c r="B22" s="3"/>
      <c r="C22" s="261"/>
      <c r="D22" s="261"/>
      <c r="E22" s="261"/>
    </row>
    <row r="23" spans="1:14" x14ac:dyDescent="0.25">
      <c r="A23" s="3"/>
      <c r="B23" s="3"/>
      <c r="C23" s="3"/>
      <c r="D23" s="3"/>
      <c r="E23" s="3"/>
    </row>
  </sheetData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sheetPr>
    <tabColor rgb="FF00B0F0"/>
  </sheetPr>
  <dimension ref="A2:H18"/>
  <sheetViews>
    <sheetView workbookViewId="0">
      <selection activeCell="H26" sqref="H26"/>
    </sheetView>
  </sheetViews>
  <sheetFormatPr defaultRowHeight="15" x14ac:dyDescent="0.25"/>
  <cols>
    <col min="1" max="1" width="20.85546875" customWidth="1"/>
    <col min="7" max="7" width="9.7109375" customWidth="1"/>
  </cols>
  <sheetData>
    <row r="2" spans="1:8" x14ac:dyDescent="0.25">
      <c r="A2" s="12" t="s">
        <v>15</v>
      </c>
      <c r="B2" s="50">
        <f>'40ээ'!N5</f>
        <v>0.56291844785805567</v>
      </c>
      <c r="C2" s="50">
        <f>'40тэ'!N5</f>
        <v>0.92800575953923681</v>
      </c>
      <c r="D2" s="50" t="s">
        <v>36</v>
      </c>
      <c r="E2" s="50">
        <f>'40хв'!N5</f>
        <v>0.69107804292604769</v>
      </c>
      <c r="F2" s="50">
        <f>'40пг'!N5</f>
        <v>0.77373643340155973</v>
      </c>
      <c r="G2" s="131">
        <f>SUM(B2:F2)/4</f>
        <v>0.738934670931225</v>
      </c>
      <c r="H2">
        <f>_xlfn.RANK.EQ(G2,$G$2:$G$18,1)</f>
        <v>17</v>
      </c>
    </row>
    <row r="3" spans="1:8" x14ac:dyDescent="0.25">
      <c r="A3" s="12" t="s">
        <v>1</v>
      </c>
      <c r="B3" s="50">
        <f>'40ээ'!N6</f>
        <v>0.67350632103007002</v>
      </c>
      <c r="C3" s="50" t="s">
        <v>36</v>
      </c>
      <c r="D3" s="50" t="s">
        <v>36</v>
      </c>
      <c r="E3" s="50">
        <f>'40хв'!N6</f>
        <v>0.67931616355709556</v>
      </c>
      <c r="F3" s="50">
        <f>'40пг'!N6</f>
        <v>0.75975712176109877</v>
      </c>
      <c r="G3" s="131">
        <f>SUM(B3:F3)/3</f>
        <v>0.70419320211608805</v>
      </c>
      <c r="H3">
        <f t="shared" ref="H3:H18" si="0">_xlfn.RANK.EQ(G3,$G$2:$G$18,1)</f>
        <v>16</v>
      </c>
    </row>
    <row r="4" spans="1:8" x14ac:dyDescent="0.25">
      <c r="A4" s="12" t="s">
        <v>2</v>
      </c>
      <c r="B4" s="50">
        <f>'40ээ'!N7</f>
        <v>0.53356277688974518</v>
      </c>
      <c r="C4" s="50" t="s">
        <v>36</v>
      </c>
      <c r="D4" s="50" t="s">
        <v>36</v>
      </c>
      <c r="E4" s="50">
        <f>'40хв'!N7</f>
        <v>0.59484354151488028</v>
      </c>
      <c r="F4" s="50">
        <f>'40пг'!N7</f>
        <v>0.73280897802279998</v>
      </c>
      <c r="G4" s="131">
        <f t="shared" ref="G4:G5" si="1">SUM(B4:F4)/3</f>
        <v>0.62040509880914174</v>
      </c>
      <c r="H4">
        <f t="shared" si="0"/>
        <v>6</v>
      </c>
    </row>
    <row r="5" spans="1:8" x14ac:dyDescent="0.25">
      <c r="A5" s="12" t="s">
        <v>3</v>
      </c>
      <c r="B5" s="50">
        <f>'40ээ'!N8</f>
        <v>0.60371713024082929</v>
      </c>
      <c r="C5" s="50" t="s">
        <v>36</v>
      </c>
      <c r="D5" s="50" t="s">
        <v>36</v>
      </c>
      <c r="E5" s="50">
        <f>'40хв'!N8</f>
        <v>0.37403508771929828</v>
      </c>
      <c r="F5" s="50">
        <f>'40пг'!N8</f>
        <v>0.77160923352695865</v>
      </c>
      <c r="G5" s="131">
        <f t="shared" si="1"/>
        <v>0.58312048382902881</v>
      </c>
      <c r="H5">
        <f t="shared" si="0"/>
        <v>5</v>
      </c>
    </row>
    <row r="6" spans="1:8" x14ac:dyDescent="0.25">
      <c r="A6" s="12" t="s">
        <v>16</v>
      </c>
      <c r="B6" s="50">
        <f>'40ээ'!N9</f>
        <v>0.55076962262237905</v>
      </c>
      <c r="C6" s="50">
        <f>'40тэ'!N9</f>
        <v>0.38243340532757381</v>
      </c>
      <c r="D6" s="50">
        <v>0</v>
      </c>
      <c r="E6" s="50">
        <f>'40хв'!N9</f>
        <v>0.6100068100230378</v>
      </c>
      <c r="F6" s="50">
        <f>'40пг'!N9</f>
        <v>0.75175108610842001</v>
      </c>
      <c r="G6" s="131">
        <f>SUM(B6:F6)/5</f>
        <v>0.45899218481628212</v>
      </c>
      <c r="H6">
        <f t="shared" si="0"/>
        <v>2</v>
      </c>
    </row>
    <row r="7" spans="1:8" x14ac:dyDescent="0.25">
      <c r="A7" s="12" t="s">
        <v>4</v>
      </c>
      <c r="B7" s="50">
        <f>'40ээ'!N10</f>
        <v>0.55386393831705316</v>
      </c>
      <c r="C7" s="50" t="s">
        <v>36</v>
      </c>
      <c r="D7" s="50" t="s">
        <v>36</v>
      </c>
      <c r="E7" s="50">
        <f>'40хв'!N10</f>
        <v>0.52531855816432216</v>
      </c>
      <c r="F7" s="50">
        <f>'40пг'!N10</f>
        <v>0.78816232626069205</v>
      </c>
      <c r="G7" s="131">
        <f>SUM(B7:F7)/3</f>
        <v>0.62244827424735583</v>
      </c>
      <c r="H7">
        <f t="shared" si="0"/>
        <v>7</v>
      </c>
    </row>
    <row r="8" spans="1:8" x14ac:dyDescent="0.25">
      <c r="A8" s="12" t="s">
        <v>5</v>
      </c>
      <c r="B8" s="50">
        <f>'40ээ'!N11</f>
        <v>0.44130690024759117</v>
      </c>
      <c r="C8" s="50">
        <f>'40тэ'!N11</f>
        <v>0.88587951991109071</v>
      </c>
      <c r="D8" s="50" t="s">
        <v>36</v>
      </c>
      <c r="E8" s="50" t="s">
        <v>36</v>
      </c>
      <c r="F8" s="50">
        <f>'40пг'!N11</f>
        <v>0.78347351949134691</v>
      </c>
      <c r="G8" s="131">
        <f>SUM(B8:F8)/3</f>
        <v>0.70355331321667636</v>
      </c>
      <c r="H8">
        <f t="shared" si="0"/>
        <v>15</v>
      </c>
    </row>
    <row r="9" spans="1:8" x14ac:dyDescent="0.25">
      <c r="A9" s="12" t="s">
        <v>6</v>
      </c>
      <c r="B9" s="50">
        <f>'40ээ'!N12</f>
        <v>0.61744805181795126</v>
      </c>
      <c r="C9" s="50" t="s">
        <v>36</v>
      </c>
      <c r="D9" s="50" t="s">
        <v>36</v>
      </c>
      <c r="E9" s="50">
        <f>'40хв'!N12</f>
        <v>0.60009185558397715</v>
      </c>
      <c r="F9" s="50">
        <f>'40пг'!N12</f>
        <v>0.7565233178182792</v>
      </c>
      <c r="G9" s="131">
        <f>SUM(B9:F9)/3</f>
        <v>0.65802107507340246</v>
      </c>
      <c r="H9">
        <f t="shared" si="0"/>
        <v>10</v>
      </c>
    </row>
    <row r="10" spans="1:8" x14ac:dyDescent="0.25">
      <c r="A10" s="12" t="s">
        <v>7</v>
      </c>
      <c r="B10" s="50">
        <f>'40ээ'!N13</f>
        <v>0.68194493178312388</v>
      </c>
      <c r="C10" s="50">
        <f>'40тэ'!N13</f>
        <v>0.63074514219244726</v>
      </c>
      <c r="D10" s="50" t="s">
        <v>36</v>
      </c>
      <c r="E10" s="50">
        <f>'40хв'!N13</f>
        <v>0.5872200573434988</v>
      </c>
      <c r="F10" s="50">
        <f>'40пг'!N13</f>
        <v>0.79241129569290569</v>
      </c>
      <c r="G10" s="131">
        <f>SUM(B10:F10)/4</f>
        <v>0.67308035675299394</v>
      </c>
      <c r="H10">
        <f t="shared" si="0"/>
        <v>14</v>
      </c>
    </row>
    <row r="11" spans="1:8" x14ac:dyDescent="0.25">
      <c r="A11" s="12" t="s">
        <v>8</v>
      </c>
      <c r="B11" s="50">
        <f>'40ээ'!N14</f>
        <v>0.6499412877622317</v>
      </c>
      <c r="C11" s="50">
        <f>'40тэ'!N14</f>
        <v>0.43090968688255754</v>
      </c>
      <c r="D11" s="50" t="s">
        <v>36</v>
      </c>
      <c r="E11" s="50">
        <f>'40хв'!N14</f>
        <v>0.72437081949526994</v>
      </c>
      <c r="F11" s="50">
        <f>'40пг'!N14</f>
        <v>0.73006823224798922</v>
      </c>
      <c r="G11" s="131">
        <f>SUM(B11:F11)/4</f>
        <v>0.633822506597012</v>
      </c>
      <c r="H11">
        <f t="shared" si="0"/>
        <v>9</v>
      </c>
    </row>
    <row r="12" spans="1:8" x14ac:dyDescent="0.25">
      <c r="A12" s="12" t="s">
        <v>9</v>
      </c>
      <c r="B12" s="50">
        <f>'40ээ'!N15</f>
        <v>0.55427207768979558</v>
      </c>
      <c r="C12" s="50" t="s">
        <v>36</v>
      </c>
      <c r="D12" s="50" t="s">
        <v>36</v>
      </c>
      <c r="E12" s="50">
        <f>'40хв'!N15</f>
        <v>0.58435376978642539</v>
      </c>
      <c r="F12" s="50">
        <f>'40пг'!N15</f>
        <v>0.74722131696488658</v>
      </c>
      <c r="G12" s="131">
        <f>SUM(B12:F12)/3</f>
        <v>0.62861572148036915</v>
      </c>
      <c r="H12">
        <f t="shared" si="0"/>
        <v>8</v>
      </c>
    </row>
    <row r="13" spans="1:8" x14ac:dyDescent="0.25">
      <c r="A13" s="12" t="s">
        <v>43</v>
      </c>
      <c r="B13" s="50">
        <f>'40ээ'!N16</f>
        <v>0.50249276488426664</v>
      </c>
      <c r="C13" s="50" t="s">
        <v>36</v>
      </c>
      <c r="D13" s="50" t="s">
        <v>36</v>
      </c>
      <c r="E13" s="50">
        <f>'40хв'!N16</f>
        <v>0.74284861702427585</v>
      </c>
      <c r="F13" s="50">
        <f>'40пг'!N16</f>
        <v>0.75798924511637089</v>
      </c>
      <c r="G13" s="131">
        <f>SUM(B13:F13)/3</f>
        <v>0.66777687567497113</v>
      </c>
      <c r="H13">
        <f t="shared" si="0"/>
        <v>12</v>
      </c>
    </row>
    <row r="14" spans="1:8" x14ac:dyDescent="0.25">
      <c r="A14" s="12" t="s">
        <v>10</v>
      </c>
      <c r="B14" s="50">
        <f>'40ээ'!N17</f>
        <v>0.39496338443706863</v>
      </c>
      <c r="C14" s="50">
        <f>'40тэ'!N17</f>
        <v>0.74658027357811374</v>
      </c>
      <c r="D14" s="50" t="s">
        <v>36</v>
      </c>
      <c r="E14" s="50">
        <f>'40хв'!N17</f>
        <v>0.71507355026366404</v>
      </c>
      <c r="F14" s="50">
        <f>'40пг'!N17</f>
        <v>0.79425062683792502</v>
      </c>
      <c r="G14" s="131">
        <f>SUM(B14:F14)/4</f>
        <v>0.66271695877919279</v>
      </c>
      <c r="H14">
        <f t="shared" si="0"/>
        <v>11</v>
      </c>
    </row>
    <row r="15" spans="1:8" x14ac:dyDescent="0.25">
      <c r="A15" s="12" t="s">
        <v>11</v>
      </c>
      <c r="B15" s="50">
        <f>'40ээ'!N18</f>
        <v>0.55623553147288463</v>
      </c>
      <c r="C15" s="50" t="s">
        <v>36</v>
      </c>
      <c r="D15" s="50" t="s">
        <v>36</v>
      </c>
      <c r="E15" s="50">
        <f>'40хв'!N18</f>
        <v>0.2076495177840052</v>
      </c>
      <c r="F15" s="50">
        <f>'40пг'!N18</f>
        <v>0.78186830715461442</v>
      </c>
      <c r="G15" s="131">
        <f>SUM(B15:F15)/3</f>
        <v>0.51525111880383478</v>
      </c>
      <c r="H15">
        <f t="shared" si="0"/>
        <v>4</v>
      </c>
    </row>
    <row r="16" spans="1:8" x14ac:dyDescent="0.25">
      <c r="A16" s="12" t="s">
        <v>12</v>
      </c>
      <c r="B16" s="50">
        <f>'40ээ'!N19</f>
        <v>0.34803111844394341</v>
      </c>
      <c r="C16" s="50" t="s">
        <v>36</v>
      </c>
      <c r="D16" s="50" t="s">
        <v>36</v>
      </c>
      <c r="E16" s="50" t="s">
        <v>36</v>
      </c>
      <c r="F16" s="50" t="s">
        <v>36</v>
      </c>
      <c r="G16" s="131">
        <f>SUM(B16:F16)/1</f>
        <v>0.34803111844394341</v>
      </c>
      <c r="H16">
        <f t="shared" si="0"/>
        <v>1</v>
      </c>
    </row>
    <row r="17" spans="1:8" x14ac:dyDescent="0.25">
      <c r="A17" s="12" t="s">
        <v>13</v>
      </c>
      <c r="B17" s="50">
        <f>'40ээ'!N20</f>
        <v>0.6</v>
      </c>
      <c r="C17" s="50" t="s">
        <v>36</v>
      </c>
      <c r="D17" s="50" t="s">
        <v>36</v>
      </c>
      <c r="E17" s="50">
        <f>'40хв'!N20</f>
        <v>0.25998053306344138</v>
      </c>
      <c r="F17" s="50">
        <f>'40пг'!N20</f>
        <v>0.6</v>
      </c>
      <c r="G17" s="131">
        <f>SUM(B17:F17)/3</f>
        <v>0.48666017768781372</v>
      </c>
      <c r="H17">
        <f t="shared" si="0"/>
        <v>3</v>
      </c>
    </row>
    <row r="18" spans="1:8" x14ac:dyDescent="0.25">
      <c r="A18" s="12" t="s">
        <v>14</v>
      </c>
      <c r="B18" s="50">
        <f>'40ээ'!N21</f>
        <v>0.5826873069212759</v>
      </c>
      <c r="C18" s="50" t="s">
        <v>36</v>
      </c>
      <c r="D18" s="50" t="s">
        <v>36</v>
      </c>
      <c r="E18" s="50">
        <f>'40хв'!N21</f>
        <v>0.62159812988133734</v>
      </c>
      <c r="F18" s="50">
        <f>'40пг'!N21</f>
        <v>0.8124846255650906</v>
      </c>
      <c r="G18" s="131">
        <f>SUM(B18:F18)/3</f>
        <v>0.67225668745590139</v>
      </c>
      <c r="H18">
        <f t="shared" si="0"/>
        <v>13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AP19"/>
  <sheetViews>
    <sheetView zoomScale="85" zoomScaleNormal="85" workbookViewId="0">
      <pane xSplit="12" topLeftCell="S1" activePane="topRight" state="frozen"/>
      <selection pane="topRight" activeCell="A14" sqref="A14"/>
    </sheetView>
  </sheetViews>
  <sheetFormatPr defaultRowHeight="15" x14ac:dyDescent="0.25"/>
  <cols>
    <col min="1" max="1" width="21.7109375" customWidth="1"/>
    <col min="2" max="32" width="6.7109375" customWidth="1"/>
    <col min="33" max="33" width="8" customWidth="1"/>
    <col min="34" max="40" width="6.7109375" customWidth="1"/>
    <col min="41" max="41" width="10.5703125" customWidth="1"/>
  </cols>
  <sheetData>
    <row r="1" spans="1:42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 s="173">
        <v>24</v>
      </c>
      <c r="Y1" s="173">
        <v>25</v>
      </c>
      <c r="Z1" s="173">
        <v>26</v>
      </c>
      <c r="AA1" s="173">
        <v>27</v>
      </c>
      <c r="AB1" s="173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 s="81" t="s">
        <v>37</v>
      </c>
    </row>
    <row r="3" spans="1:42" x14ac:dyDescent="0.25">
      <c r="A3" s="12" t="s">
        <v>15</v>
      </c>
      <c r="B3" s="50">
        <f>'1 '!N5</f>
        <v>0.40469852874837836</v>
      </c>
      <c r="C3" s="50">
        <f>'2'!N5</f>
        <v>0.6701754385964912</v>
      </c>
      <c r="D3" s="50">
        <f>'3'!N5</f>
        <v>0.62964203316474643</v>
      </c>
      <c r="E3" s="50">
        <f>'4'!N5</f>
        <v>0.45332142670796516</v>
      </c>
      <c r="F3" s="50">
        <f>'5'!N5</f>
        <v>0.45442100308252187</v>
      </c>
      <c r="G3" s="50">
        <f>'6'!N5</f>
        <v>0.42056717486815226</v>
      </c>
      <c r="H3" s="50">
        <f>'7'!N5</f>
        <v>1</v>
      </c>
      <c r="I3" s="50">
        <f>'8 СВ'!H2</f>
        <v>0.40355365387926068</v>
      </c>
      <c r="J3" s="50">
        <f>'9'!N5</f>
        <v>0.68908876923308349</v>
      </c>
      <c r="K3" s="50">
        <f>'10'!N5</f>
        <v>0.70579492526869858</v>
      </c>
      <c r="L3" s="50">
        <f>'11'!N5</f>
        <v>0.44259525793319554</v>
      </c>
      <c r="M3" s="50">
        <f>'13'!N5</f>
        <v>0.3560286671354535</v>
      </c>
      <c r="N3" s="50">
        <f>'14'!N5</f>
        <v>0.61559419578781527</v>
      </c>
      <c r="O3" s="50">
        <f>'15'!N5</f>
        <v>0.3686676427525622</v>
      </c>
      <c r="P3" s="50">
        <f>'16'!N5</f>
        <v>0.40398354296158745</v>
      </c>
      <c r="Q3" s="50">
        <f>'17'!N5</f>
        <v>0.52323816766413578</v>
      </c>
      <c r="R3" s="50">
        <f>'18'!N5</f>
        <v>0.51554533020875204</v>
      </c>
      <c r="S3" s="50">
        <f>'19'!N5</f>
        <v>0.62497854725373569</v>
      </c>
      <c r="T3" s="50">
        <f>'20 СВ'!E2</f>
        <v>0.65089728736666985</v>
      </c>
      <c r="U3" s="50">
        <f>'21'!N5</f>
        <v>0.95</v>
      </c>
      <c r="V3" s="50">
        <f>'22'!N5</f>
        <v>1</v>
      </c>
      <c r="W3" s="50">
        <f>'23 СВ'!D2</f>
        <v>0.31205127508093755</v>
      </c>
      <c r="X3" s="50">
        <f>'24 СВ'!D2</f>
        <v>0.6451679303442196</v>
      </c>
      <c r="Y3" s="50">
        <f>'25 СВ'!D3</f>
        <v>0</v>
      </c>
      <c r="Z3" s="50">
        <f>'26 СВ'!D2</f>
        <v>1</v>
      </c>
      <c r="AA3" s="50">
        <f>'27'!N5</f>
        <v>0.39021603021468326</v>
      </c>
      <c r="AB3" s="50">
        <f>'28'!N5</f>
        <v>0.80425647712305803</v>
      </c>
      <c r="AC3" s="50">
        <f>'29'!N5</f>
        <v>0.3621407367752596</v>
      </c>
      <c r="AD3" s="50">
        <f>'30'!N5</f>
        <v>0.17179345631119902</v>
      </c>
      <c r="AE3" s="50">
        <f>'31'!N5</f>
        <v>0.6268499536955553</v>
      </c>
      <c r="AF3" s="50">
        <f>'32'!N4</f>
        <v>1</v>
      </c>
      <c r="AG3" s="50">
        <f>'33'!N5</f>
        <v>0.4</v>
      </c>
      <c r="AH3" s="50">
        <f>'34'!N4</f>
        <v>1</v>
      </c>
      <c r="AI3" s="50">
        <f>'35'!N4</f>
        <v>3.8069935832893038E-2</v>
      </c>
      <c r="AJ3" s="50">
        <f>'36'!F4</f>
        <v>1</v>
      </c>
      <c r="AK3" s="50">
        <f>'37'!N4</f>
        <v>0.68651488378660108</v>
      </c>
      <c r="AL3" s="50">
        <f>'38'!N4</f>
        <v>0.66190595414405196</v>
      </c>
      <c r="AM3" s="50">
        <f>'39 СВ'!G2</f>
        <v>0.67876407812757045</v>
      </c>
      <c r="AN3" s="50">
        <f>'40 СВ'!G2</f>
        <v>0.738934670931225</v>
      </c>
      <c r="AO3" s="238">
        <f>0.8*SUM(B3:AJ3,AL3:AN3)/38+0.2*AK3</f>
        <v>0.60283859972982268</v>
      </c>
      <c r="AP3" s="173">
        <f>_xlfn.RANK.EQ(AO3,$AO$3:$AO$19,0)</f>
        <v>2</v>
      </c>
    </row>
    <row r="4" spans="1:42" x14ac:dyDescent="0.25">
      <c r="A4" s="12" t="s">
        <v>1</v>
      </c>
      <c r="B4" s="50">
        <f>'1 '!N6</f>
        <v>0.46941347481925666</v>
      </c>
      <c r="C4" s="50">
        <f>'2'!N6</f>
        <v>0.92514619883040927</v>
      </c>
      <c r="D4" s="50">
        <f>'3'!N6</f>
        <v>0.26574021070678022</v>
      </c>
      <c r="E4" s="50">
        <f>'4'!N6</f>
        <v>0.52844962830915843</v>
      </c>
      <c r="F4" s="50">
        <f>'5'!N6</f>
        <v>0.62355170205740862</v>
      </c>
      <c r="G4" s="50">
        <f>'6'!N6</f>
        <v>0.76932049281313719</v>
      </c>
      <c r="H4" s="50">
        <f>'7'!N6</f>
        <v>0.79857764771247286</v>
      </c>
      <c r="I4" s="50">
        <f>'8 СВ'!H3</f>
        <v>0.55235026741399085</v>
      </c>
      <c r="J4" s="50">
        <f>'9'!N6</f>
        <v>0.58865962150351292</v>
      </c>
      <c r="K4" s="50">
        <f>'10'!N6</f>
        <v>0.96695156695156692</v>
      </c>
      <c r="L4" s="50">
        <f>'11'!N6</f>
        <v>0.9452054794520548</v>
      </c>
      <c r="M4" s="50">
        <f>'13'!N6</f>
        <v>0.49009971130554719</v>
      </c>
      <c r="N4" s="50">
        <f>'14'!N6</f>
        <v>8.6864219371959289E-2</v>
      </c>
      <c r="O4" s="50">
        <f>'15'!N6</f>
        <v>0.46132315377221345</v>
      </c>
      <c r="P4" s="50">
        <f>'16'!N6</f>
        <v>0.39785175676859569</v>
      </c>
      <c r="Q4" s="50">
        <f>'17'!N6</f>
        <v>0.22419889502762433</v>
      </c>
      <c r="R4" s="50">
        <f>'18'!N6</f>
        <v>0.16078611912033464</v>
      </c>
      <c r="S4" s="50">
        <f>'19'!N6</f>
        <v>0.95922718187874756</v>
      </c>
      <c r="T4" s="50">
        <f>'20 СВ'!E3</f>
        <v>0.75903691483043423</v>
      </c>
      <c r="U4" s="50">
        <f>'21'!N6</f>
        <v>0.93399999999999994</v>
      </c>
      <c r="V4" s="50">
        <f>'22'!N6</f>
        <v>0</v>
      </c>
      <c r="W4" s="50">
        <f>'23 СВ'!D3</f>
        <v>0.56100391970650609</v>
      </c>
      <c r="X4" s="50">
        <f>'24 СВ'!D3</f>
        <v>0.64927595778150515</v>
      </c>
      <c r="Y4" s="50">
        <f>'25 СВ'!D4</f>
        <v>0.29861312035103149</v>
      </c>
      <c r="Z4" s="50">
        <f>'26 СВ'!D3</f>
        <v>1</v>
      </c>
      <c r="AA4" s="50">
        <f>'27'!N6</f>
        <v>0.91152317880794709</v>
      </c>
      <c r="AB4" s="50">
        <f>'28'!N6</f>
        <v>0.75299278400300906</v>
      </c>
      <c r="AC4" s="50">
        <f>'29'!N6</f>
        <v>0.20095987382434533</v>
      </c>
      <c r="AD4" s="50">
        <f>'30'!N6</f>
        <v>0.17971080037353246</v>
      </c>
      <c r="AE4" s="50">
        <f>'31'!N6</f>
        <v>0.42798220379204571</v>
      </c>
      <c r="AF4" s="50">
        <f>'32'!N5</f>
        <v>1</v>
      </c>
      <c r="AG4" s="50">
        <f>'33'!N6</f>
        <v>0.4</v>
      </c>
      <c r="AH4" s="50">
        <f>'34'!N5</f>
        <v>1</v>
      </c>
      <c r="AI4" s="50">
        <f>'35'!N5</f>
        <v>0.13950025334828464</v>
      </c>
      <c r="AJ4" s="50">
        <f>'36'!F5</f>
        <v>1</v>
      </c>
      <c r="AK4" s="50">
        <f>'37'!N5</f>
        <v>0.33620437891092303</v>
      </c>
      <c r="AL4" s="50">
        <f>'38'!N5</f>
        <v>0.43608784174780568</v>
      </c>
      <c r="AM4" s="50">
        <f>'39 СВ'!G3</f>
        <v>0.70320002988474517</v>
      </c>
      <c r="AN4" s="50">
        <f>'40 СВ'!G3</f>
        <v>0.70419320211608805</v>
      </c>
      <c r="AO4" s="238">
        <f t="shared" ref="AO4:AO16" si="0">0.8*SUM(B4:AJ4,AL4:AN4)/38+0.2*AK4</f>
        <v>0.53612082122180649</v>
      </c>
      <c r="AP4" s="173">
        <f t="shared" ref="AP4:AP19" si="1">_xlfn.RANK.EQ(AO4,$AO$3:$AO$19,0)</f>
        <v>13</v>
      </c>
    </row>
    <row r="5" spans="1:42" x14ac:dyDescent="0.25">
      <c r="A5" s="12" t="s">
        <v>2</v>
      </c>
      <c r="B5" s="50">
        <f>'1 '!N7</f>
        <v>0.4453764948500733</v>
      </c>
      <c r="C5" s="50">
        <f>'2'!N7</f>
        <v>0.60701754385964912</v>
      </c>
      <c r="D5" s="50">
        <f>'3'!N7</f>
        <v>0.28427299902975478</v>
      </c>
      <c r="E5" s="50">
        <f>'4'!N7</f>
        <v>0.38484153249953379</v>
      </c>
      <c r="F5" s="50">
        <f>'5'!N7</f>
        <v>0</v>
      </c>
      <c r="G5" s="50">
        <f>'6'!N7</f>
        <v>0.874050836289884</v>
      </c>
      <c r="H5" s="50">
        <f>'7'!N7</f>
        <v>0.70430812907328844</v>
      </c>
      <c r="I5" s="50">
        <f>'8 СВ'!H4</f>
        <v>0.53146321091509341</v>
      </c>
      <c r="J5" s="50">
        <f>'9'!N7</f>
        <v>0.43763161972106551</v>
      </c>
      <c r="K5" s="50">
        <f>'10'!N7</f>
        <v>0.61567778909904414</v>
      </c>
      <c r="L5" s="50">
        <f>'11'!N7</f>
        <v>0.95671232876712331</v>
      </c>
      <c r="M5" s="50">
        <f>'13'!N7</f>
        <v>0.43009894719748049</v>
      </c>
      <c r="N5" s="50">
        <f>'14'!N7</f>
        <v>0.61269745228382533</v>
      </c>
      <c r="O5" s="50">
        <f>'15'!N7</f>
        <v>0.38585001071982189</v>
      </c>
      <c r="P5" s="50">
        <f>'16'!N7</f>
        <v>0.40865636777233655</v>
      </c>
      <c r="Q5" s="50">
        <f>'17'!N7</f>
        <v>0.95426980744719148</v>
      </c>
      <c r="R5" s="50">
        <f>'18'!N7</f>
        <v>0.66939814732528169</v>
      </c>
      <c r="S5" s="50">
        <f>'19'!N7</f>
        <v>0.84441323491685893</v>
      </c>
      <c r="T5" s="50">
        <f>'20 СВ'!E4</f>
        <v>0.64502866648326485</v>
      </c>
      <c r="U5" s="50">
        <f>'21'!N7</f>
        <v>0.19339207569423053</v>
      </c>
      <c r="V5" s="50">
        <f>'22'!N7</f>
        <v>1</v>
      </c>
      <c r="W5" s="50">
        <f>'23 СВ'!D4</f>
        <v>0.45950754347475431</v>
      </c>
      <c r="X5" s="50">
        <f>'24 СВ'!D4</f>
        <v>0.30721171267870767</v>
      </c>
      <c r="Y5" s="50">
        <f>'25 СВ'!D5</f>
        <v>0.73870843997964331</v>
      </c>
      <c r="Z5" s="50">
        <f>'26 СВ'!D4</f>
        <v>1</v>
      </c>
      <c r="AA5" s="50">
        <f>'27'!N7</f>
        <v>0.40970009272609104</v>
      </c>
      <c r="AB5" s="50">
        <f>'28'!N7</f>
        <v>0.81299278400300912</v>
      </c>
      <c r="AC5" s="50">
        <f>'29'!N7</f>
        <v>0.43679837391412429</v>
      </c>
      <c r="AD5" s="50">
        <f>'30'!N7</f>
        <v>1.7536416348465565E-2</v>
      </c>
      <c r="AE5" s="50">
        <f>'31'!N7</f>
        <v>0.37216222478502597</v>
      </c>
      <c r="AF5" s="50">
        <f>'32'!N6</f>
        <v>1</v>
      </c>
      <c r="AG5" s="50">
        <f>'33'!N7</f>
        <v>0.4</v>
      </c>
      <c r="AH5" s="50">
        <f>'34'!N6</f>
        <v>1</v>
      </c>
      <c r="AI5" s="50">
        <f>'35'!N6</f>
        <v>0.23112820439099713</v>
      </c>
      <c r="AJ5" s="50">
        <f>'36'!F6</f>
        <v>1</v>
      </c>
      <c r="AK5" s="50">
        <f>'37'!N6</f>
        <v>0.57350226650236868</v>
      </c>
      <c r="AL5" s="50">
        <f>'38'!N6</f>
        <v>0.35984815223648248</v>
      </c>
      <c r="AM5" s="50">
        <f>'39 СВ'!G4</f>
        <v>0.6457540887391896</v>
      </c>
      <c r="AN5" s="50">
        <f>'40 СВ'!G4</f>
        <v>0.62040509880914174</v>
      </c>
      <c r="AO5" s="238">
        <f t="shared" si="0"/>
        <v>0.57358277595374596</v>
      </c>
      <c r="AP5" s="173">
        <f t="shared" si="1"/>
        <v>5</v>
      </c>
    </row>
    <row r="6" spans="1:42" x14ac:dyDescent="0.25">
      <c r="A6" s="12" t="s">
        <v>3</v>
      </c>
      <c r="B6" s="50">
        <f>'1 '!N8</f>
        <v>0.50700977682233828</v>
      </c>
      <c r="C6" s="50">
        <f>'2'!N8</f>
        <v>0.82222222222222219</v>
      </c>
      <c r="D6" s="50">
        <f>'3'!N8</f>
        <v>0.30095587627694848</v>
      </c>
      <c r="E6" s="50">
        <f>'4'!N8</f>
        <v>0.48853129974592341</v>
      </c>
      <c r="F6" s="50">
        <f>'5'!N8</f>
        <v>0.8607957154346727</v>
      </c>
      <c r="G6" s="50">
        <f>'6'!N8</f>
        <v>0.38312679049500181</v>
      </c>
      <c r="H6" s="50">
        <f>'7'!N8</f>
        <v>0.56644887184646953</v>
      </c>
      <c r="I6" s="50">
        <f>'8 СВ'!H5</f>
        <v>0.52452669968253407</v>
      </c>
      <c r="J6" s="50">
        <f>'9'!N8</f>
        <v>0.86448184231163738</v>
      </c>
      <c r="K6" s="50">
        <f>'10'!N8</f>
        <v>0.75625680741967405</v>
      </c>
      <c r="L6" s="50">
        <f>'11'!N8</f>
        <v>0.28767123287671231</v>
      </c>
      <c r="M6" s="50">
        <f>'13'!N8</f>
        <v>0.50895575724901643</v>
      </c>
      <c r="N6" s="50">
        <f>'14'!N8</f>
        <v>0.62147565223718515</v>
      </c>
      <c r="O6" s="50">
        <f>'15'!N8</f>
        <v>0.60977576609751449</v>
      </c>
      <c r="P6" s="50">
        <f>'16'!N8</f>
        <v>0.10575247185634452</v>
      </c>
      <c r="Q6" s="50">
        <f>'17'!N8</f>
        <v>0.31449658219666532</v>
      </c>
      <c r="R6" s="50">
        <f>'18'!N8</f>
        <v>0.16504478716787796</v>
      </c>
      <c r="S6" s="50">
        <f>'19'!N8</f>
        <v>0.44105895915203153</v>
      </c>
      <c r="T6" s="50">
        <f>'20 СВ'!E5</f>
        <v>0.325300208721022</v>
      </c>
      <c r="U6" s="50">
        <f>'21'!N8</f>
        <v>0.94</v>
      </c>
      <c r="V6" s="50">
        <f>'22'!N8</f>
        <v>1</v>
      </c>
      <c r="W6" s="50">
        <f>'23 СВ'!D5</f>
        <v>0.54529650699169263</v>
      </c>
      <c r="X6" s="50">
        <f>'24 СВ'!D5</f>
        <v>0.39926935009780828</v>
      </c>
      <c r="Y6" s="50">
        <f>'25 СВ'!D6</f>
        <v>0.33534632805874498</v>
      </c>
      <c r="Z6" s="50">
        <f>'26 СВ'!D5</f>
        <v>1</v>
      </c>
      <c r="AA6" s="50">
        <f>'27'!N8</f>
        <v>0.14479943047443544</v>
      </c>
      <c r="AB6" s="50">
        <f>'28'!N8</f>
        <v>0.87081494550844596</v>
      </c>
      <c r="AC6" s="50">
        <f>'29'!N8</f>
        <v>0.26212599742071674</v>
      </c>
      <c r="AD6" s="50">
        <f>'30'!N8</f>
        <v>0.62240135765803983</v>
      </c>
      <c r="AE6" s="50">
        <f>'31'!N8</f>
        <v>0.11407649783379589</v>
      </c>
      <c r="AF6" s="50">
        <f>'32'!N7</f>
        <v>1</v>
      </c>
      <c r="AG6" s="50">
        <f>'33'!N8</f>
        <v>0.4</v>
      </c>
      <c r="AH6" s="50">
        <f>'34'!N7</f>
        <v>1</v>
      </c>
      <c r="AI6" s="50">
        <f>'35'!N7</f>
        <v>0.60701443510681774</v>
      </c>
      <c r="AJ6" s="50">
        <f>'36'!F7</f>
        <v>1</v>
      </c>
      <c r="AK6" s="50">
        <f>'37'!N7</f>
        <v>0.42620771853955713</v>
      </c>
      <c r="AL6" s="50">
        <f>'38'!N7</f>
        <v>0.1188643375160725</v>
      </c>
      <c r="AM6" s="50">
        <f>'39 СВ'!G5</f>
        <v>0.6275864333370258</v>
      </c>
      <c r="AN6" s="50">
        <f>'40 СВ'!G5</f>
        <v>0.58312048382902881</v>
      </c>
      <c r="AO6" s="238">
        <f t="shared" si="0"/>
        <v>0.52786477367937279</v>
      </c>
      <c r="AP6" s="173">
        <f t="shared" si="1"/>
        <v>14</v>
      </c>
    </row>
    <row r="7" spans="1:42" x14ac:dyDescent="0.25">
      <c r="A7" s="12" t="s">
        <v>16</v>
      </c>
      <c r="B7" s="50">
        <f>'1 '!N9</f>
        <v>0.947350488463645</v>
      </c>
      <c r="C7" s="50">
        <f>'2'!N9</f>
        <v>1</v>
      </c>
      <c r="D7" s="50">
        <f>'3'!N9</f>
        <v>0.22207693807859974</v>
      </c>
      <c r="E7" s="50">
        <f>'4'!N9</f>
        <v>0.50486763347173902</v>
      </c>
      <c r="F7" s="50">
        <f>'5'!N9</f>
        <v>0.97484556461576477</v>
      </c>
      <c r="G7" s="50">
        <f>'6'!N9</f>
        <v>0.8258418167580267</v>
      </c>
      <c r="H7" s="50">
        <f>'7'!N9</f>
        <v>1</v>
      </c>
      <c r="I7" s="50">
        <f>'8 СВ'!H6</f>
        <v>0.35235135870785816</v>
      </c>
      <c r="J7" s="50">
        <f>'9'!N9</f>
        <v>0.33366013071895428</v>
      </c>
      <c r="K7" s="50">
        <f>'10'!N9</f>
        <v>0.35094765928187505</v>
      </c>
      <c r="L7" s="50">
        <f>'11'!N9</f>
        <v>0.46595035168050003</v>
      </c>
      <c r="M7" s="50">
        <f>'13'!N9</f>
        <v>0.726276601019751</v>
      </c>
      <c r="N7" s="50">
        <f>'14'!N9</f>
        <v>0.59911939195523667</v>
      </c>
      <c r="O7" s="50">
        <f>'15'!N9</f>
        <v>0.26235398961565681</v>
      </c>
      <c r="P7" s="50">
        <f>'16'!N9</f>
        <v>0.38848412644650265</v>
      </c>
      <c r="Q7" s="50">
        <f>'17'!N9</f>
        <v>0.78232044198895023</v>
      </c>
      <c r="R7" s="50">
        <f>'18'!N9</f>
        <v>0.58764437546140003</v>
      </c>
      <c r="S7" s="50">
        <f>'19'!N9</f>
        <v>0.66669351995395165</v>
      </c>
      <c r="T7" s="50">
        <f>'20 СВ'!E6</f>
        <v>0.91374509569416662</v>
      </c>
      <c r="U7" s="50">
        <f>'21'!N9</f>
        <v>0.97799999999999998</v>
      </c>
      <c r="V7" s="50">
        <f>'22'!N9</f>
        <v>1</v>
      </c>
      <c r="W7" s="50">
        <f>'23 СВ'!D6</f>
        <v>0.47549265542877583</v>
      </c>
      <c r="X7" s="50">
        <f>'24 СВ'!D6</f>
        <v>0.64598808073103497</v>
      </c>
      <c r="Y7" s="50">
        <f>'25 СВ'!D7</f>
        <v>0.29421784013121899</v>
      </c>
      <c r="Z7" s="50">
        <f>'26 СВ'!D6</f>
        <v>0.13562905686376867</v>
      </c>
      <c r="AA7" s="50">
        <f>'27'!N9</f>
        <v>0.40970009272609104</v>
      </c>
      <c r="AB7" s="50">
        <f>'28'!N9</f>
        <v>0.72730865033959546</v>
      </c>
      <c r="AC7" s="50">
        <f>'29'!N9</f>
        <v>0.41627355584152753</v>
      </c>
      <c r="AD7" s="50">
        <f>'30'!N9</f>
        <v>5.7029732223457315E-2</v>
      </c>
      <c r="AE7" s="50">
        <f>'31'!N9</f>
        <v>0.51530426201071389</v>
      </c>
      <c r="AF7" s="50">
        <f>'32'!N8</f>
        <v>0</v>
      </c>
      <c r="AG7" s="50">
        <f>'33'!N9</f>
        <v>0.4</v>
      </c>
      <c r="AH7" s="50">
        <f>'34'!N8</f>
        <v>1</v>
      </c>
      <c r="AI7" s="50">
        <f>'35'!N8</f>
        <v>0.20756757375357221</v>
      </c>
      <c r="AJ7" s="50">
        <f>'36'!F8</f>
        <v>1</v>
      </c>
      <c r="AK7" s="50">
        <f>'37'!N8</f>
        <v>0.711870152608157</v>
      </c>
      <c r="AL7" s="50">
        <f>'38'!N8</f>
        <v>0.75161844881767004</v>
      </c>
      <c r="AM7" s="50">
        <f>'39 СВ'!G6</f>
        <v>0.45624039935763888</v>
      </c>
      <c r="AN7" s="50">
        <f>'40 СВ'!G6</f>
        <v>0.45899218481628212</v>
      </c>
      <c r="AO7" s="238">
        <f t="shared" si="0"/>
        <v>0.60203491508908247</v>
      </c>
      <c r="AP7" s="173">
        <f t="shared" si="1"/>
        <v>3</v>
      </c>
    </row>
    <row r="8" spans="1:42" s="80" customFormat="1" x14ac:dyDescent="0.25">
      <c r="A8" s="79" t="s">
        <v>4</v>
      </c>
      <c r="B8" s="50">
        <f>'1 '!N10</f>
        <v>0.73929121725731894</v>
      </c>
      <c r="C8" s="50">
        <f>'2'!N10</f>
        <v>0.94853801169590635</v>
      </c>
      <c r="D8" s="50">
        <f>'3'!N10</f>
        <v>0.28748998783836605</v>
      </c>
      <c r="E8" s="50">
        <f>'4'!N10</f>
        <v>0.25490835473501339</v>
      </c>
      <c r="F8" s="50">
        <f>'5'!N10</f>
        <v>0.58662479658611988</v>
      </c>
      <c r="G8" s="50">
        <f>'6'!N10</f>
        <v>0.36073205882417614</v>
      </c>
      <c r="H8" s="50">
        <f>'7'!N10</f>
        <v>1</v>
      </c>
      <c r="I8" s="50">
        <f>'8 СВ'!H7</f>
        <v>0.54555358033040102</v>
      </c>
      <c r="J8" s="50">
        <f>'9'!N10</f>
        <v>0.33831250834032456</v>
      </c>
      <c r="K8" s="50">
        <f>'10'!N10</f>
        <v>0.44072500024147232</v>
      </c>
      <c r="L8" s="50">
        <f>'11'!N10</f>
        <v>0.55358504612123771</v>
      </c>
      <c r="M8" s="50">
        <f>'13'!N10</f>
        <v>0.14451165421865056</v>
      </c>
      <c r="N8" s="50">
        <f>'14'!N10</f>
        <v>0.62576687378386531</v>
      </c>
      <c r="O8" s="50">
        <f>'15'!N10</f>
        <v>0.47081777937519287</v>
      </c>
      <c r="P8" s="50">
        <f>'16'!N10</f>
        <v>0.37287136011795069</v>
      </c>
      <c r="Q8" s="50">
        <f>'17'!N10</f>
        <v>0.38155438478587622</v>
      </c>
      <c r="R8" s="50">
        <f>'18'!N10</f>
        <v>0.50385449911137525</v>
      </c>
      <c r="S8" s="50">
        <f>'19'!N10</f>
        <v>0.61498727852577129</v>
      </c>
      <c r="T8" s="50">
        <f>'20 СВ'!E7</f>
        <v>0.62059618954143547</v>
      </c>
      <c r="U8" s="50">
        <f>'21'!N10</f>
        <v>0.36008679426025536</v>
      </c>
      <c r="V8" s="50">
        <f>'22'!N10</f>
        <v>1</v>
      </c>
      <c r="W8" s="50">
        <f>'23 СВ'!D7</f>
        <v>0.53628008896339197</v>
      </c>
      <c r="X8" s="50">
        <f>'24 СВ'!D7</f>
        <v>0.5133725878418951</v>
      </c>
      <c r="Y8" s="50">
        <f>'25 СВ'!D8</f>
        <v>0.20872946734576114</v>
      </c>
      <c r="Z8" s="50">
        <f>'26 СВ'!D7</f>
        <v>1</v>
      </c>
      <c r="AA8" s="50">
        <f>'27'!N10</f>
        <v>7.9886526948723252E-2</v>
      </c>
      <c r="AB8" s="50">
        <f>'28'!N10</f>
        <v>0</v>
      </c>
      <c r="AC8" s="50">
        <f>'29'!N10</f>
        <v>0.15349062877162745</v>
      </c>
      <c r="AD8" s="50">
        <f>'30'!N10</f>
        <v>0.11239254302315047</v>
      </c>
      <c r="AE8" s="50">
        <f>'31'!N10</f>
        <v>0.48232054933653967</v>
      </c>
      <c r="AF8" s="50">
        <f>'32'!N9</f>
        <v>1</v>
      </c>
      <c r="AG8" s="50">
        <f>'33'!N10</f>
        <v>0.4</v>
      </c>
      <c r="AH8" s="50">
        <f>'34'!N9</f>
        <v>1</v>
      </c>
      <c r="AI8" s="50">
        <f>'35'!N9</f>
        <v>0.1579915744391458</v>
      </c>
      <c r="AJ8" s="50">
        <f>'36'!F9</f>
        <v>1</v>
      </c>
      <c r="AK8" s="50">
        <f>'37'!N9</f>
        <v>0.46385507697168848</v>
      </c>
      <c r="AL8" s="50">
        <f>'38'!N9</f>
        <v>0.4957186981467584</v>
      </c>
      <c r="AM8" s="50">
        <f>'39 СВ'!G7</f>
        <v>0.51381999688764157</v>
      </c>
      <c r="AN8" s="50">
        <f>'40 СВ'!G7</f>
        <v>0.62244827424735583</v>
      </c>
      <c r="AO8" s="238">
        <f t="shared" si="0"/>
        <v>0.50176592721839453</v>
      </c>
      <c r="AP8" s="173">
        <f t="shared" si="1"/>
        <v>15</v>
      </c>
    </row>
    <row r="9" spans="1:42" s="80" customFormat="1" x14ac:dyDescent="0.25">
      <c r="A9" s="79" t="s">
        <v>5</v>
      </c>
      <c r="B9" s="50">
        <f>'1 '!N11</f>
        <v>0.58343504646794697</v>
      </c>
      <c r="C9" s="50">
        <f>'2'!N11</f>
        <v>0.60935672514619876</v>
      </c>
      <c r="D9" s="50">
        <f>'3'!N11</f>
        <v>0.58969464482734824</v>
      </c>
      <c r="E9" s="50">
        <f>'4'!N11</f>
        <v>0.5422036700777032</v>
      </c>
      <c r="F9" s="132">
        <f>'5'!N11</f>
        <v>0</v>
      </c>
      <c r="G9" s="50">
        <f>'6'!N11</f>
        <v>0.22028086207961003</v>
      </c>
      <c r="H9" s="50">
        <f>'7'!N11</f>
        <v>0.38901966784982439</v>
      </c>
      <c r="I9" s="50">
        <f>'8 СВ'!H8</f>
        <v>0.61750527739555272</v>
      </c>
      <c r="J9" s="50">
        <f>'9'!N11</f>
        <v>0.31038499733838454</v>
      </c>
      <c r="K9" s="50">
        <f>'10'!N11</f>
        <v>0.43955680313979895</v>
      </c>
      <c r="L9" s="50">
        <f>'11'!N11</f>
        <v>1</v>
      </c>
      <c r="M9" s="50">
        <f>'13'!N11</f>
        <v>1</v>
      </c>
      <c r="N9" s="50">
        <f>'14'!N11</f>
        <v>0.2139960465055526</v>
      </c>
      <c r="O9" s="50">
        <f>'15'!N11</f>
        <v>0.73610490420292629</v>
      </c>
      <c r="P9" s="50">
        <f>'16'!N11</f>
        <v>0.40069470171999594</v>
      </c>
      <c r="Q9" s="50">
        <f>'17'!N11</f>
        <v>0.62501324068413533</v>
      </c>
      <c r="R9" s="50">
        <f>'18'!N11</f>
        <v>0.46325366404935076</v>
      </c>
      <c r="S9" s="50">
        <f>'19'!N11</f>
        <v>0.55755997763623799</v>
      </c>
      <c r="T9" s="50">
        <f>'20 СВ'!E8</f>
        <v>0.71171289034904828</v>
      </c>
      <c r="U9" s="50">
        <f>'21'!N11</f>
        <v>0.9</v>
      </c>
      <c r="V9" s="50">
        <f>'22'!N11</f>
        <v>1</v>
      </c>
      <c r="W9" s="50">
        <f>'23 СВ'!D8</f>
        <v>0.59441938605318911</v>
      </c>
      <c r="X9" s="50">
        <f>'24 СВ'!D8</f>
        <v>0.11538604580749139</v>
      </c>
      <c r="Y9" s="50">
        <f>'25 СВ'!D9</f>
        <v>0.5</v>
      </c>
      <c r="Z9" s="50">
        <f>'26 СВ'!D8</f>
        <v>1</v>
      </c>
      <c r="AA9" s="50">
        <f>'27'!N11</f>
        <v>0.40970009272609104</v>
      </c>
      <c r="AB9" s="50">
        <f>'28'!N11</f>
        <v>0.91299278400300909</v>
      </c>
      <c r="AC9" s="50">
        <f>'29'!N11</f>
        <v>0.46414422932707083</v>
      </c>
      <c r="AD9" s="50">
        <f>'30'!N11</f>
        <v>0.18206117170927208</v>
      </c>
      <c r="AE9" s="50">
        <f>'31'!N11</f>
        <v>0.35465027905889734</v>
      </c>
      <c r="AF9" s="50">
        <f>'32'!N10</f>
        <v>1</v>
      </c>
      <c r="AG9" s="50">
        <f>'33'!N11</f>
        <v>0.4</v>
      </c>
      <c r="AH9" s="50">
        <f>'34'!N10</f>
        <v>1</v>
      </c>
      <c r="AI9" s="50">
        <f>'35'!N10</f>
        <v>0.52603674564599301</v>
      </c>
      <c r="AJ9" s="50">
        <f>'36'!F10</f>
        <v>1</v>
      </c>
      <c r="AK9" s="50">
        <f>'37'!N10</f>
        <v>0.37024700600612126</v>
      </c>
      <c r="AL9" s="50">
        <f>'38'!N10</f>
        <v>0.31997023709793387</v>
      </c>
      <c r="AM9" s="132" t="str">
        <f>'39 СВ'!G8</f>
        <v>-</v>
      </c>
      <c r="AN9" s="50">
        <f>'40 СВ'!G8</f>
        <v>0.70355331321667636</v>
      </c>
      <c r="AO9" s="238">
        <f>0.8*SUM(B9:AJ9,AL9:AN9)/36+0.2*AK9</f>
        <v>0.54944245462600738</v>
      </c>
      <c r="AP9" s="173">
        <f t="shared" si="1"/>
        <v>10</v>
      </c>
    </row>
    <row r="10" spans="1:42" x14ac:dyDescent="0.25">
      <c r="A10" s="12" t="s">
        <v>6</v>
      </c>
      <c r="B10" s="50">
        <f>'1 '!N12</f>
        <v>6.9645608628659483E-2</v>
      </c>
      <c r="C10" s="50">
        <f>'2'!N12</f>
        <v>0.25497076023391813</v>
      </c>
      <c r="D10" s="50">
        <f>'3'!N12</f>
        <v>0.1365318171263358</v>
      </c>
      <c r="E10" s="50">
        <f>'4'!N12</f>
        <v>0.22001912559632714</v>
      </c>
      <c r="F10" s="50">
        <f>'5'!N12</f>
        <v>0.76986835312983692</v>
      </c>
      <c r="G10" s="50">
        <f>'6'!N12</f>
        <v>0.30681284259984343</v>
      </c>
      <c r="H10" s="50">
        <f>'7'!N12</f>
        <v>0.77503001445686537</v>
      </c>
      <c r="I10" s="50">
        <f>'8 СВ'!H9</f>
        <v>0.57372437192262093</v>
      </c>
      <c r="J10" s="50">
        <f>'9'!N12</f>
        <v>0.39727811016494785</v>
      </c>
      <c r="K10" s="50">
        <f>'10'!N12</f>
        <v>0.67603355887996952</v>
      </c>
      <c r="L10" s="50">
        <f>'11'!N12</f>
        <v>0.4448141336284695</v>
      </c>
      <c r="M10" s="50">
        <f>'13'!N12</f>
        <v>0.72937406863472376</v>
      </c>
      <c r="N10" s="50">
        <f>'14'!N12</f>
        <v>0.6</v>
      </c>
      <c r="O10" s="50">
        <f>'15'!N12</f>
        <v>0.82368772600182927</v>
      </c>
      <c r="P10" s="50">
        <f>'16'!N12</f>
        <v>0.37116425057769575</v>
      </c>
      <c r="Q10" s="50">
        <f>'17'!N12</f>
        <v>0.3272391521256422</v>
      </c>
      <c r="R10" s="50">
        <f>'18'!N12</f>
        <v>0.60126217404930615</v>
      </c>
      <c r="S10" s="50">
        <f>'19'!N12</f>
        <v>0.3779525778779107</v>
      </c>
      <c r="T10" s="50">
        <f>'20 СВ'!E9</f>
        <v>0.58521364341079962</v>
      </c>
      <c r="U10" s="50">
        <f>'21'!N12</f>
        <v>0.40427171172929155</v>
      </c>
      <c r="V10" s="50">
        <f>'22'!N12</f>
        <v>1</v>
      </c>
      <c r="W10" s="50">
        <f>'23 СВ'!D9</f>
        <v>0.12223425130036703</v>
      </c>
      <c r="X10" s="50">
        <f>'24 СВ'!D9</f>
        <v>0.3634648180652566</v>
      </c>
      <c r="Y10" s="50">
        <f>'25 СВ'!D10</f>
        <v>0.58184994999042172</v>
      </c>
      <c r="Z10" s="50">
        <f>'26 СВ'!D9</f>
        <v>1</v>
      </c>
      <c r="AA10" s="50">
        <f>'27'!N12</f>
        <v>0.40970009272609104</v>
      </c>
      <c r="AB10" s="50">
        <f>'28'!N12</f>
        <v>0.87999999999999989</v>
      </c>
      <c r="AC10" s="50">
        <f>'29'!N12</f>
        <v>0.23042684054444595</v>
      </c>
      <c r="AD10" s="50">
        <f>'30'!N12</f>
        <v>0.20931274052024318</v>
      </c>
      <c r="AE10" s="50">
        <f>'31'!N12</f>
        <v>0.51046633637725081</v>
      </c>
      <c r="AF10" s="50">
        <f>'32'!N11</f>
        <v>1</v>
      </c>
      <c r="AG10" s="50">
        <f>'33'!N12</f>
        <v>0.4</v>
      </c>
      <c r="AH10" s="50">
        <f>'34'!N11</f>
        <v>1</v>
      </c>
      <c r="AI10" s="50">
        <f>'35'!N11</f>
        <v>8.0203013895147834E-2</v>
      </c>
      <c r="AJ10" s="50">
        <f>'36'!F11</f>
        <v>1</v>
      </c>
      <c r="AK10" s="50">
        <f>'37'!N11</f>
        <v>0.75031315645242924</v>
      </c>
      <c r="AL10" s="50">
        <f>'38'!N11</f>
        <v>0.53134000503659728</v>
      </c>
      <c r="AM10" s="50">
        <f>'39 СВ'!G9</f>
        <v>0.57072129599956178</v>
      </c>
      <c r="AN10" s="50">
        <f>'40 СВ'!G9</f>
        <v>0.65802107507340246</v>
      </c>
      <c r="AO10" s="238">
        <f t="shared" si="0"/>
        <v>0.57096019803372333</v>
      </c>
      <c r="AP10" s="173">
        <f t="shared" si="1"/>
        <v>6</v>
      </c>
    </row>
    <row r="11" spans="1:42" x14ac:dyDescent="0.25">
      <c r="A11" s="12" t="s">
        <v>7</v>
      </c>
      <c r="B11" s="50">
        <f>'1 '!N13</f>
        <v>0.61548435309352478</v>
      </c>
      <c r="C11" s="50">
        <f>'2'!N13</f>
        <v>0.80116959064327486</v>
      </c>
      <c r="D11" s="50">
        <f>'3'!N13</f>
        <v>6.4952505477716499E-2</v>
      </c>
      <c r="E11" s="50">
        <f>'4'!N13</f>
        <v>0.47123271697824931</v>
      </c>
      <c r="F11" s="50">
        <f>'5'!N13</f>
        <v>0.76612770653790352</v>
      </c>
      <c r="G11" s="50">
        <f>'6'!N13</f>
        <v>0.36145910879779075</v>
      </c>
      <c r="H11" s="50">
        <f>'7'!N13</f>
        <v>1</v>
      </c>
      <c r="I11" s="50">
        <f>'8 СВ'!H10</f>
        <v>0.40869858106116064</v>
      </c>
      <c r="J11" s="50">
        <f>'9'!N13</f>
        <v>0.73184886086199641</v>
      </c>
      <c r="K11" s="50">
        <f>'10'!N13</f>
        <v>0.95213675213675208</v>
      </c>
      <c r="L11" s="50">
        <f>'11'!N13</f>
        <v>1</v>
      </c>
      <c r="M11" s="50">
        <f>'13'!N13</f>
        <v>0.60569445562043267</v>
      </c>
      <c r="N11" s="50">
        <f>'14'!N13</f>
        <v>0.56896906314627627</v>
      </c>
      <c r="O11" s="50">
        <f>'15'!N13</f>
        <v>0.66058348831549796</v>
      </c>
      <c r="P11" s="50">
        <f>'16'!N13</f>
        <v>0.40089004546129559</v>
      </c>
      <c r="Q11" s="50">
        <f>'17'!N13</f>
        <v>0.34610825551236257</v>
      </c>
      <c r="R11" s="50">
        <f>'18'!N13</f>
        <v>0.58300884122433527</v>
      </c>
      <c r="S11" s="50">
        <f>'19'!N13</f>
        <v>0.70643979040399207</v>
      </c>
      <c r="T11" s="50">
        <f>'20 СВ'!E10</f>
        <v>0.67191888742223427</v>
      </c>
      <c r="U11" s="50">
        <f>'21'!N13</f>
        <v>0.53600363075967428</v>
      </c>
      <c r="V11" s="50">
        <f>'22'!N13</f>
        <v>1</v>
      </c>
      <c r="W11" s="50">
        <f>'23 СВ'!D10</f>
        <v>0.71797534864573087</v>
      </c>
      <c r="X11" s="50">
        <f>'24 СВ'!D10</f>
        <v>0.51040047204300987</v>
      </c>
      <c r="Y11" s="50">
        <f>'25 СВ'!D11</f>
        <v>0.29171188140946691</v>
      </c>
      <c r="Z11" s="50">
        <f>'26 СВ'!D10</f>
        <v>1</v>
      </c>
      <c r="AA11" s="50">
        <f>'27'!N13</f>
        <v>0.41148324737337794</v>
      </c>
      <c r="AB11" s="50">
        <f>'28'!N13</f>
        <v>0.75299278400300906</v>
      </c>
      <c r="AC11" s="50">
        <f>'29'!N13</f>
        <v>0.33755359395526979</v>
      </c>
      <c r="AD11" s="50">
        <f>'30'!N13</f>
        <v>0.22312646587844071</v>
      </c>
      <c r="AE11" s="50">
        <f>'31'!N13</f>
        <v>0.5047027871004075</v>
      </c>
      <c r="AF11" s="50">
        <f>'32'!N12</f>
        <v>1</v>
      </c>
      <c r="AG11" s="50">
        <f>'33'!N13</f>
        <v>0.4</v>
      </c>
      <c r="AH11" s="50">
        <f>'34'!N12</f>
        <v>1</v>
      </c>
      <c r="AI11" s="50">
        <f>'35'!N12</f>
        <v>0.14800452789847665</v>
      </c>
      <c r="AJ11" s="50">
        <f>'36'!F12</f>
        <v>1</v>
      </c>
      <c r="AK11" s="50">
        <f>'37'!N12</f>
        <v>0.40744801146315235</v>
      </c>
      <c r="AL11" s="50">
        <f>'38'!N12</f>
        <v>0.38719793903414779</v>
      </c>
      <c r="AM11" s="50">
        <f>'39 СВ'!G10</f>
        <v>0.53925831675905589</v>
      </c>
      <c r="AN11" s="50">
        <f>'40 СВ'!G10</f>
        <v>0.67308035675299394</v>
      </c>
      <c r="AO11" s="238">
        <f t="shared" si="0"/>
        <v>0.56886253606753279</v>
      </c>
      <c r="AP11" s="173">
        <f t="shared" si="1"/>
        <v>7</v>
      </c>
    </row>
    <row r="12" spans="1:42" x14ac:dyDescent="0.25">
      <c r="A12" s="12" t="s">
        <v>8</v>
      </c>
      <c r="B12" s="50">
        <f>'1 '!N14</f>
        <v>0.4706461404587019</v>
      </c>
      <c r="C12" s="50">
        <f>'2'!N14</f>
        <v>0.71228070175438596</v>
      </c>
      <c r="D12" s="50">
        <f>'3'!N14</f>
        <v>0.3491907871829068</v>
      </c>
      <c r="E12" s="50">
        <f>'4'!N14</f>
        <v>0.40535110206560232</v>
      </c>
      <c r="F12" s="50">
        <f>'5'!N14</f>
        <v>3.0969442385305992E-2</v>
      </c>
      <c r="G12" s="50">
        <f>'6'!N14</f>
        <v>0.4966966128948973</v>
      </c>
      <c r="H12" s="50">
        <f>'7'!N14</f>
        <v>0.77282042519119454</v>
      </c>
      <c r="I12" s="50">
        <f>'8 СВ'!H11</f>
        <v>0.54598545302861623</v>
      </c>
      <c r="J12" s="50">
        <f>'9'!N14</f>
        <v>0.60826510162118197</v>
      </c>
      <c r="K12" s="50">
        <f>'10'!N14</f>
        <v>0.54012758430091201</v>
      </c>
      <c r="L12" s="50">
        <f>'11'!N14</f>
        <v>0.27402725861527027</v>
      </c>
      <c r="M12" s="50">
        <f>'13'!N14</f>
        <v>0.93388429752066116</v>
      </c>
      <c r="N12" s="50">
        <f>'14'!N14</f>
        <v>0.63593744661888163</v>
      </c>
      <c r="O12" s="50">
        <f>'15'!N14</f>
        <v>0.28512694512731979</v>
      </c>
      <c r="P12" s="50">
        <f>'16'!N14</f>
        <v>0.27468775746153379</v>
      </c>
      <c r="Q12" s="50">
        <f>'17'!N14</f>
        <v>0.68564828472006467</v>
      </c>
      <c r="R12" s="50">
        <f>'18'!N14</f>
        <v>0.17303508122994293</v>
      </c>
      <c r="S12" s="50">
        <f>'19'!N14</f>
        <v>0.59407889155791982</v>
      </c>
      <c r="T12" s="50">
        <f>'20 СВ'!E11</f>
        <v>0.61116933005283924</v>
      </c>
      <c r="U12" s="50">
        <f>'21'!N14</f>
        <v>0.31520000000000004</v>
      </c>
      <c r="V12" s="50">
        <f>'22'!N14</f>
        <v>1</v>
      </c>
      <c r="W12" s="50">
        <f>'23 СВ'!D11</f>
        <v>0.43992633021044447</v>
      </c>
      <c r="X12" s="50">
        <f>'24 СВ'!D11</f>
        <v>0.40469925835778658</v>
      </c>
      <c r="Y12" s="50">
        <f>'25 СВ'!D12</f>
        <v>0.17299632865715597</v>
      </c>
      <c r="Z12" s="50">
        <f>'26 СВ'!D11</f>
        <v>1</v>
      </c>
      <c r="AA12" s="50">
        <f>'27'!N14</f>
        <v>0.40435617053224665</v>
      </c>
      <c r="AB12" s="50">
        <f>'28'!N14</f>
        <v>0.84179278400300905</v>
      </c>
      <c r="AC12" s="50">
        <f>'29'!N14</f>
        <v>2.5221400089168809E-2</v>
      </c>
      <c r="AD12" s="50">
        <f>'30'!N14</f>
        <v>0.23827847360420776</v>
      </c>
      <c r="AE12" s="50">
        <f>'31'!N14</f>
        <v>0.47682548043274642</v>
      </c>
      <c r="AF12" s="50">
        <f>'32'!N13</f>
        <v>1</v>
      </c>
      <c r="AG12" s="50">
        <f>'33'!N14</f>
        <v>0.4</v>
      </c>
      <c r="AH12" s="50">
        <f>'34'!N13</f>
        <v>1</v>
      </c>
      <c r="AI12" s="50">
        <f>'35'!N13</f>
        <v>0.15331633570387082</v>
      </c>
      <c r="AJ12" s="50">
        <f>'36'!F13</f>
        <v>1</v>
      </c>
      <c r="AK12" s="50">
        <f>'37'!N13</f>
        <v>0.21493614593883523</v>
      </c>
      <c r="AL12" s="50">
        <f>'38'!N13</f>
        <v>0.38011503555719217</v>
      </c>
      <c r="AM12" s="50">
        <f>'39 СВ'!G11</f>
        <v>0.56336220285025618</v>
      </c>
      <c r="AN12" s="50">
        <f>'40 СВ'!G11</f>
        <v>0.633822506597012</v>
      </c>
      <c r="AO12" s="238">
        <f t="shared" si="0"/>
        <v>0.46087861761688781</v>
      </c>
      <c r="AP12" s="173">
        <f t="shared" si="1"/>
        <v>17</v>
      </c>
    </row>
    <row r="13" spans="1:42" x14ac:dyDescent="0.25">
      <c r="A13" s="12" t="s">
        <v>9</v>
      </c>
      <c r="B13" s="50">
        <f>'1 '!N15</f>
        <v>0.40161686464976509</v>
      </c>
      <c r="C13" s="50">
        <f>'2'!N15</f>
        <v>0.6257309941520468</v>
      </c>
      <c r="D13" s="50">
        <f>'3'!N15</f>
        <v>0.19209029660542043</v>
      </c>
      <c r="E13" s="50">
        <f>'4'!N15</f>
        <v>0.50430334792496501</v>
      </c>
      <c r="F13" s="50">
        <f>'5'!N15</f>
        <v>0.58553999689130787</v>
      </c>
      <c r="G13" s="50">
        <f>'6'!N15</f>
        <v>0.92240892438042221</v>
      </c>
      <c r="H13" s="50">
        <f>'7'!N15</f>
        <v>1</v>
      </c>
      <c r="I13" s="50">
        <f>'8 СВ'!H12</f>
        <v>0.42023792272171689</v>
      </c>
      <c r="J13" s="50">
        <f>'9'!N15</f>
        <v>0.43679644616052715</v>
      </c>
      <c r="K13" s="50">
        <f>'10'!N15</f>
        <v>0.72440222946367783</v>
      </c>
      <c r="L13" s="50">
        <f>'11'!N15</f>
        <v>0.98191780821917807</v>
      </c>
      <c r="M13" s="50">
        <f>'13'!N15</f>
        <v>0.92727272727272725</v>
      </c>
      <c r="N13" s="50">
        <f>'14'!N15</f>
        <v>0.60304032224679449</v>
      </c>
      <c r="O13" s="50">
        <f>'15'!N15</f>
        <v>0.36489366573380849</v>
      </c>
      <c r="P13" s="50">
        <f>'16'!N15</f>
        <v>0.68654625875414665</v>
      </c>
      <c r="Q13" s="50">
        <f>'17'!N15</f>
        <v>0.39959460607390002</v>
      </c>
      <c r="R13" s="50">
        <f>'18'!N15</f>
        <v>0.68357306041194277</v>
      </c>
      <c r="S13" s="50">
        <f>'19'!N15</f>
        <v>0.61617427169974626</v>
      </c>
      <c r="T13" s="50">
        <f>'20 СВ'!E12</f>
        <v>0.69542250401894656</v>
      </c>
      <c r="U13" s="50">
        <f>'21'!N15</f>
        <v>0.49944129028464268</v>
      </c>
      <c r="V13" s="50">
        <f>'22'!N15</f>
        <v>1</v>
      </c>
      <c r="W13" s="50">
        <f>'23 СВ'!D12</f>
        <v>0.50254089738472729</v>
      </c>
      <c r="X13" s="50">
        <f>'24 СВ'!D12</f>
        <v>0.40665606232566237</v>
      </c>
      <c r="Y13" s="50">
        <f>'25 СВ'!D13</f>
        <v>0.2374001319277794</v>
      </c>
      <c r="Z13" s="50">
        <f>'26 СВ'!D12</f>
        <v>0.84489751982917882</v>
      </c>
      <c r="AA13" s="50">
        <f>'27'!N15</f>
        <v>0.40970009272609104</v>
      </c>
      <c r="AB13" s="50">
        <f>'28'!N15</f>
        <v>0.81299278400300912</v>
      </c>
      <c r="AC13" s="50">
        <f>'29'!N15</f>
        <v>0.66032608695652173</v>
      </c>
      <c r="AD13" s="50">
        <f>'30'!N15</f>
        <v>0.13030471309362249</v>
      </c>
      <c r="AE13" s="50">
        <f>'31'!N15</f>
        <v>0.6612674271229404</v>
      </c>
      <c r="AF13" s="50">
        <f>'32'!N14</f>
        <v>1</v>
      </c>
      <c r="AG13" s="50">
        <f>'33'!N15</f>
        <v>0.4</v>
      </c>
      <c r="AH13" s="50">
        <f>'34'!N14</f>
        <v>1</v>
      </c>
      <c r="AI13" s="50">
        <f>'35'!N14</f>
        <v>0.32866087436929514</v>
      </c>
      <c r="AJ13" s="50">
        <f>'36'!F14</f>
        <v>1</v>
      </c>
      <c r="AK13" s="50">
        <f>'37'!N14</f>
        <v>0.48213704835536653</v>
      </c>
      <c r="AL13" s="50">
        <f>'38'!N14</f>
        <v>0.40644410824445787</v>
      </c>
      <c r="AM13" s="50">
        <f>'39 СВ'!G12</f>
        <v>0.71621782999861239</v>
      </c>
      <c r="AN13" s="50">
        <f>'40 СВ'!G12</f>
        <v>0.62861572148036915</v>
      </c>
      <c r="AO13" s="238">
        <f t="shared" si="0"/>
        <v>0.58941746834745112</v>
      </c>
      <c r="AP13" s="173">
        <f t="shared" si="1"/>
        <v>4</v>
      </c>
    </row>
    <row r="14" spans="1:42" x14ac:dyDescent="0.25">
      <c r="A14" s="12" t="s">
        <v>43</v>
      </c>
      <c r="B14" s="50">
        <f>'1 '!N16</f>
        <v>0.56432872905654485</v>
      </c>
      <c r="C14" s="50">
        <f>'2'!N16</f>
        <v>0.66315789473684206</v>
      </c>
      <c r="D14" s="50">
        <f>'3'!N16</f>
        <v>0.21282503620550686</v>
      </c>
      <c r="E14" s="50">
        <f>'4'!N16</f>
        <v>0.20564714800075806</v>
      </c>
      <c r="F14" s="50">
        <f>'5'!N16</f>
        <v>0.7765430508128317</v>
      </c>
      <c r="G14" s="50">
        <f>'6'!N16</f>
        <v>0.42703575415263251</v>
      </c>
      <c r="H14" s="50">
        <f>'7'!N16</f>
        <v>1</v>
      </c>
      <c r="I14" s="50">
        <f>'8 СВ'!H13</f>
        <v>0.50172286194834614</v>
      </c>
      <c r="J14" s="50">
        <f>'9'!N16</f>
        <v>0.46515622486270902</v>
      </c>
      <c r="K14" s="50">
        <f>'10'!N16</f>
        <v>0.68617845169806002</v>
      </c>
      <c r="L14" s="50">
        <f>'11'!N16</f>
        <v>0.99561643835616442</v>
      </c>
      <c r="M14" s="50">
        <f>'13'!N16</f>
        <v>0.5669951762823231</v>
      </c>
      <c r="N14" s="50">
        <f>'14'!N16</f>
        <v>0.33061587019444527</v>
      </c>
      <c r="O14" s="50">
        <f>'15'!N16</f>
        <v>0.33445813425138538</v>
      </c>
      <c r="P14" s="50">
        <f>'16'!N16</f>
        <v>0.39065483362782488</v>
      </c>
      <c r="Q14" s="50">
        <f>'17'!N16</f>
        <v>0.68943594908940597</v>
      </c>
      <c r="R14" s="50">
        <f>'18'!N16</f>
        <v>0.6406705968804387</v>
      </c>
      <c r="S14" s="50">
        <f>'19'!N16</f>
        <v>0.38207719413732566</v>
      </c>
      <c r="T14" s="50">
        <f>'20 СВ'!E13</f>
        <v>1.6828849456210642E-2</v>
      </c>
      <c r="U14" s="50">
        <f>'21'!N16</f>
        <v>1</v>
      </c>
      <c r="V14" s="50">
        <f>'22'!N16</f>
        <v>1</v>
      </c>
      <c r="W14" s="50">
        <f>'23 СВ'!D13</f>
        <v>0.50553916812551258</v>
      </c>
      <c r="X14" s="50">
        <f>'24 СВ'!D13</f>
        <v>0.2624270098428611</v>
      </c>
      <c r="Y14" s="50">
        <f>'25 СВ'!D14</f>
        <v>7.6186601669251786E-2</v>
      </c>
      <c r="Z14" s="50">
        <f>'26 СВ'!D13</f>
        <v>1</v>
      </c>
      <c r="AA14" s="50">
        <f>'27'!N16</f>
        <v>0.29430463576158944</v>
      </c>
      <c r="AB14" s="50">
        <f>'28'!N16</f>
        <v>0.81299278400300912</v>
      </c>
      <c r="AC14" s="50">
        <f>'29'!N16</f>
        <v>1.9565217391304349E-2</v>
      </c>
      <c r="AD14" s="50">
        <f>'30'!N16</f>
        <v>0.11464954675258301</v>
      </c>
      <c r="AE14" s="50">
        <f>'31'!N16</f>
        <v>0.30476292850441372</v>
      </c>
      <c r="AF14" s="50">
        <f>'32'!N15</f>
        <v>1</v>
      </c>
      <c r="AG14" s="50">
        <f>'33'!N16</f>
        <v>0.4</v>
      </c>
      <c r="AH14" s="50">
        <f>'34'!N15</f>
        <v>1</v>
      </c>
      <c r="AI14" s="50">
        <f>'35'!N15</f>
        <v>3.803919723821847E-2</v>
      </c>
      <c r="AJ14" s="50">
        <f>'36'!F15</f>
        <v>1</v>
      </c>
      <c r="AK14" s="50">
        <f>'37'!N15</f>
        <v>0.58159148629558954</v>
      </c>
      <c r="AL14" s="50">
        <f>'38'!N15</f>
        <v>0.47838556034003377</v>
      </c>
      <c r="AM14" s="50">
        <f>'39 СВ'!G13</f>
        <v>0.61137737974656259</v>
      </c>
      <c r="AN14" s="50">
        <f>'40 СВ'!G13</f>
        <v>0.66777687567497113</v>
      </c>
      <c r="AO14" s="238">
        <f t="shared" si="0"/>
        <v>0.54654893091806667</v>
      </c>
      <c r="AP14" s="173">
        <f t="shared" si="1"/>
        <v>11</v>
      </c>
    </row>
    <row r="15" spans="1:42" x14ac:dyDescent="0.25">
      <c r="A15" s="12" t="s">
        <v>10</v>
      </c>
      <c r="B15" s="50">
        <f>'1 '!N17</f>
        <v>0.52365076295484991</v>
      </c>
      <c r="C15" s="50">
        <f>'2'!N17</f>
        <v>0.94619883040935671</v>
      </c>
      <c r="D15" s="50">
        <f>'3'!N17</f>
        <v>5.9274909884721814E-3</v>
      </c>
      <c r="E15" s="50">
        <f>'4'!N17</f>
        <v>0.24994615034211648</v>
      </c>
      <c r="F15" s="50">
        <f>'5'!N17</f>
        <v>0.86492885076991488</v>
      </c>
      <c r="G15" s="50">
        <f>'6'!N17</f>
        <v>0.77830256428804323</v>
      </c>
      <c r="H15" s="50">
        <f>'7'!N17</f>
        <v>0.36933333333333335</v>
      </c>
      <c r="I15" s="50">
        <f>'8 СВ'!H14</f>
        <v>0.45914787680841013</v>
      </c>
      <c r="J15" s="50">
        <f>'9'!N17</f>
        <v>0.53061593085035108</v>
      </c>
      <c r="K15" s="50">
        <f>'10'!N17</f>
        <v>0.56295513863959901</v>
      </c>
      <c r="L15" s="50">
        <f>'11'!N17</f>
        <v>0.54616824484020121</v>
      </c>
      <c r="M15" s="50">
        <f>'13'!N17</f>
        <v>0.74564928356586635</v>
      </c>
      <c r="N15" s="50">
        <f>'14'!N17</f>
        <v>0.66938061682504202</v>
      </c>
      <c r="O15" s="50">
        <f>'15'!N17</f>
        <v>0.65660123106241475</v>
      </c>
      <c r="P15" s="50">
        <f>'16'!N17</f>
        <v>0.26981185923978168</v>
      </c>
      <c r="Q15" s="50">
        <f>'17'!N17</f>
        <v>0.24459640367635047</v>
      </c>
      <c r="R15" s="50">
        <f>'18'!N17</f>
        <v>9.7691931938451507E-2</v>
      </c>
      <c r="S15" s="50">
        <f>'19'!N17</f>
        <v>0.59521071866495068</v>
      </c>
      <c r="T15" s="50">
        <f>'20 СВ'!E14</f>
        <v>0.32374044722921813</v>
      </c>
      <c r="U15" s="50">
        <f>'21'!N17</f>
        <v>0.97799999999999998</v>
      </c>
      <c r="V15" s="50">
        <f>'22'!N17</f>
        <v>1</v>
      </c>
      <c r="W15" s="50">
        <f>'23 СВ'!D14</f>
        <v>0.47659413577704429</v>
      </c>
      <c r="X15" s="50">
        <f>'24 СВ'!D14</f>
        <v>0.48297020747903835</v>
      </c>
      <c r="Y15" s="50">
        <f>'25 СВ'!D15</f>
        <v>0.33725420260404954</v>
      </c>
      <c r="Z15" s="50">
        <f>'26 СВ'!D14</f>
        <v>1</v>
      </c>
      <c r="AA15" s="50">
        <f>'27'!N17</f>
        <v>0.40970009272609104</v>
      </c>
      <c r="AB15" s="50">
        <f>'28'!N17</f>
        <v>0.91299278400300909</v>
      </c>
      <c r="AC15" s="50">
        <f>'29'!N17</f>
        <v>0.46414422932707083</v>
      </c>
      <c r="AD15" s="50">
        <f>'30'!N17</f>
        <v>4.3787384570378451E-2</v>
      </c>
      <c r="AE15" s="50">
        <f>'31'!N17</f>
        <v>0.76264219201062411</v>
      </c>
      <c r="AF15" s="50">
        <f>'32'!N16</f>
        <v>1</v>
      </c>
      <c r="AG15" s="50">
        <f>'33'!N17</f>
        <v>0.4</v>
      </c>
      <c r="AH15" s="50">
        <f>'34'!N16</f>
        <v>1</v>
      </c>
      <c r="AI15" s="50">
        <f>'35'!N16</f>
        <v>0.38507536382120433</v>
      </c>
      <c r="AJ15" s="50">
        <f>'36'!F16</f>
        <v>1</v>
      </c>
      <c r="AK15" s="50">
        <f>'37'!N16</f>
        <v>0.51077921843917595</v>
      </c>
      <c r="AL15" s="50">
        <f>'38'!N16</f>
        <v>0.57570772646372537</v>
      </c>
      <c r="AM15" s="50">
        <f>'39 СВ'!G14</f>
        <v>0.70733634494600861</v>
      </c>
      <c r="AN15" s="50">
        <f>'40 СВ'!G14</f>
        <v>0.66271695877919279</v>
      </c>
      <c r="AO15" s="238">
        <f t="shared" si="0"/>
        <v>0.56613014450750176</v>
      </c>
      <c r="AP15" s="173">
        <f t="shared" si="1"/>
        <v>8</v>
      </c>
    </row>
    <row r="16" spans="1:42" x14ac:dyDescent="0.25">
      <c r="A16" s="12" t="s">
        <v>11</v>
      </c>
      <c r="B16" s="50">
        <f>'1 '!N18</f>
        <v>0.44845815894868657</v>
      </c>
      <c r="C16" s="50">
        <f>'2'!N18</f>
        <v>0.78245614035087718</v>
      </c>
      <c r="D16" s="50">
        <f>'3'!N18</f>
        <v>7.425066290056391E-2</v>
      </c>
      <c r="E16" s="50">
        <f>'4'!N18</f>
        <v>0.29245369233534851</v>
      </c>
      <c r="F16" s="50">
        <f>'5'!N18</f>
        <v>0.79659150555206759</v>
      </c>
      <c r="G16" s="50">
        <f>'6'!N18</f>
        <v>0.37972064233050595</v>
      </c>
      <c r="H16" s="50">
        <f>'7'!N18</f>
        <v>1</v>
      </c>
      <c r="I16" s="50">
        <f>'8 СВ'!H15</f>
        <v>0.47022648194379502</v>
      </c>
      <c r="J16" s="50">
        <f>'9'!N18</f>
        <v>0.75085511698841145</v>
      </c>
      <c r="K16" s="50">
        <f>'10'!N18</f>
        <v>0.57618719283003661</v>
      </c>
      <c r="L16" s="50">
        <f>'11'!N18</f>
        <v>1</v>
      </c>
      <c r="M16" s="50">
        <f>'13'!N18</f>
        <v>0.76296571838115723</v>
      </c>
      <c r="N16" s="50">
        <f>'14'!N18</f>
        <v>0.59105122765646989</v>
      </c>
      <c r="O16" s="50">
        <f>'15'!N18</f>
        <v>0.33800575635358071</v>
      </c>
      <c r="P16" s="50">
        <f>'16'!N18</f>
        <v>0.40449004179879039</v>
      </c>
      <c r="Q16" s="50">
        <f>'17'!N18</f>
        <v>0.29581779717577522</v>
      </c>
      <c r="R16" s="50">
        <f>'18'!N18</f>
        <v>0.6</v>
      </c>
      <c r="S16" s="50">
        <f>'19'!N18</f>
        <v>0.26332187396688356</v>
      </c>
      <c r="T16" s="50">
        <f>'20 СВ'!E15</f>
        <v>0.64949617195741516</v>
      </c>
      <c r="U16" s="50">
        <f>'21'!N18</f>
        <v>0.96300000000000008</v>
      </c>
      <c r="V16" s="50">
        <f>'22'!N18</f>
        <v>1</v>
      </c>
      <c r="W16" s="50">
        <f>'23 СВ'!D15</f>
        <v>0.56648594296229771</v>
      </c>
      <c r="X16" s="50">
        <f>'24 СВ'!D15</f>
        <v>0.4501863731472846</v>
      </c>
      <c r="Y16" s="50">
        <f>'25 СВ'!D16</f>
        <v>0.24900106212474171</v>
      </c>
      <c r="Z16" s="50">
        <f>'26 СВ'!D15</f>
        <v>0.8</v>
      </c>
      <c r="AA16" s="50">
        <f>'27'!N18</f>
        <v>0.40970009272609104</v>
      </c>
      <c r="AB16" s="50">
        <f>'28'!N18</f>
        <v>0.81299278400300912</v>
      </c>
      <c r="AC16" s="50">
        <f>'29'!N18</f>
        <v>0.46414422932707083</v>
      </c>
      <c r="AD16" s="50">
        <f>'30'!N18</f>
        <v>0.1662993454197853</v>
      </c>
      <c r="AE16" s="50">
        <f>'31'!N18</f>
        <v>7.0114068441064659E-2</v>
      </c>
      <c r="AF16" s="50">
        <f>'32'!N17</f>
        <v>1</v>
      </c>
      <c r="AG16" s="50">
        <f>'33'!N18</f>
        <v>0</v>
      </c>
      <c r="AH16" s="50">
        <f>'34'!N17</f>
        <v>1</v>
      </c>
      <c r="AI16" s="50">
        <f>'35'!N17</f>
        <v>0.23869149215231622</v>
      </c>
      <c r="AJ16" s="50">
        <f>'36'!F17</f>
        <v>1</v>
      </c>
      <c r="AK16" s="50">
        <f>'37'!N17</f>
        <v>0.85258966926273883</v>
      </c>
      <c r="AL16" s="50">
        <f>'38'!N17</f>
        <v>0.48798578495724182</v>
      </c>
      <c r="AM16" s="50">
        <f>'39 СВ'!G15</f>
        <v>0.62213183109045256</v>
      </c>
      <c r="AN16" s="50">
        <f>'40 СВ'!G15</f>
        <v>0.51525111880383478</v>
      </c>
      <c r="AO16" s="238">
        <f t="shared" si="0"/>
        <v>0.61877756136045425</v>
      </c>
      <c r="AP16" s="173">
        <f t="shared" si="1"/>
        <v>1</v>
      </c>
    </row>
    <row r="17" spans="1:42" x14ac:dyDescent="0.25">
      <c r="A17" s="79" t="s">
        <v>12</v>
      </c>
      <c r="B17" s="50">
        <f>'1 '!N19</f>
        <v>0.38312688005808559</v>
      </c>
      <c r="C17" s="50">
        <f>'2'!N19</f>
        <v>0.6</v>
      </c>
      <c r="D17" s="50">
        <f>'3'!N19</f>
        <v>0.60408373202333732</v>
      </c>
      <c r="E17" s="50">
        <f>'4'!N19</f>
        <v>0.30722167273072576</v>
      </c>
      <c r="F17" s="50">
        <f>'5'!N19</f>
        <v>0</v>
      </c>
      <c r="G17" s="50">
        <f>'6'!N19</f>
        <v>0.26098380265260984</v>
      </c>
      <c r="H17" s="50">
        <f>'7'!N19</f>
        <v>0.38901966784982439</v>
      </c>
      <c r="I17" s="50">
        <f>'8 СВ'!H16</f>
        <v>0.59191675319751136</v>
      </c>
      <c r="J17" s="132">
        <f>'9'!N19</f>
        <v>0</v>
      </c>
      <c r="K17" s="132">
        <v>0</v>
      </c>
      <c r="L17" s="132">
        <v>0</v>
      </c>
      <c r="M17" s="50">
        <f>'13'!N19</f>
        <v>1</v>
      </c>
      <c r="N17" s="50">
        <f>'14'!N19</f>
        <v>0.61999495380808267</v>
      </c>
      <c r="O17" s="50">
        <f>'15'!N19</f>
        <v>0.57983150622809299</v>
      </c>
      <c r="P17" s="50">
        <f>'16'!N19</f>
        <v>0.5228031927464436</v>
      </c>
      <c r="Q17" s="50">
        <f>'17'!N19</f>
        <v>0.50357067722865323</v>
      </c>
      <c r="R17" s="50">
        <f>'18'!N19</f>
        <v>0.7696075331597908</v>
      </c>
      <c r="S17" s="50">
        <f>'19'!N19</f>
        <v>0.71776137544203134</v>
      </c>
      <c r="T17" s="50">
        <f>'20 СВ'!E16</f>
        <v>0.71171289034904828</v>
      </c>
      <c r="U17" s="50">
        <f>'21'!N19</f>
        <v>0.44864704640582176</v>
      </c>
      <c r="V17" s="50">
        <f>'22'!N19</f>
        <v>1</v>
      </c>
      <c r="W17" s="50">
        <f>'23 СВ'!D16</f>
        <v>0.46609662894400589</v>
      </c>
      <c r="X17" s="50">
        <f>'24 СВ'!D16</f>
        <v>0.3644360015760858</v>
      </c>
      <c r="Y17" s="50">
        <f>'25 СВ'!D17</f>
        <v>0.21157457042283795</v>
      </c>
      <c r="Z17" s="50">
        <f>'26 СВ'!D16</f>
        <v>1</v>
      </c>
      <c r="AA17" s="50">
        <f>'27'!N19</f>
        <v>0.40970009272609104</v>
      </c>
      <c r="AB17" s="50">
        <f>'28'!N19</f>
        <v>0.91299278400300909</v>
      </c>
      <c r="AC17" s="50">
        <f>'29'!N19</f>
        <v>0.46414422932707083</v>
      </c>
      <c r="AD17" s="50">
        <f>'30'!N19</f>
        <v>0.52041954469213936</v>
      </c>
      <c r="AE17" s="50">
        <f>'31'!N19</f>
        <v>0.4765583269312067</v>
      </c>
      <c r="AF17" s="50">
        <f>'32'!N18</f>
        <v>1</v>
      </c>
      <c r="AG17" s="50">
        <f>'33'!N19</f>
        <v>0.4</v>
      </c>
      <c r="AH17" s="50">
        <f>'34'!N18</f>
        <v>1</v>
      </c>
      <c r="AI17" s="50">
        <f>'35'!N18</f>
        <v>0.56598246876879454</v>
      </c>
      <c r="AJ17" s="50">
        <f>'36'!F18</f>
        <v>1</v>
      </c>
      <c r="AK17" s="50">
        <f>'37'!N18</f>
        <v>5.8840971306689735E-2</v>
      </c>
      <c r="AL17" s="50">
        <f>'38'!N18</f>
        <v>0.3132613198129568</v>
      </c>
      <c r="AM17" s="132" t="str">
        <f>'39 СВ'!G16</f>
        <v>-</v>
      </c>
      <c r="AN17" s="50">
        <f>'40 СВ'!G16</f>
        <v>0.34803111844394341</v>
      </c>
      <c r="AO17" s="238">
        <f>0.8*SUM(B17:AJ17,AL17:AN17)/34+0.2*AK17</f>
        <v>0.469732400603178</v>
      </c>
      <c r="AP17" s="173">
        <f t="shared" si="1"/>
        <v>16</v>
      </c>
    </row>
    <row r="18" spans="1:42" x14ac:dyDescent="0.25">
      <c r="A18" s="12" t="s">
        <v>13</v>
      </c>
      <c r="B18" s="50">
        <f>'1 '!N20</f>
        <v>0.5630960634170995</v>
      </c>
      <c r="C18" s="50">
        <f>'2'!N20</f>
        <v>0.62339181286549705</v>
      </c>
      <c r="D18" s="50">
        <f>'3'!N20</f>
        <v>0.35882021109389295</v>
      </c>
      <c r="E18" s="50">
        <f>'4'!N20</f>
        <v>4.0194135861186094E-2</v>
      </c>
      <c r="F18" s="132">
        <f>'5'!N20</f>
        <v>0</v>
      </c>
      <c r="G18" s="50">
        <f>'6'!N20</f>
        <v>0.30728275199832927</v>
      </c>
      <c r="H18" s="50">
        <f>'7'!N20</f>
        <v>0.54713932619097183</v>
      </c>
      <c r="I18" s="50">
        <f>'8 СВ'!H17</f>
        <v>0.47454904098514894</v>
      </c>
      <c r="J18" s="50">
        <f>'9'!N20</f>
        <v>0.56319364873343813</v>
      </c>
      <c r="K18" s="50">
        <f>'10'!N20</f>
        <v>1</v>
      </c>
      <c r="L18" s="50">
        <f>'11'!N20</f>
        <v>1</v>
      </c>
      <c r="M18" s="50">
        <f>'13'!N20</f>
        <v>0.23471074380165288</v>
      </c>
      <c r="N18" s="50">
        <f>'14'!N20</f>
        <v>0.44377434636728375</v>
      </c>
      <c r="O18" s="50">
        <f>'15'!N20</f>
        <v>0.71816203419309554</v>
      </c>
      <c r="P18" s="50">
        <f>'16'!N20</f>
        <v>0.40086276364448115</v>
      </c>
      <c r="Q18" s="50">
        <f>'17'!N20</f>
        <v>0.7711136691803675</v>
      </c>
      <c r="R18" s="50">
        <f>'18'!N20</f>
        <v>0.44163079984560261</v>
      </c>
      <c r="S18" s="50">
        <f>'19'!N20</f>
        <v>0.58339458759483431</v>
      </c>
      <c r="T18" s="50">
        <f>'20 СВ'!E17</f>
        <v>0.49750791176264131</v>
      </c>
      <c r="U18" s="50">
        <f>'21'!N20</f>
        <v>1</v>
      </c>
      <c r="V18" s="50">
        <f>'22'!N20</f>
        <v>1</v>
      </c>
      <c r="W18" s="50">
        <f>'23 СВ'!D17</f>
        <v>0.50190438120119918</v>
      </c>
      <c r="X18" s="50">
        <f>'24 СВ'!D17</f>
        <v>0.53320224257967463</v>
      </c>
      <c r="Y18" s="50">
        <f>'25 СВ'!D18</f>
        <v>0.15046313619211205</v>
      </c>
      <c r="Z18" s="50">
        <f>'26 СВ'!D17</f>
        <v>0.87851700283006218</v>
      </c>
      <c r="AA18" s="50">
        <f>'27'!N20</f>
        <v>0.40016366888503141</v>
      </c>
      <c r="AB18" s="50">
        <f>'28'!N20</f>
        <v>0.91299278400300909</v>
      </c>
      <c r="AC18" s="50">
        <f>'29'!N20</f>
        <v>0.46007612325518149</v>
      </c>
      <c r="AD18" s="50">
        <f>'30'!N20</f>
        <v>9.6498595952531283E-2</v>
      </c>
      <c r="AE18" s="50">
        <f>'31'!N20</f>
        <v>0.21050261567849965</v>
      </c>
      <c r="AF18" s="50">
        <f>'32'!N19</f>
        <v>1</v>
      </c>
      <c r="AG18" s="50">
        <f>'33'!N20</f>
        <v>0.4</v>
      </c>
      <c r="AH18" s="50">
        <f>'34'!N19</f>
        <v>1</v>
      </c>
      <c r="AI18" s="50">
        <f>'35'!N19</f>
        <v>0.10225855281509259</v>
      </c>
      <c r="AJ18" s="50">
        <f>'36'!F19</f>
        <v>1</v>
      </c>
      <c r="AK18" s="50">
        <f>'37'!N19</f>
        <v>0.44864004034396837</v>
      </c>
      <c r="AL18" s="50">
        <f>'38'!N19</f>
        <v>0.50724893686272288</v>
      </c>
      <c r="AM18" s="50">
        <f>'39 СВ'!G17</f>
        <v>0.57672216351897587</v>
      </c>
      <c r="AN18" s="50">
        <f>'40 СВ'!G17</f>
        <v>0.48666017768781372</v>
      </c>
      <c r="AO18" s="238">
        <f>0.8*SUM(B18:AJ18,AL18:AN18)/37+0.2*AK18</f>
        <v>0.53915577518225155</v>
      </c>
      <c r="AP18" s="173">
        <f t="shared" si="1"/>
        <v>12</v>
      </c>
    </row>
    <row r="19" spans="1:42" x14ac:dyDescent="0.25">
      <c r="A19" s="12" t="s">
        <v>14</v>
      </c>
      <c r="B19" s="50">
        <f>'1 '!N21</f>
        <v>0.44722549330924122</v>
      </c>
      <c r="C19" s="50">
        <f>'2'!N21</f>
        <v>0.67251461988304084</v>
      </c>
      <c r="D19" s="50">
        <f>'3'!N21</f>
        <v>0.52183052089640913</v>
      </c>
      <c r="E19" s="50">
        <f>'4'!N21</f>
        <v>0.847792306234603</v>
      </c>
      <c r="F19" s="50">
        <f>'5'!N21</f>
        <v>0.75774692785079223</v>
      </c>
      <c r="G19" s="50">
        <f>'6'!N21</f>
        <v>0.48940747925150485</v>
      </c>
      <c r="H19" s="50">
        <f>'7'!N21</f>
        <v>1</v>
      </c>
      <c r="I19" s="50">
        <f>'8 СВ'!H18</f>
        <v>0.47486126549146473</v>
      </c>
      <c r="J19" s="50">
        <f>'9'!N21</f>
        <v>1</v>
      </c>
      <c r="K19" s="50">
        <f>'10'!N21</f>
        <v>0.38131054131054132</v>
      </c>
      <c r="L19" s="50">
        <f>'11'!N21</f>
        <v>0.28011417919510184</v>
      </c>
      <c r="M19" s="50">
        <f>'13'!N21</f>
        <v>0.65042860207163322</v>
      </c>
      <c r="N19" s="50">
        <f>'14'!N21</f>
        <v>0.67254548715077112</v>
      </c>
      <c r="O19" s="50">
        <f>'15'!N21</f>
        <v>1</v>
      </c>
      <c r="P19" s="50">
        <f>'16'!N21</f>
        <v>0.40320453314621896</v>
      </c>
      <c r="Q19" s="50">
        <f>'17'!N21</f>
        <v>0.20079042035235678</v>
      </c>
      <c r="R19" s="50">
        <f>'18'!N21</f>
        <v>0.57012231452739015</v>
      </c>
      <c r="S19" s="50">
        <f>'19'!N21</f>
        <v>0.17961359093937385</v>
      </c>
      <c r="T19" s="50">
        <f>'20 СВ'!E18</f>
        <v>0.54365244606320773</v>
      </c>
      <c r="U19" s="50">
        <f>'21'!N21</f>
        <v>0.36633828184120237</v>
      </c>
      <c r="V19" s="50">
        <f>'22'!N21</f>
        <v>1</v>
      </c>
      <c r="W19" s="50">
        <f>'23 СВ'!D18</f>
        <v>0.4370944143551595</v>
      </c>
      <c r="X19" s="50">
        <f>'24 СВ'!D18</f>
        <v>0.64745892853743303</v>
      </c>
      <c r="Y19" s="50">
        <f>'25 СВ'!D19</f>
        <v>0.40215050680938658</v>
      </c>
      <c r="Z19" s="50">
        <f>'26 СВ'!D18</f>
        <v>1</v>
      </c>
      <c r="AA19" s="50">
        <f>'27'!N21</f>
        <v>0.37710496027599338</v>
      </c>
      <c r="AB19" s="50">
        <f>'28'!N21</f>
        <v>0.81299278400300912</v>
      </c>
      <c r="AC19" s="50">
        <f>'29'!N21</f>
        <v>8.4083968156084182E-2</v>
      </c>
      <c r="AD19" s="50">
        <f>'30'!N21</f>
        <v>8.76044260301371E-2</v>
      </c>
      <c r="AE19" s="50">
        <f>'31'!N21</f>
        <v>0.37198781676976789</v>
      </c>
      <c r="AF19" s="50">
        <f>'32'!N20</f>
        <v>1</v>
      </c>
      <c r="AG19" s="50">
        <f>'33'!N21</f>
        <v>0.4</v>
      </c>
      <c r="AH19" s="50">
        <f>'34'!N20</f>
        <v>1</v>
      </c>
      <c r="AI19" s="50">
        <f>'35'!N20</f>
        <v>0.37729868797518196</v>
      </c>
      <c r="AJ19" s="50">
        <f>'36'!F20</f>
        <v>1</v>
      </c>
      <c r="AK19" s="50">
        <f>'37'!N20</f>
        <v>0.4174700372998148</v>
      </c>
      <c r="AL19" s="50">
        <f>'38'!N20</f>
        <v>0.40542019109340932</v>
      </c>
      <c r="AM19" s="50">
        <f>'39 СВ'!G18</f>
        <v>0.62947067121431988</v>
      </c>
      <c r="AN19" s="50">
        <f>'40 СВ'!G18</f>
        <v>0.67225668745590139</v>
      </c>
      <c r="AO19" s="238">
        <f t="shared" ref="AO19" si="2">0.8*SUM(B19:AJ19,AL19:AN19)/38+0.2*AK19</f>
        <v>0.55011344013766061</v>
      </c>
      <c r="AP19" s="173">
        <f t="shared" si="1"/>
        <v>9</v>
      </c>
    </row>
  </sheetData>
  <pageMargins left="0.7" right="0.7" top="0.75" bottom="0.75" header="0.3" footer="0.3"/>
  <pageSetup paperSize="9" scale="75" orientation="landscape" horizontalDpi="300" verticalDpi="30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2:J19"/>
  <sheetViews>
    <sheetView workbookViewId="0">
      <selection activeCell="B22" sqref="B22"/>
    </sheetView>
  </sheetViews>
  <sheetFormatPr defaultRowHeight="15" x14ac:dyDescent="0.25"/>
  <cols>
    <col min="2" max="2" width="32.140625" customWidth="1"/>
    <col min="3" max="3" width="19.140625" customWidth="1"/>
    <col min="4" max="4" width="19.7109375" customWidth="1"/>
    <col min="5" max="5" width="11.140625" customWidth="1"/>
    <col min="9" max="9" width="33" customWidth="1"/>
  </cols>
  <sheetData>
    <row r="2" spans="1:10" x14ac:dyDescent="0.25">
      <c r="A2" s="3"/>
      <c r="B2" s="3"/>
      <c r="C2" s="299" t="s">
        <v>37</v>
      </c>
      <c r="D2" s="299" t="s">
        <v>41</v>
      </c>
      <c r="E2" s="300" t="s">
        <v>112</v>
      </c>
    </row>
    <row r="3" spans="1:10" x14ac:dyDescent="0.25">
      <c r="A3" s="274">
        <v>1</v>
      </c>
      <c r="B3" s="12" t="s">
        <v>11</v>
      </c>
      <c r="C3" s="77">
        <f>КО!AO16</f>
        <v>0.61877756136045425</v>
      </c>
      <c r="D3" s="85">
        <f t="shared" ref="D3:D19" si="0">_xlfn.RANK.EQ(C3,$C$3:$C$19)</f>
        <v>1</v>
      </c>
      <c r="E3" s="300">
        <v>14</v>
      </c>
      <c r="J3" s="279"/>
    </row>
    <row r="4" spans="1:10" x14ac:dyDescent="0.25">
      <c r="A4" s="274">
        <v>2</v>
      </c>
      <c r="B4" s="12" t="s">
        <v>15</v>
      </c>
      <c r="C4" s="77">
        <f>КО!AO3</f>
        <v>0.60283859972982268</v>
      </c>
      <c r="D4" s="85">
        <f t="shared" si="0"/>
        <v>2</v>
      </c>
      <c r="E4" s="300">
        <v>1</v>
      </c>
      <c r="J4" s="279"/>
    </row>
    <row r="5" spans="1:10" x14ac:dyDescent="0.25">
      <c r="A5" s="274">
        <v>3</v>
      </c>
      <c r="B5" s="12" t="s">
        <v>16</v>
      </c>
      <c r="C5" s="77">
        <f>КО!AO7</f>
        <v>0.60203491508908247</v>
      </c>
      <c r="D5" s="85">
        <f t="shared" si="0"/>
        <v>3</v>
      </c>
      <c r="E5" s="300">
        <v>2</v>
      </c>
      <c r="J5" s="279"/>
    </row>
    <row r="6" spans="1:10" x14ac:dyDescent="0.25">
      <c r="A6" s="274">
        <v>4</v>
      </c>
      <c r="B6" s="12" t="s">
        <v>9</v>
      </c>
      <c r="C6" s="77">
        <f>КО!AO13</f>
        <v>0.58941746834745112</v>
      </c>
      <c r="D6" s="85">
        <f t="shared" si="0"/>
        <v>4</v>
      </c>
      <c r="E6" s="300">
        <v>17</v>
      </c>
      <c r="J6" s="279"/>
    </row>
    <row r="7" spans="1:10" x14ac:dyDescent="0.25">
      <c r="A7" s="274">
        <v>5</v>
      </c>
      <c r="B7" s="12" t="s">
        <v>2</v>
      </c>
      <c r="C7" s="77">
        <f>КО!AO5</f>
        <v>0.57358277595374596</v>
      </c>
      <c r="D7" s="85">
        <f t="shared" si="0"/>
        <v>5</v>
      </c>
      <c r="E7" s="300">
        <v>9</v>
      </c>
      <c r="J7" s="279"/>
    </row>
    <row r="8" spans="1:10" x14ac:dyDescent="0.25">
      <c r="A8" s="274">
        <v>6</v>
      </c>
      <c r="B8" s="12" t="s">
        <v>6</v>
      </c>
      <c r="C8" s="77">
        <f>КО!AO10</f>
        <v>0.57096019803372333</v>
      </c>
      <c r="D8" s="85">
        <f t="shared" si="0"/>
        <v>6</v>
      </c>
      <c r="E8" s="300">
        <v>8</v>
      </c>
      <c r="J8" s="279"/>
    </row>
    <row r="9" spans="1:10" x14ac:dyDescent="0.25">
      <c r="A9" s="274">
        <v>7</v>
      </c>
      <c r="B9" s="12" t="s">
        <v>7</v>
      </c>
      <c r="C9" s="77">
        <f>КО!AO11</f>
        <v>0.56886253606753279</v>
      </c>
      <c r="D9" s="85">
        <f t="shared" si="0"/>
        <v>7</v>
      </c>
      <c r="E9" s="300">
        <v>7</v>
      </c>
      <c r="J9" s="279"/>
    </row>
    <row r="10" spans="1:10" x14ac:dyDescent="0.25">
      <c r="A10" s="274">
        <v>8</v>
      </c>
      <c r="B10" s="12" t="s">
        <v>10</v>
      </c>
      <c r="C10" s="77">
        <f>КО!AO15</f>
        <v>0.56613014450750176</v>
      </c>
      <c r="D10" s="85">
        <f t="shared" si="0"/>
        <v>8</v>
      </c>
      <c r="E10" s="300">
        <v>13</v>
      </c>
      <c r="J10" s="279"/>
    </row>
    <row r="11" spans="1:10" x14ac:dyDescent="0.25">
      <c r="A11" s="274">
        <v>9</v>
      </c>
      <c r="B11" s="12" t="s">
        <v>14</v>
      </c>
      <c r="C11" s="77">
        <f>КО!AO19</f>
        <v>0.55011344013766061</v>
      </c>
      <c r="D11" s="85">
        <f t="shared" si="0"/>
        <v>9</v>
      </c>
      <c r="E11" s="300">
        <v>3</v>
      </c>
      <c r="J11" s="279"/>
    </row>
    <row r="12" spans="1:10" x14ac:dyDescent="0.25">
      <c r="A12" s="274">
        <v>10</v>
      </c>
      <c r="B12" s="12" t="s">
        <v>1</v>
      </c>
      <c r="C12" s="77">
        <f>КО!AO4</f>
        <v>0.53612082122180649</v>
      </c>
      <c r="D12" s="85">
        <f t="shared" si="0"/>
        <v>13</v>
      </c>
      <c r="E12" s="300">
        <v>12</v>
      </c>
      <c r="J12" s="279"/>
    </row>
    <row r="13" spans="1:10" x14ac:dyDescent="0.25">
      <c r="A13" s="274">
        <v>11</v>
      </c>
      <c r="B13" s="79" t="s">
        <v>5</v>
      </c>
      <c r="C13" s="77">
        <f>КО!AO9</f>
        <v>0.54944245462600738</v>
      </c>
      <c r="D13" s="85">
        <f t="shared" si="0"/>
        <v>10</v>
      </c>
      <c r="E13" s="300">
        <v>5</v>
      </c>
      <c r="J13" s="279"/>
    </row>
    <row r="14" spans="1:10" x14ac:dyDescent="0.25">
      <c r="A14" s="274">
        <v>12</v>
      </c>
      <c r="B14" s="12" t="s">
        <v>43</v>
      </c>
      <c r="C14" s="77">
        <f>КО!AO14</f>
        <v>0.54654893091806667</v>
      </c>
      <c r="D14" s="85">
        <f t="shared" si="0"/>
        <v>11</v>
      </c>
      <c r="E14" s="300">
        <v>4</v>
      </c>
      <c r="J14" s="279"/>
    </row>
    <row r="15" spans="1:10" x14ac:dyDescent="0.25">
      <c r="A15" s="274">
        <v>13</v>
      </c>
      <c r="B15" s="12" t="s">
        <v>13</v>
      </c>
      <c r="C15" s="77">
        <f>КО!AO18</f>
        <v>0.53915577518225155</v>
      </c>
      <c r="D15" s="85">
        <f t="shared" si="0"/>
        <v>12</v>
      </c>
      <c r="E15" s="300">
        <v>15</v>
      </c>
      <c r="J15" s="279"/>
    </row>
    <row r="16" spans="1:10" x14ac:dyDescent="0.25">
      <c r="A16" s="274">
        <v>14</v>
      </c>
      <c r="B16" s="12" t="s">
        <v>3</v>
      </c>
      <c r="C16" s="77">
        <f>КО!AO6</f>
        <v>0.52786477367937279</v>
      </c>
      <c r="D16" s="85">
        <f t="shared" si="0"/>
        <v>14</v>
      </c>
      <c r="E16" s="300">
        <v>10</v>
      </c>
      <c r="J16" s="279"/>
    </row>
    <row r="17" spans="1:10" x14ac:dyDescent="0.25">
      <c r="A17" s="274">
        <v>15</v>
      </c>
      <c r="B17" s="79" t="s">
        <v>4</v>
      </c>
      <c r="C17" s="77">
        <f>КО!AO8</f>
        <v>0.50176592721839453</v>
      </c>
      <c r="D17" s="85">
        <f t="shared" si="0"/>
        <v>15</v>
      </c>
      <c r="E17" s="300">
        <v>11</v>
      </c>
      <c r="J17" s="279"/>
    </row>
    <row r="18" spans="1:10" x14ac:dyDescent="0.25">
      <c r="A18" s="274">
        <v>16</v>
      </c>
      <c r="B18" s="79" t="s">
        <v>12</v>
      </c>
      <c r="C18" s="77">
        <f>КО!AO17</f>
        <v>0.469732400603178</v>
      </c>
      <c r="D18" s="85">
        <f t="shared" si="0"/>
        <v>16</v>
      </c>
      <c r="E18" s="300">
        <v>16</v>
      </c>
      <c r="J18" s="279"/>
    </row>
    <row r="19" spans="1:10" x14ac:dyDescent="0.25">
      <c r="A19" s="274">
        <v>17</v>
      </c>
      <c r="B19" s="12" t="s">
        <v>8</v>
      </c>
      <c r="C19" s="77">
        <f>КО!AO12</f>
        <v>0.46087861761688781</v>
      </c>
      <c r="D19" s="85">
        <f t="shared" si="0"/>
        <v>17</v>
      </c>
      <c r="E19" s="300">
        <v>6</v>
      </c>
      <c r="J19" s="279"/>
    </row>
  </sheetData>
  <sortState xmlns:xlrd2="http://schemas.microsoft.com/office/spreadsheetml/2017/richdata2" ref="A3:E19">
    <sortCondition ref="D3:D19"/>
  </sortState>
  <conditionalFormatting sqref="D3:D19">
    <cfRule type="colorScale" priority="1">
      <colorScale>
        <cfvo type="min"/>
        <cfvo type="percentile" val="50"/>
        <cfvo type="max"/>
        <color rgb="FF4AAA4A"/>
        <color rgb="FFFFEB84"/>
        <color rgb="FFC06462"/>
      </colorScale>
    </cfRule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2:J20"/>
  <sheetViews>
    <sheetView zoomScaleNormal="100" workbookViewId="0">
      <selection activeCell="I8" sqref="I8"/>
    </sheetView>
  </sheetViews>
  <sheetFormatPr defaultRowHeight="15.75" x14ac:dyDescent="0.25"/>
  <cols>
    <col min="1" max="1" width="5.5703125" style="277" customWidth="1"/>
    <col min="2" max="2" width="23.28515625" customWidth="1"/>
    <col min="3" max="3" width="11.7109375" customWidth="1"/>
    <col min="4" max="4" width="10.7109375" customWidth="1"/>
    <col min="5" max="5" width="9.85546875" customWidth="1"/>
    <col min="6" max="6" width="8.42578125" customWidth="1"/>
    <col min="7" max="7" width="5.140625" customWidth="1"/>
  </cols>
  <sheetData>
    <row r="2" spans="1:10" ht="31.5" customHeight="1" x14ac:dyDescent="0.25">
      <c r="A2" s="364" t="s">
        <v>93</v>
      </c>
      <c r="B2" s="368" t="s">
        <v>91</v>
      </c>
      <c r="C2" s="366" t="s">
        <v>86</v>
      </c>
      <c r="D2" s="367"/>
      <c r="E2" s="370" t="s">
        <v>87</v>
      </c>
      <c r="F2" s="370"/>
      <c r="G2" s="370"/>
    </row>
    <row r="3" spans="1:10" s="186" customFormat="1" ht="39.75" customHeight="1" x14ac:dyDescent="0.25">
      <c r="A3" s="365"/>
      <c r="B3" s="369"/>
      <c r="C3" s="273">
        <v>2020</v>
      </c>
      <c r="D3" s="273">
        <v>2021</v>
      </c>
      <c r="E3" s="273">
        <v>2020</v>
      </c>
      <c r="F3" s="371">
        <v>2021</v>
      </c>
      <c r="G3" s="371"/>
    </row>
    <row r="4" spans="1:10" ht="18.75" x14ac:dyDescent="0.25">
      <c r="A4" s="87">
        <v>1</v>
      </c>
      <c r="B4" s="275" t="s">
        <v>11</v>
      </c>
      <c r="C4" s="266">
        <v>0.55159567077094807</v>
      </c>
      <c r="D4" s="267">
        <f>КО!AO16</f>
        <v>0.61877756136045425</v>
      </c>
      <c r="E4" s="268">
        <v>14</v>
      </c>
      <c r="F4" s="268">
        <v>1</v>
      </c>
      <c r="G4" s="270" t="s">
        <v>90</v>
      </c>
    </row>
    <row r="5" spans="1:10" ht="18.75" x14ac:dyDescent="0.25">
      <c r="A5" s="87">
        <v>2</v>
      </c>
      <c r="B5" s="275" t="s">
        <v>15</v>
      </c>
      <c r="C5" s="266">
        <v>0.68248279306507098</v>
      </c>
      <c r="D5" s="267">
        <f>КО!AO3</f>
        <v>0.60283859972982268</v>
      </c>
      <c r="E5" s="268">
        <v>1</v>
      </c>
      <c r="F5" s="268">
        <v>2</v>
      </c>
      <c r="G5" s="272" t="s">
        <v>89</v>
      </c>
      <c r="J5" t="s">
        <v>94</v>
      </c>
    </row>
    <row r="6" spans="1:10" ht="18.75" x14ac:dyDescent="0.25">
      <c r="A6" s="87">
        <v>3</v>
      </c>
      <c r="B6" s="275" t="s">
        <v>16</v>
      </c>
      <c r="C6" s="266">
        <v>0.6448519135934131</v>
      </c>
      <c r="D6" s="267">
        <f>КО!AO7</f>
        <v>0.60203491508908247</v>
      </c>
      <c r="E6" s="268">
        <v>2</v>
      </c>
      <c r="F6" s="268">
        <v>3</v>
      </c>
      <c r="G6" s="272" t="s">
        <v>89</v>
      </c>
    </row>
    <row r="7" spans="1:10" ht="18.75" x14ac:dyDescent="0.25">
      <c r="A7" s="87">
        <v>4</v>
      </c>
      <c r="B7" s="275" t="s">
        <v>6</v>
      </c>
      <c r="C7" s="266">
        <v>0.58608733157777448</v>
      </c>
      <c r="D7" s="267">
        <f>КО!AO10</f>
        <v>0.57096019803372333</v>
      </c>
      <c r="E7" s="268">
        <v>8</v>
      </c>
      <c r="F7" s="268">
        <v>4</v>
      </c>
      <c r="G7" s="270" t="s">
        <v>90</v>
      </c>
    </row>
    <row r="8" spans="1:10" ht="18.75" x14ac:dyDescent="0.25">
      <c r="A8" s="87">
        <v>5</v>
      </c>
      <c r="B8" s="275" t="s">
        <v>9</v>
      </c>
      <c r="C8" s="266">
        <v>0.49211364180882211</v>
      </c>
      <c r="D8" s="267">
        <f>КО!AO13</f>
        <v>0.58941746834745112</v>
      </c>
      <c r="E8" s="268">
        <v>17</v>
      </c>
      <c r="F8" s="268">
        <v>5</v>
      </c>
      <c r="G8" s="270" t="s">
        <v>90</v>
      </c>
    </row>
    <row r="9" spans="1:10" ht="18.75" x14ac:dyDescent="0.25">
      <c r="A9" s="87">
        <v>6</v>
      </c>
      <c r="B9" s="275" t="s">
        <v>2</v>
      </c>
      <c r="C9" s="266">
        <v>0.56840661114033686</v>
      </c>
      <c r="D9" s="267">
        <f>КО!AO5</f>
        <v>0.57358277595374596</v>
      </c>
      <c r="E9" s="268">
        <v>9</v>
      </c>
      <c r="F9" s="268">
        <v>6</v>
      </c>
      <c r="G9" s="270" t="s">
        <v>90</v>
      </c>
    </row>
    <row r="10" spans="1:10" ht="18.75" x14ac:dyDescent="0.25">
      <c r="A10" s="87">
        <v>7</v>
      </c>
      <c r="B10" s="275" t="s">
        <v>43</v>
      </c>
      <c r="C10" s="266">
        <v>0.62071188409298017</v>
      </c>
      <c r="D10" s="267">
        <f>КО!AO14</f>
        <v>0.54654893091806667</v>
      </c>
      <c r="E10" s="268">
        <v>4</v>
      </c>
      <c r="F10" s="268">
        <v>7</v>
      </c>
      <c r="G10" s="272" t="s">
        <v>89</v>
      </c>
    </row>
    <row r="11" spans="1:10" ht="18.75" x14ac:dyDescent="0.25">
      <c r="A11" s="87">
        <v>8</v>
      </c>
      <c r="B11" s="275" t="s">
        <v>7</v>
      </c>
      <c r="C11" s="266">
        <v>0.59210500962898749</v>
      </c>
      <c r="D11" s="267">
        <f>КО!AO11</f>
        <v>0.56886253606753279</v>
      </c>
      <c r="E11" s="268">
        <v>7</v>
      </c>
      <c r="F11" s="268">
        <v>8</v>
      </c>
      <c r="G11" s="272" t="s">
        <v>89</v>
      </c>
    </row>
    <row r="12" spans="1:10" ht="18.75" x14ac:dyDescent="0.25">
      <c r="A12" s="87">
        <v>9</v>
      </c>
      <c r="B12" s="275" t="s">
        <v>10</v>
      </c>
      <c r="C12" s="266">
        <v>0.55373461134294011</v>
      </c>
      <c r="D12" s="267">
        <f>КО!AO15</f>
        <v>0.56613014450750176</v>
      </c>
      <c r="E12" s="268">
        <v>13</v>
      </c>
      <c r="F12" s="268">
        <v>9</v>
      </c>
      <c r="G12" s="270" t="s">
        <v>90</v>
      </c>
    </row>
    <row r="13" spans="1:10" ht="18.75" x14ac:dyDescent="0.25">
      <c r="A13" s="87">
        <v>10</v>
      </c>
      <c r="B13" s="276" t="s">
        <v>5</v>
      </c>
      <c r="C13" s="269">
        <v>0.60862685838025965</v>
      </c>
      <c r="D13" s="267">
        <f>КО!AO9</f>
        <v>0.54944245462600738</v>
      </c>
      <c r="E13" s="268">
        <v>5</v>
      </c>
      <c r="F13" s="268">
        <v>10</v>
      </c>
      <c r="G13" s="272" t="s">
        <v>89</v>
      </c>
    </row>
    <row r="14" spans="1:10" ht="18.75" x14ac:dyDescent="0.25">
      <c r="A14" s="87">
        <v>11</v>
      </c>
      <c r="B14" s="275" t="s">
        <v>14</v>
      </c>
      <c r="C14" s="266">
        <v>0.6268005832426411</v>
      </c>
      <c r="D14" s="267">
        <f>КО!AO19</f>
        <v>0.55011344013766061</v>
      </c>
      <c r="E14" s="268">
        <v>3</v>
      </c>
      <c r="F14" s="268">
        <v>11</v>
      </c>
      <c r="G14" s="272" t="s">
        <v>89</v>
      </c>
    </row>
    <row r="15" spans="1:10" ht="18.75" x14ac:dyDescent="0.25">
      <c r="A15" s="87">
        <v>12</v>
      </c>
      <c r="B15" s="275" t="s">
        <v>1</v>
      </c>
      <c r="C15" s="266">
        <v>0.55468589889258257</v>
      </c>
      <c r="D15" s="267">
        <f>КО!AO4</f>
        <v>0.53612082122180649</v>
      </c>
      <c r="E15" s="268">
        <v>12</v>
      </c>
      <c r="F15" s="268">
        <v>12</v>
      </c>
      <c r="G15" s="271" t="s">
        <v>88</v>
      </c>
    </row>
    <row r="16" spans="1:10" ht="18.75" x14ac:dyDescent="0.25">
      <c r="A16" s="87">
        <v>13</v>
      </c>
      <c r="B16" s="275" t="s">
        <v>13</v>
      </c>
      <c r="C16" s="266">
        <v>0.54685236770269419</v>
      </c>
      <c r="D16" s="267">
        <f>КО!AO18</f>
        <v>0.53915577518225155</v>
      </c>
      <c r="E16" s="268">
        <v>15</v>
      </c>
      <c r="F16" s="268">
        <v>13</v>
      </c>
      <c r="G16" s="270" t="s">
        <v>90</v>
      </c>
    </row>
    <row r="17" spans="1:7" ht="18.75" x14ac:dyDescent="0.25">
      <c r="A17" s="87">
        <v>14</v>
      </c>
      <c r="B17" s="275" t="s">
        <v>3</v>
      </c>
      <c r="C17" s="266">
        <v>0.56411016592044028</v>
      </c>
      <c r="D17" s="267">
        <f>КО!AO6</f>
        <v>0.52786477367937279</v>
      </c>
      <c r="E17" s="268">
        <v>10</v>
      </c>
      <c r="F17" s="268">
        <v>14</v>
      </c>
      <c r="G17" s="272" t="s">
        <v>89</v>
      </c>
    </row>
    <row r="18" spans="1:7" ht="18.75" x14ac:dyDescent="0.25">
      <c r="A18" s="87">
        <v>15</v>
      </c>
      <c r="B18" s="276" t="s">
        <v>4</v>
      </c>
      <c r="C18" s="269">
        <v>0.55596383879890232</v>
      </c>
      <c r="D18" s="267">
        <f>КО!AO8</f>
        <v>0.50176592721839453</v>
      </c>
      <c r="E18" s="268">
        <v>11</v>
      </c>
      <c r="F18" s="268">
        <v>15</v>
      </c>
      <c r="G18" s="272" t="s">
        <v>89</v>
      </c>
    </row>
    <row r="19" spans="1:7" ht="18.75" x14ac:dyDescent="0.25">
      <c r="A19" s="87">
        <v>16</v>
      </c>
      <c r="B19" s="276" t="s">
        <v>12</v>
      </c>
      <c r="C19" s="269">
        <v>0.54198738829601756</v>
      </c>
      <c r="D19" s="267">
        <f>КО!AO17</f>
        <v>0.469732400603178</v>
      </c>
      <c r="E19" s="268">
        <v>16</v>
      </c>
      <c r="F19" s="268">
        <v>16</v>
      </c>
      <c r="G19" s="271" t="s">
        <v>88</v>
      </c>
    </row>
    <row r="20" spans="1:7" ht="18.75" x14ac:dyDescent="0.25">
      <c r="A20" s="87">
        <v>17</v>
      </c>
      <c r="B20" s="275" t="s">
        <v>8</v>
      </c>
      <c r="C20" s="266">
        <v>0.60318691369794553</v>
      </c>
      <c r="D20" s="267">
        <f>КО!AO12</f>
        <v>0.46087861761688781</v>
      </c>
      <c r="E20" s="268">
        <v>6</v>
      </c>
      <c r="F20" s="268">
        <v>17</v>
      </c>
      <c r="G20" s="272" t="s">
        <v>89</v>
      </c>
    </row>
  </sheetData>
  <autoFilter ref="B3:F3" xr:uid="{00000000-0009-0000-0000-000044000000}">
    <sortState xmlns:xlrd2="http://schemas.microsoft.com/office/spreadsheetml/2017/richdata2" ref="B5:G20">
      <sortCondition descending="1" ref="D3"/>
    </sortState>
  </autoFilter>
  <sortState xmlns:xlrd2="http://schemas.microsoft.com/office/spreadsheetml/2017/richdata2" ref="A5:G20">
    <sortCondition ref="F4:F20"/>
  </sortState>
  <mergeCells count="5">
    <mergeCell ref="A2:A3"/>
    <mergeCell ref="C2:D2"/>
    <mergeCell ref="B2:B3"/>
    <mergeCell ref="E2:G2"/>
    <mergeCell ref="F3:G3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0000"/>
  </sheetPr>
  <dimension ref="A2:O21"/>
  <sheetViews>
    <sheetView zoomScale="80" zoomScaleNormal="80" workbookViewId="0">
      <selection activeCell="F28" sqref="F28"/>
    </sheetView>
  </sheetViews>
  <sheetFormatPr defaultRowHeight="15" x14ac:dyDescent="0.25"/>
  <cols>
    <col min="1" max="1" width="28.140625" customWidth="1"/>
    <col min="2" max="2" width="10.85546875" customWidth="1"/>
    <col min="3" max="5" width="10.140625" bestFit="1" customWidth="1"/>
    <col min="6" max="6" width="11.140625" customWidth="1"/>
  </cols>
  <sheetData>
    <row r="2" spans="1:15" ht="15.75" x14ac:dyDescent="0.25">
      <c r="A2" s="14" t="s">
        <v>18</v>
      </c>
      <c r="B2" s="14"/>
    </row>
    <row r="3" spans="1:15" ht="74.25" customHeight="1" x14ac:dyDescent="0.25">
      <c r="A3" s="347" t="s">
        <v>52</v>
      </c>
      <c r="B3" s="348"/>
      <c r="C3" s="348"/>
      <c r="D3" s="348"/>
      <c r="E3" s="348"/>
      <c r="F3" s="343" t="s">
        <v>29</v>
      </c>
      <c r="G3" s="343"/>
      <c r="H3" s="343"/>
      <c r="I3" s="112" t="s">
        <v>30</v>
      </c>
      <c r="J3" s="344" t="s">
        <v>31</v>
      </c>
      <c r="K3" s="345"/>
      <c r="L3" s="346"/>
      <c r="M3" s="112" t="s">
        <v>32</v>
      </c>
      <c r="N3" s="51" t="s">
        <v>33</v>
      </c>
    </row>
    <row r="4" spans="1:15" ht="48.75" customHeight="1" x14ac:dyDescent="0.25">
      <c r="A4" s="4" t="s">
        <v>0</v>
      </c>
      <c r="B4" s="278">
        <v>2018</v>
      </c>
      <c r="C4" s="278">
        <v>2019</v>
      </c>
      <c r="D4" s="278">
        <v>2020</v>
      </c>
      <c r="E4" s="75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x14ac:dyDescent="0.25">
      <c r="A5" s="12" t="s">
        <v>15</v>
      </c>
      <c r="B5" s="19">
        <v>0</v>
      </c>
      <c r="C5" s="19">
        <v>0</v>
      </c>
      <c r="D5" s="19">
        <v>0</v>
      </c>
      <c r="E5" s="138">
        <v>0</v>
      </c>
      <c r="F5" s="56">
        <f>SUM(C5:E5)/3</f>
        <v>0</v>
      </c>
      <c r="G5" s="56">
        <f>MAX($F$5:$F$21)</f>
        <v>100</v>
      </c>
      <c r="H5" s="56">
        <f>MIN($F$5:$F$21)</f>
        <v>0</v>
      </c>
      <c r="I5" s="58">
        <f>(G5-F5)/(G5-H5)</f>
        <v>1</v>
      </c>
      <c r="J5" s="57">
        <v>0</v>
      </c>
      <c r="K5" s="57">
        <f t="shared" ref="K5:K21" si="0">MAX($J$5:$J$21)</f>
        <v>2.8438669798515654</v>
      </c>
      <c r="L5" s="57">
        <f t="shared" ref="L5:L21" si="1">MIN($J$5:$J$21)</f>
        <v>0</v>
      </c>
      <c r="M5" s="58">
        <f t="shared" ref="M5:M21" si="2">(K5-J5)/(K5-L5)</f>
        <v>1</v>
      </c>
      <c r="N5" s="50">
        <f t="shared" ref="N5:N21" si="3">0.6*M5+0.4*I5</f>
        <v>1</v>
      </c>
      <c r="O5">
        <f>_xlfn.RANK.EQ(E5,$E$5:$E$21,1)</f>
        <v>1</v>
      </c>
    </row>
    <row r="6" spans="1:15" x14ac:dyDescent="0.25">
      <c r="A6" s="12" t="s">
        <v>1</v>
      </c>
      <c r="B6" s="19">
        <v>10.9</v>
      </c>
      <c r="C6" s="19">
        <v>10.9</v>
      </c>
      <c r="D6" s="19">
        <v>25</v>
      </c>
      <c r="E6" s="19">
        <v>3.8</v>
      </c>
      <c r="F6" s="56">
        <f t="shared" ref="F6:F21" si="4">SUM(C6:E6)/3</f>
        <v>13.233333333333333</v>
      </c>
      <c r="G6" s="56">
        <f t="shared" ref="G6:G21" si="5">MAX($F$5:$F$21)</f>
        <v>100</v>
      </c>
      <c r="H6" s="56">
        <f t="shared" ref="H6:H21" si="6">MIN($F$5:$F$21)</f>
        <v>0</v>
      </c>
      <c r="I6" s="58">
        <f t="shared" ref="I6:I21" si="7">(G6-F6)/(G6-H6)</f>
        <v>0.8676666666666667</v>
      </c>
      <c r="J6" s="57">
        <f>((E6/D6)*(D6/C6)*(C6/B6))^(1/3)</f>
        <v>0.70380502979064219</v>
      </c>
      <c r="K6" s="57">
        <f t="shared" si="0"/>
        <v>2.8438669798515654</v>
      </c>
      <c r="L6" s="57">
        <f t="shared" si="1"/>
        <v>0</v>
      </c>
      <c r="M6" s="58">
        <f t="shared" si="2"/>
        <v>0.75251830174301026</v>
      </c>
      <c r="N6" s="50">
        <f t="shared" si="3"/>
        <v>0.79857764771247286</v>
      </c>
      <c r="O6">
        <f t="shared" ref="O6:O21" si="8">_xlfn.RANK.EQ(E6,$E$5:$E$21,1)</f>
        <v>9</v>
      </c>
    </row>
    <row r="7" spans="1:15" x14ac:dyDescent="0.25">
      <c r="A7" s="12" t="s">
        <v>2</v>
      </c>
      <c r="B7" s="19">
        <v>40</v>
      </c>
      <c r="C7" s="19">
        <v>40</v>
      </c>
      <c r="D7" s="19">
        <v>24.08</v>
      </c>
      <c r="E7" s="19">
        <v>24.08</v>
      </c>
      <c r="F7" s="56">
        <f t="shared" si="4"/>
        <v>29.386666666666667</v>
      </c>
      <c r="G7" s="56">
        <f t="shared" si="5"/>
        <v>100</v>
      </c>
      <c r="H7" s="56">
        <f t="shared" si="6"/>
        <v>0</v>
      </c>
      <c r="I7" s="58">
        <f t="shared" si="7"/>
        <v>0.70613333333333328</v>
      </c>
      <c r="J7" s="57">
        <f t="shared" ref="J7:J20" si="9">((E7/D7)*(D7/C7)*(C7/B7))^(1/3)</f>
        <v>0.84436877335675686</v>
      </c>
      <c r="K7" s="57">
        <f t="shared" si="0"/>
        <v>2.8438669798515654</v>
      </c>
      <c r="L7" s="57">
        <f t="shared" si="1"/>
        <v>0</v>
      </c>
      <c r="M7" s="58">
        <f t="shared" si="2"/>
        <v>0.70309132623325854</v>
      </c>
      <c r="N7" s="50">
        <f t="shared" si="3"/>
        <v>0.70430812907328844</v>
      </c>
      <c r="O7">
        <f t="shared" si="8"/>
        <v>13</v>
      </c>
    </row>
    <row r="8" spans="1:15" x14ac:dyDescent="0.25">
      <c r="A8" s="12" t="s">
        <v>3</v>
      </c>
      <c r="B8" s="19">
        <v>0</v>
      </c>
      <c r="C8" s="19">
        <v>0</v>
      </c>
      <c r="D8" s="19">
        <v>45.6</v>
      </c>
      <c r="E8" s="19">
        <v>84.9</v>
      </c>
      <c r="F8" s="56">
        <f t="shared" si="4"/>
        <v>43.5</v>
      </c>
      <c r="G8" s="56">
        <f t="shared" si="5"/>
        <v>100</v>
      </c>
      <c r="H8" s="56">
        <f t="shared" si="6"/>
        <v>0</v>
      </c>
      <c r="I8" s="58">
        <f t="shared" si="7"/>
        <v>0.56499999999999995</v>
      </c>
      <c r="J8" s="57">
        <f>(E8/D8)^(1/3)</f>
        <v>1.2302148048984123</v>
      </c>
      <c r="K8" s="57">
        <f t="shared" si="0"/>
        <v>2.8438669798515654</v>
      </c>
      <c r="L8" s="57">
        <f t="shared" si="1"/>
        <v>0</v>
      </c>
      <c r="M8" s="58">
        <f t="shared" si="2"/>
        <v>0.56741478641078247</v>
      </c>
      <c r="N8" s="50">
        <f t="shared" si="3"/>
        <v>0.56644887184646953</v>
      </c>
      <c r="O8">
        <f t="shared" si="8"/>
        <v>15</v>
      </c>
    </row>
    <row r="9" spans="1:15" x14ac:dyDescent="0.25">
      <c r="A9" s="12" t="s">
        <v>16</v>
      </c>
      <c r="B9" s="19">
        <v>0</v>
      </c>
      <c r="C9" s="19">
        <v>0</v>
      </c>
      <c r="D9" s="19">
        <v>0</v>
      </c>
      <c r="E9" s="19">
        <v>0</v>
      </c>
      <c r="F9" s="56">
        <f t="shared" si="4"/>
        <v>0</v>
      </c>
      <c r="G9" s="56">
        <f t="shared" si="5"/>
        <v>100</v>
      </c>
      <c r="H9" s="56">
        <f t="shared" si="6"/>
        <v>0</v>
      </c>
      <c r="I9" s="58">
        <f t="shared" si="7"/>
        <v>1</v>
      </c>
      <c r="J9" s="57">
        <v>0</v>
      </c>
      <c r="K9" s="57">
        <f t="shared" si="0"/>
        <v>2.8438669798515654</v>
      </c>
      <c r="L9" s="57">
        <f t="shared" si="1"/>
        <v>0</v>
      </c>
      <c r="M9" s="58">
        <f t="shared" si="2"/>
        <v>1</v>
      </c>
      <c r="N9" s="50">
        <f t="shared" si="3"/>
        <v>1</v>
      </c>
      <c r="O9">
        <f t="shared" si="8"/>
        <v>1</v>
      </c>
    </row>
    <row r="10" spans="1:15" x14ac:dyDescent="0.25">
      <c r="A10" s="12" t="s">
        <v>4</v>
      </c>
      <c r="B10" s="19">
        <v>0</v>
      </c>
      <c r="C10" s="19">
        <v>0</v>
      </c>
      <c r="D10" s="19">
        <v>0</v>
      </c>
      <c r="E10" s="19">
        <v>0</v>
      </c>
      <c r="F10" s="56">
        <f t="shared" si="4"/>
        <v>0</v>
      </c>
      <c r="G10" s="56">
        <f t="shared" si="5"/>
        <v>100</v>
      </c>
      <c r="H10" s="56">
        <f t="shared" si="6"/>
        <v>0</v>
      </c>
      <c r="I10" s="58">
        <f t="shared" si="7"/>
        <v>1</v>
      </c>
      <c r="J10" s="57">
        <v>0</v>
      </c>
      <c r="K10" s="57">
        <f t="shared" si="0"/>
        <v>2.8438669798515654</v>
      </c>
      <c r="L10" s="57">
        <f t="shared" si="1"/>
        <v>0</v>
      </c>
      <c r="M10" s="58">
        <f t="shared" si="2"/>
        <v>1</v>
      </c>
      <c r="N10" s="50">
        <f t="shared" si="3"/>
        <v>1</v>
      </c>
      <c r="O10">
        <f t="shared" si="8"/>
        <v>1</v>
      </c>
    </row>
    <row r="11" spans="1:15" x14ac:dyDescent="0.25">
      <c r="A11" s="12" t="s">
        <v>5</v>
      </c>
      <c r="B11" s="19">
        <v>100</v>
      </c>
      <c r="C11" s="19">
        <v>100</v>
      </c>
      <c r="D11" s="19">
        <v>100</v>
      </c>
      <c r="E11" s="19">
        <v>100</v>
      </c>
      <c r="F11" s="56">
        <f t="shared" si="4"/>
        <v>100</v>
      </c>
      <c r="G11" s="56">
        <f t="shared" si="5"/>
        <v>100</v>
      </c>
      <c r="H11" s="56">
        <f t="shared" si="6"/>
        <v>0</v>
      </c>
      <c r="I11" s="58">
        <f t="shared" si="7"/>
        <v>0</v>
      </c>
      <c r="J11" s="57">
        <f t="shared" si="9"/>
        <v>1</v>
      </c>
      <c r="K11" s="57">
        <f t="shared" si="0"/>
        <v>2.8438669798515654</v>
      </c>
      <c r="L11" s="57">
        <f t="shared" si="1"/>
        <v>0</v>
      </c>
      <c r="M11" s="58">
        <f t="shared" si="2"/>
        <v>0.64836611308304071</v>
      </c>
      <c r="N11" s="50">
        <f t="shared" si="3"/>
        <v>0.38901966784982439</v>
      </c>
      <c r="O11">
        <f t="shared" si="8"/>
        <v>16</v>
      </c>
    </row>
    <row r="12" spans="1:15" x14ac:dyDescent="0.25">
      <c r="A12" s="12" t="s">
        <v>6</v>
      </c>
      <c r="B12" s="19">
        <v>4.92</v>
      </c>
      <c r="C12" s="19">
        <v>4.83</v>
      </c>
      <c r="D12" s="19">
        <v>4.57</v>
      </c>
      <c r="E12" s="19">
        <v>4.5999999999999996</v>
      </c>
      <c r="F12" s="56">
        <f t="shared" si="4"/>
        <v>4.666666666666667</v>
      </c>
      <c r="G12" s="56">
        <f t="shared" si="5"/>
        <v>100</v>
      </c>
      <c r="H12" s="56">
        <f t="shared" si="6"/>
        <v>0</v>
      </c>
      <c r="I12" s="58">
        <f t="shared" si="7"/>
        <v>0.95333333333333325</v>
      </c>
      <c r="J12" s="57">
        <f t="shared" si="9"/>
        <v>0.97783199397762532</v>
      </c>
      <c r="K12" s="57">
        <f t="shared" si="0"/>
        <v>2.8438669798515654</v>
      </c>
      <c r="L12" s="57">
        <f t="shared" si="1"/>
        <v>0</v>
      </c>
      <c r="M12" s="58">
        <f t="shared" si="2"/>
        <v>0.65616113520588693</v>
      </c>
      <c r="N12" s="50">
        <f t="shared" si="3"/>
        <v>0.77503001445686537</v>
      </c>
      <c r="O12">
        <f t="shared" si="8"/>
        <v>10</v>
      </c>
    </row>
    <row r="13" spans="1:15" x14ac:dyDescent="0.25">
      <c r="A13" s="12" t="s">
        <v>7</v>
      </c>
      <c r="B13" s="19">
        <v>0</v>
      </c>
      <c r="C13" s="19">
        <v>0</v>
      </c>
      <c r="D13" s="19">
        <v>0</v>
      </c>
      <c r="E13" s="19">
        <v>0</v>
      </c>
      <c r="F13" s="56">
        <f t="shared" si="4"/>
        <v>0</v>
      </c>
      <c r="G13" s="56">
        <f t="shared" si="5"/>
        <v>100</v>
      </c>
      <c r="H13" s="56">
        <f t="shared" si="6"/>
        <v>0</v>
      </c>
      <c r="I13" s="58">
        <f t="shared" si="7"/>
        <v>1</v>
      </c>
      <c r="J13" s="57">
        <v>0</v>
      </c>
      <c r="K13" s="57">
        <f t="shared" si="0"/>
        <v>2.8438669798515654</v>
      </c>
      <c r="L13" s="57">
        <f t="shared" si="1"/>
        <v>0</v>
      </c>
      <c r="M13" s="58">
        <f t="shared" si="2"/>
        <v>1</v>
      </c>
      <c r="N13" s="50">
        <f t="shared" si="3"/>
        <v>1</v>
      </c>
      <c r="O13">
        <f t="shared" si="8"/>
        <v>1</v>
      </c>
    </row>
    <row r="14" spans="1:15" x14ac:dyDescent="0.25">
      <c r="A14" s="12" t="s">
        <v>8</v>
      </c>
      <c r="B14" s="19">
        <v>9.1</v>
      </c>
      <c r="C14" s="19">
        <v>9.1999999999999993</v>
      </c>
      <c r="D14" s="19">
        <v>9.1999999999999993</v>
      </c>
      <c r="E14" s="19">
        <v>7</v>
      </c>
      <c r="F14" s="56">
        <f t="shared" si="4"/>
        <v>8.4666666666666668</v>
      </c>
      <c r="G14" s="56">
        <f t="shared" si="5"/>
        <v>100</v>
      </c>
      <c r="H14" s="56">
        <f t="shared" si="6"/>
        <v>0</v>
      </c>
      <c r="I14" s="58">
        <f t="shared" si="7"/>
        <v>0.91533333333333333</v>
      </c>
      <c r="J14" s="57">
        <f t="shared" si="9"/>
        <v>0.91626032707417904</v>
      </c>
      <c r="K14" s="57">
        <f t="shared" si="0"/>
        <v>2.8438669798515654</v>
      </c>
      <c r="L14" s="57">
        <f t="shared" si="1"/>
        <v>0</v>
      </c>
      <c r="M14" s="58">
        <f t="shared" si="2"/>
        <v>0.6778118197631019</v>
      </c>
      <c r="N14" s="50">
        <f t="shared" si="3"/>
        <v>0.77282042519119454</v>
      </c>
      <c r="O14">
        <f t="shared" si="8"/>
        <v>11</v>
      </c>
    </row>
    <row r="15" spans="1:15" x14ac:dyDescent="0.25">
      <c r="A15" s="12" t="s">
        <v>51</v>
      </c>
      <c r="B15" s="8">
        <v>0</v>
      </c>
      <c r="C15" s="8">
        <v>0</v>
      </c>
      <c r="D15" s="8">
        <v>0</v>
      </c>
      <c r="E15" s="19">
        <v>0</v>
      </c>
      <c r="F15" s="56">
        <f t="shared" si="4"/>
        <v>0</v>
      </c>
      <c r="G15" s="56">
        <f t="shared" si="5"/>
        <v>100</v>
      </c>
      <c r="H15" s="56">
        <f t="shared" si="6"/>
        <v>0</v>
      </c>
      <c r="I15" s="58">
        <f t="shared" si="7"/>
        <v>1</v>
      </c>
      <c r="J15" s="57">
        <v>0</v>
      </c>
      <c r="K15" s="57">
        <f t="shared" si="0"/>
        <v>2.8438669798515654</v>
      </c>
      <c r="L15" s="57">
        <f t="shared" si="1"/>
        <v>0</v>
      </c>
      <c r="M15" s="58">
        <f t="shared" si="2"/>
        <v>1</v>
      </c>
      <c r="N15" s="50">
        <f t="shared" si="3"/>
        <v>1</v>
      </c>
      <c r="O15">
        <f t="shared" si="8"/>
        <v>1</v>
      </c>
    </row>
    <row r="16" spans="1:15" x14ac:dyDescent="0.25">
      <c r="A16" s="12" t="s">
        <v>43</v>
      </c>
      <c r="B16" s="19">
        <v>0</v>
      </c>
      <c r="C16" s="19">
        <v>0</v>
      </c>
      <c r="D16" s="19">
        <v>0</v>
      </c>
      <c r="E16" s="19">
        <v>0</v>
      </c>
      <c r="F16" s="56">
        <f t="shared" si="4"/>
        <v>0</v>
      </c>
      <c r="G16" s="56">
        <f t="shared" si="5"/>
        <v>100</v>
      </c>
      <c r="H16" s="56">
        <f t="shared" si="6"/>
        <v>0</v>
      </c>
      <c r="I16" s="58">
        <f t="shared" si="7"/>
        <v>1</v>
      </c>
      <c r="J16" s="57">
        <v>0</v>
      </c>
      <c r="K16" s="57">
        <f t="shared" si="0"/>
        <v>2.8438669798515654</v>
      </c>
      <c r="L16" s="57">
        <f t="shared" si="1"/>
        <v>0</v>
      </c>
      <c r="M16" s="58">
        <f t="shared" si="2"/>
        <v>1</v>
      </c>
      <c r="N16" s="50">
        <f t="shared" si="3"/>
        <v>1</v>
      </c>
      <c r="O16">
        <f t="shared" si="8"/>
        <v>1</v>
      </c>
    </row>
    <row r="17" spans="1:15" x14ac:dyDescent="0.25">
      <c r="A17" s="12" t="s">
        <v>10</v>
      </c>
      <c r="B17" s="19">
        <v>0</v>
      </c>
      <c r="C17" s="19">
        <v>0</v>
      </c>
      <c r="D17" s="19">
        <v>0</v>
      </c>
      <c r="E17" s="19">
        <v>23</v>
      </c>
      <c r="F17" s="56">
        <f t="shared" si="4"/>
        <v>7.666666666666667</v>
      </c>
      <c r="G17" s="56">
        <f t="shared" si="5"/>
        <v>100</v>
      </c>
      <c r="H17" s="56">
        <f t="shared" si="6"/>
        <v>0</v>
      </c>
      <c r="I17" s="58">
        <f t="shared" si="7"/>
        <v>0.92333333333333334</v>
      </c>
      <c r="J17" s="57">
        <f>(E17)^(1/3)</f>
        <v>2.8438669798515654</v>
      </c>
      <c r="K17" s="57">
        <f t="shared" si="0"/>
        <v>2.8438669798515654</v>
      </c>
      <c r="L17" s="57">
        <f t="shared" si="1"/>
        <v>0</v>
      </c>
      <c r="M17" s="58">
        <f t="shared" si="2"/>
        <v>0</v>
      </c>
      <c r="N17" s="50">
        <f t="shared" si="3"/>
        <v>0.36933333333333335</v>
      </c>
      <c r="O17">
        <f t="shared" si="8"/>
        <v>12</v>
      </c>
    </row>
    <row r="18" spans="1:15" x14ac:dyDescent="0.25">
      <c r="A18" s="12" t="s">
        <v>11</v>
      </c>
      <c r="B18" s="19">
        <v>0</v>
      </c>
      <c r="C18" s="19">
        <v>0</v>
      </c>
      <c r="D18" s="19">
        <v>0</v>
      </c>
      <c r="E18" s="19">
        <v>0</v>
      </c>
      <c r="F18" s="56">
        <f t="shared" si="4"/>
        <v>0</v>
      </c>
      <c r="G18" s="56">
        <f t="shared" si="5"/>
        <v>100</v>
      </c>
      <c r="H18" s="56">
        <f t="shared" si="6"/>
        <v>0</v>
      </c>
      <c r="I18" s="58">
        <f t="shared" si="7"/>
        <v>1</v>
      </c>
      <c r="J18" s="57">
        <v>0</v>
      </c>
      <c r="K18" s="57">
        <f t="shared" si="0"/>
        <v>2.8438669798515654</v>
      </c>
      <c r="L18" s="57">
        <f t="shared" si="1"/>
        <v>0</v>
      </c>
      <c r="M18" s="58">
        <f t="shared" si="2"/>
        <v>1</v>
      </c>
      <c r="N18" s="50">
        <f t="shared" si="3"/>
        <v>1</v>
      </c>
      <c r="O18">
        <f t="shared" si="8"/>
        <v>1</v>
      </c>
    </row>
    <row r="19" spans="1:15" x14ac:dyDescent="0.25">
      <c r="A19" s="12" t="s">
        <v>12</v>
      </c>
      <c r="B19" s="7">
        <v>100</v>
      </c>
      <c r="C19" s="7">
        <v>100</v>
      </c>
      <c r="D19" s="7">
        <v>100</v>
      </c>
      <c r="E19" s="19">
        <v>100</v>
      </c>
      <c r="F19" s="56">
        <f t="shared" si="4"/>
        <v>100</v>
      </c>
      <c r="G19" s="56">
        <f t="shared" si="5"/>
        <v>100</v>
      </c>
      <c r="H19" s="56">
        <f t="shared" si="6"/>
        <v>0</v>
      </c>
      <c r="I19" s="58">
        <f t="shared" si="7"/>
        <v>0</v>
      </c>
      <c r="J19" s="57">
        <f t="shared" si="9"/>
        <v>1</v>
      </c>
      <c r="K19" s="57">
        <f t="shared" si="0"/>
        <v>2.8438669798515654</v>
      </c>
      <c r="L19" s="57">
        <f t="shared" si="1"/>
        <v>0</v>
      </c>
      <c r="M19" s="58">
        <f t="shared" si="2"/>
        <v>0.64836611308304071</v>
      </c>
      <c r="N19" s="50">
        <f t="shared" si="3"/>
        <v>0.38901966784982439</v>
      </c>
      <c r="O19">
        <f t="shared" si="8"/>
        <v>16</v>
      </c>
    </row>
    <row r="20" spans="1:15" x14ac:dyDescent="0.25">
      <c r="A20" s="12" t="s">
        <v>13</v>
      </c>
      <c r="B20" s="19">
        <v>100</v>
      </c>
      <c r="C20" s="19">
        <v>100</v>
      </c>
      <c r="D20" s="19">
        <v>55</v>
      </c>
      <c r="E20" s="19">
        <v>55</v>
      </c>
      <c r="F20" s="56">
        <f t="shared" si="4"/>
        <v>70</v>
      </c>
      <c r="G20" s="56">
        <f t="shared" si="5"/>
        <v>100</v>
      </c>
      <c r="H20" s="56">
        <f t="shared" si="6"/>
        <v>0</v>
      </c>
      <c r="I20" s="58">
        <f t="shared" si="7"/>
        <v>0.3</v>
      </c>
      <c r="J20" s="57">
        <f t="shared" si="9"/>
        <v>0.81932127060064586</v>
      </c>
      <c r="K20" s="57">
        <f t="shared" si="0"/>
        <v>2.8438669798515654</v>
      </c>
      <c r="L20" s="57">
        <f t="shared" si="1"/>
        <v>0</v>
      </c>
      <c r="M20" s="58">
        <f t="shared" si="2"/>
        <v>0.71189887698495302</v>
      </c>
      <c r="N20" s="50">
        <f t="shared" si="3"/>
        <v>0.54713932619097183</v>
      </c>
      <c r="O20">
        <f t="shared" si="8"/>
        <v>14</v>
      </c>
    </row>
    <row r="21" spans="1:15" ht="15" customHeight="1" x14ac:dyDescent="0.25">
      <c r="A21" s="12" t="s">
        <v>14</v>
      </c>
      <c r="B21" s="19">
        <v>0</v>
      </c>
      <c r="C21" s="19">
        <v>0</v>
      </c>
      <c r="D21" s="19">
        <v>0</v>
      </c>
      <c r="E21" s="19">
        <v>0</v>
      </c>
      <c r="F21" s="56">
        <f t="shared" si="4"/>
        <v>0</v>
      </c>
      <c r="G21" s="56">
        <f t="shared" si="5"/>
        <v>100</v>
      </c>
      <c r="H21" s="56">
        <f t="shared" si="6"/>
        <v>0</v>
      </c>
      <c r="I21" s="58">
        <f t="shared" si="7"/>
        <v>1</v>
      </c>
      <c r="J21" s="57">
        <v>0</v>
      </c>
      <c r="K21" s="57">
        <f t="shared" si="0"/>
        <v>2.8438669798515654</v>
      </c>
      <c r="L21" s="57">
        <f t="shared" si="1"/>
        <v>0</v>
      </c>
      <c r="M21" s="58">
        <f t="shared" si="2"/>
        <v>1</v>
      </c>
      <c r="N21" s="50">
        <f t="shared" si="3"/>
        <v>1</v>
      </c>
      <c r="O21">
        <f t="shared" si="8"/>
        <v>1</v>
      </c>
    </row>
  </sheetData>
  <autoFilter ref="A4:E20" xr:uid="{00000000-0009-0000-0000-000006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2:O21"/>
  <sheetViews>
    <sheetView topLeftCell="A4" zoomScale="80" zoomScaleNormal="80" workbookViewId="0">
      <selection activeCell="A9" sqref="A9:XFD9"/>
    </sheetView>
  </sheetViews>
  <sheetFormatPr defaultRowHeight="15" x14ac:dyDescent="0.25"/>
  <cols>
    <col min="1" max="1" width="25.140625" customWidth="1"/>
    <col min="2" max="2" width="12.140625" customWidth="1"/>
    <col min="3" max="4" width="10.140625" bestFit="1" customWidth="1"/>
    <col min="5" max="5" width="12.42578125" customWidth="1"/>
    <col min="6" max="6" width="11.5703125" customWidth="1"/>
    <col min="7" max="7" width="12.7109375" customWidth="1"/>
    <col min="8" max="8" width="10.7109375" customWidth="1"/>
    <col min="14" max="14" width="10.7109375" customWidth="1"/>
  </cols>
  <sheetData>
    <row r="2" spans="1:15" ht="18.75" x14ac:dyDescent="0.3">
      <c r="A2" s="13" t="s">
        <v>19</v>
      </c>
      <c r="B2" s="13"/>
    </row>
    <row r="3" spans="1:15" ht="48" customHeight="1" x14ac:dyDescent="0.25">
      <c r="A3" s="339" t="s">
        <v>60</v>
      </c>
      <c r="B3" s="340"/>
      <c r="C3" s="340"/>
      <c r="D3" s="340"/>
      <c r="E3" s="340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5" ht="51" customHeight="1" x14ac:dyDescent="0.25">
      <c r="A4" s="4" t="s">
        <v>0</v>
      </c>
      <c r="B4" s="278">
        <v>2018</v>
      </c>
      <c r="C4" s="278">
        <v>2019</v>
      </c>
      <c r="D4" s="278">
        <v>2020</v>
      </c>
      <c r="E4" s="121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5" ht="17.25" customHeight="1" x14ac:dyDescent="0.25">
      <c r="A5" s="151" t="s">
        <v>15</v>
      </c>
      <c r="B5" s="142">
        <v>22127.8</v>
      </c>
      <c r="C5" s="142">
        <v>23134.400000000001</v>
      </c>
      <c r="D5" s="142">
        <v>24264.400000000001</v>
      </c>
      <c r="E5" s="283">
        <v>24864.9</v>
      </c>
      <c r="F5" s="56">
        <f t="shared" ref="F5:F21" si="0">SUM(C5:E5)/3</f>
        <v>24087.900000000005</v>
      </c>
      <c r="G5" s="56">
        <f t="shared" ref="G5:G21" si="1">MAX($F$5:$F$21)</f>
        <v>38078.6</v>
      </c>
      <c r="H5" s="56">
        <f t="shared" ref="H5:H21" si="2">MIN($F$5:$F$21)</f>
        <v>22994.366666666669</v>
      </c>
      <c r="I5" s="58">
        <f t="shared" ref="I5:I21" si="3">(F5-H5)/(G5-H5)</f>
        <v>7.2495121838034193E-2</v>
      </c>
      <c r="J5" s="58">
        <f t="shared" ref="J5:J21" si="4">((E5/D5)*(D5/C5)*(C5/B5))^(1/3)</f>
        <v>1.0396396311829603</v>
      </c>
      <c r="K5" s="57">
        <f t="shared" ref="K5:K21" si="5">MAX($J$5:$J$21)</f>
        <v>1.0722137949378228</v>
      </c>
      <c r="L5" s="57">
        <f t="shared" ref="L5:L21" si="6">MIN($J$5:$J$21)</f>
        <v>1.0258954943109553</v>
      </c>
      <c r="M5" s="58">
        <f t="shared" ref="M5:M21" si="7">(J5-L5)/(K5-L5)</f>
        <v>0.29673232147970025</v>
      </c>
      <c r="N5" s="50">
        <f t="shared" ref="N5:N21" si="8">0.6*M5+0.4*I5</f>
        <v>0.20703744162303384</v>
      </c>
      <c r="O5">
        <f>_xlfn.RANK.EQ(E5,$E$5:$E$21,0)</f>
        <v>14</v>
      </c>
    </row>
    <row r="6" spans="1:15" ht="16.5" customHeight="1" x14ac:dyDescent="0.25">
      <c r="A6" s="151" t="s">
        <v>1</v>
      </c>
      <c r="B6" s="142">
        <v>22346.9</v>
      </c>
      <c r="C6" s="142">
        <v>23585.7</v>
      </c>
      <c r="D6" s="142">
        <v>26040</v>
      </c>
      <c r="E6" s="284">
        <v>25626.799999999999</v>
      </c>
      <c r="F6" s="56">
        <f t="shared" si="0"/>
        <v>25084.166666666668</v>
      </c>
      <c r="G6" s="56">
        <f t="shared" si="1"/>
        <v>38078.6</v>
      </c>
      <c r="H6" s="56">
        <f t="shared" si="2"/>
        <v>22994.366666666669</v>
      </c>
      <c r="I6" s="58">
        <f t="shared" si="3"/>
        <v>0.13854200964804309</v>
      </c>
      <c r="J6" s="58">
        <f t="shared" si="4"/>
        <v>1.046708372335321</v>
      </c>
      <c r="K6" s="57">
        <f t="shared" si="5"/>
        <v>1.0722137949378228</v>
      </c>
      <c r="L6" s="57">
        <f t="shared" si="6"/>
        <v>1.0258954943109553</v>
      </c>
      <c r="M6" s="58">
        <f t="shared" si="7"/>
        <v>0.4493445947430324</v>
      </c>
      <c r="N6" s="50">
        <f t="shared" si="8"/>
        <v>0.32502356070503668</v>
      </c>
      <c r="O6">
        <f t="shared" ref="O6:O21" si="9">_xlfn.RANK.EQ(E6,$E$5:$E$21,0)</f>
        <v>12</v>
      </c>
    </row>
    <row r="7" spans="1:15" ht="18" customHeight="1" x14ac:dyDescent="0.25">
      <c r="A7" s="151" t="s">
        <v>2</v>
      </c>
      <c r="B7" s="142">
        <v>23108.3</v>
      </c>
      <c r="C7" s="142">
        <v>24123</v>
      </c>
      <c r="D7" s="142">
        <v>26113.3</v>
      </c>
      <c r="E7" s="284">
        <v>26602</v>
      </c>
      <c r="F7" s="56">
        <f t="shared" si="0"/>
        <v>25612.766666666666</v>
      </c>
      <c r="G7" s="56">
        <f t="shared" si="1"/>
        <v>38078.6</v>
      </c>
      <c r="H7" s="56">
        <f t="shared" si="2"/>
        <v>22994.366666666669</v>
      </c>
      <c r="I7" s="58">
        <f t="shared" si="3"/>
        <v>0.1735852225392075</v>
      </c>
      <c r="J7" s="58">
        <f t="shared" si="4"/>
        <v>1.0480502293574472</v>
      </c>
      <c r="K7" s="57">
        <f t="shared" si="5"/>
        <v>1.0722137949378228</v>
      </c>
      <c r="L7" s="57">
        <f t="shared" si="6"/>
        <v>1.0258954943109553</v>
      </c>
      <c r="M7" s="58">
        <f t="shared" si="7"/>
        <v>0.4783149370044199</v>
      </c>
      <c r="N7" s="50">
        <f t="shared" si="8"/>
        <v>0.3564230512183349</v>
      </c>
      <c r="O7">
        <f t="shared" si="9"/>
        <v>9</v>
      </c>
    </row>
    <row r="8" spans="1:15" ht="18" customHeight="1" x14ac:dyDescent="0.25">
      <c r="A8" s="151" t="s">
        <v>3</v>
      </c>
      <c r="B8" s="142">
        <v>22224.9</v>
      </c>
      <c r="C8" s="142">
        <v>23884</v>
      </c>
      <c r="D8" s="142">
        <v>26609.8</v>
      </c>
      <c r="E8" s="285">
        <v>27395.8</v>
      </c>
      <c r="F8" s="56">
        <f t="shared" si="0"/>
        <v>25963.200000000001</v>
      </c>
      <c r="G8" s="56">
        <f t="shared" si="1"/>
        <v>38078.6</v>
      </c>
      <c r="H8" s="56">
        <f t="shared" si="2"/>
        <v>22994.366666666669</v>
      </c>
      <c r="I8" s="58">
        <f t="shared" si="3"/>
        <v>0.19681698550583718</v>
      </c>
      <c r="J8" s="58">
        <f t="shared" si="4"/>
        <v>1.0722137949378228</v>
      </c>
      <c r="K8" s="57">
        <f t="shared" si="5"/>
        <v>1.0722137949378228</v>
      </c>
      <c r="L8" s="57">
        <f t="shared" si="6"/>
        <v>1.0258954943109553</v>
      </c>
      <c r="M8" s="58">
        <f t="shared" si="7"/>
        <v>1</v>
      </c>
      <c r="N8" s="50">
        <f t="shared" si="8"/>
        <v>0.67872679420233484</v>
      </c>
      <c r="O8">
        <f t="shared" si="9"/>
        <v>6</v>
      </c>
    </row>
    <row r="9" spans="1:15" ht="15.75" customHeight="1" x14ac:dyDescent="0.25">
      <c r="A9" s="151" t="s">
        <v>16</v>
      </c>
      <c r="B9" s="142">
        <v>34151.9</v>
      </c>
      <c r="C9" s="142">
        <v>36027.5</v>
      </c>
      <c r="D9" s="142">
        <v>38704.400000000001</v>
      </c>
      <c r="E9" s="284">
        <v>39503.9</v>
      </c>
      <c r="F9" s="56">
        <f t="shared" si="0"/>
        <v>38078.6</v>
      </c>
      <c r="G9" s="56">
        <f t="shared" si="1"/>
        <v>38078.6</v>
      </c>
      <c r="H9" s="56">
        <f t="shared" si="2"/>
        <v>22994.366666666669</v>
      </c>
      <c r="I9" s="58">
        <f t="shared" si="3"/>
        <v>1</v>
      </c>
      <c r="J9" s="58">
        <f t="shared" si="4"/>
        <v>1.0497237769072485</v>
      </c>
      <c r="K9" s="57">
        <f t="shared" si="5"/>
        <v>1.0722137949378228</v>
      </c>
      <c r="L9" s="57">
        <f t="shared" si="6"/>
        <v>1.0258954943109553</v>
      </c>
      <c r="M9" s="58">
        <f t="shared" si="7"/>
        <v>0.51444639103342527</v>
      </c>
      <c r="N9" s="50">
        <f t="shared" si="8"/>
        <v>0.70866783462005523</v>
      </c>
      <c r="O9">
        <f t="shared" si="9"/>
        <v>1</v>
      </c>
    </row>
    <row r="10" spans="1:15" ht="17.25" customHeight="1" x14ac:dyDescent="0.25">
      <c r="A10" s="151" t="s">
        <v>4</v>
      </c>
      <c r="B10" s="142">
        <v>25342.6</v>
      </c>
      <c r="C10" s="142">
        <v>26080</v>
      </c>
      <c r="D10" s="142">
        <v>26687.5</v>
      </c>
      <c r="E10" s="284">
        <v>27362.799999999999</v>
      </c>
      <c r="F10" s="56">
        <f t="shared" si="0"/>
        <v>26710.100000000002</v>
      </c>
      <c r="G10" s="56">
        <f t="shared" si="1"/>
        <v>38078.6</v>
      </c>
      <c r="H10" s="56">
        <f t="shared" si="2"/>
        <v>22994.366666666669</v>
      </c>
      <c r="I10" s="58">
        <f t="shared" si="3"/>
        <v>0.24633226304728786</v>
      </c>
      <c r="J10" s="58">
        <f t="shared" si="4"/>
        <v>1.0258954943109553</v>
      </c>
      <c r="K10" s="57">
        <f t="shared" si="5"/>
        <v>1.0722137949378228</v>
      </c>
      <c r="L10" s="57">
        <f t="shared" si="6"/>
        <v>1.0258954943109553</v>
      </c>
      <c r="M10" s="58">
        <f t="shared" si="7"/>
        <v>0</v>
      </c>
      <c r="N10" s="50">
        <f t="shared" si="8"/>
        <v>9.8532905218915154E-2</v>
      </c>
      <c r="O10">
        <f t="shared" si="9"/>
        <v>7</v>
      </c>
    </row>
    <row r="11" spans="1:15" ht="18" customHeight="1" x14ac:dyDescent="0.25">
      <c r="A11" s="151" t="s">
        <v>5</v>
      </c>
      <c r="B11" s="142">
        <v>29492.9</v>
      </c>
      <c r="C11" s="142">
        <v>30544.6</v>
      </c>
      <c r="D11" s="142">
        <v>32755.1</v>
      </c>
      <c r="E11" s="284">
        <v>34117.9</v>
      </c>
      <c r="F11" s="56">
        <f t="shared" si="0"/>
        <v>32472.533333333336</v>
      </c>
      <c r="G11" s="56">
        <f t="shared" si="1"/>
        <v>38078.6</v>
      </c>
      <c r="H11" s="56">
        <f t="shared" si="2"/>
        <v>22994.366666666669</v>
      </c>
      <c r="I11" s="58">
        <f t="shared" si="3"/>
        <v>0.62834924766920008</v>
      </c>
      <c r="J11" s="58">
        <f t="shared" si="4"/>
        <v>1.0497557719232289</v>
      </c>
      <c r="K11" s="57">
        <f t="shared" si="5"/>
        <v>1.0722137949378228</v>
      </c>
      <c r="L11" s="57">
        <f t="shared" si="6"/>
        <v>1.0258954943109553</v>
      </c>
      <c r="M11" s="58">
        <f t="shared" si="7"/>
        <v>0.51513715506292057</v>
      </c>
      <c r="N11" s="50">
        <f t="shared" si="8"/>
        <v>0.56042199210543231</v>
      </c>
      <c r="O11">
        <f t="shared" si="9"/>
        <v>3</v>
      </c>
    </row>
    <row r="12" spans="1:15" ht="20.25" customHeight="1" x14ac:dyDescent="0.25">
      <c r="A12" s="151" t="s">
        <v>6</v>
      </c>
      <c r="B12" s="142">
        <v>22002.400000000001</v>
      </c>
      <c r="C12" s="142">
        <v>22999.8</v>
      </c>
      <c r="D12" s="142">
        <v>24641.9</v>
      </c>
      <c r="E12" s="284">
        <v>24905.3</v>
      </c>
      <c r="F12" s="56">
        <f t="shared" si="0"/>
        <v>24182.333333333332</v>
      </c>
      <c r="G12" s="56">
        <f t="shared" si="1"/>
        <v>38078.6</v>
      </c>
      <c r="H12" s="56">
        <f t="shared" si="2"/>
        <v>22994.366666666669</v>
      </c>
      <c r="I12" s="58">
        <f t="shared" si="3"/>
        <v>7.875552176997154E-2</v>
      </c>
      <c r="J12" s="58">
        <f t="shared" si="4"/>
        <v>1.0421748149959851</v>
      </c>
      <c r="K12" s="57">
        <f t="shared" si="5"/>
        <v>1.0722137949378228</v>
      </c>
      <c r="L12" s="57">
        <f t="shared" si="6"/>
        <v>1.0258954943109553</v>
      </c>
      <c r="M12" s="58">
        <f t="shared" si="7"/>
        <v>0.35146627714546985</v>
      </c>
      <c r="N12" s="50">
        <f t="shared" si="8"/>
        <v>0.24238197499527053</v>
      </c>
      <c r="O12">
        <f t="shared" si="9"/>
        <v>13</v>
      </c>
    </row>
    <row r="13" spans="1:15" ht="17.25" customHeight="1" x14ac:dyDescent="0.25">
      <c r="A13" s="151" t="s">
        <v>7</v>
      </c>
      <c r="B13" s="142">
        <v>23032.6</v>
      </c>
      <c r="C13" s="142">
        <v>24145.1</v>
      </c>
      <c r="D13" s="142">
        <v>26177.200000000001</v>
      </c>
      <c r="E13" s="284">
        <v>26305.9</v>
      </c>
      <c r="F13" s="56">
        <f t="shared" si="0"/>
        <v>25542.733333333337</v>
      </c>
      <c r="G13" s="56">
        <f t="shared" si="1"/>
        <v>38078.6</v>
      </c>
      <c r="H13" s="56">
        <f t="shared" si="2"/>
        <v>22994.366666666669</v>
      </c>
      <c r="I13" s="58">
        <f t="shared" si="3"/>
        <v>0.16894240564651408</v>
      </c>
      <c r="J13" s="58">
        <f t="shared" si="4"/>
        <v>1.0452898495845557</v>
      </c>
      <c r="K13" s="57">
        <f t="shared" si="5"/>
        <v>1.0722137949378228</v>
      </c>
      <c r="L13" s="57">
        <f t="shared" si="6"/>
        <v>1.0258954943109553</v>
      </c>
      <c r="M13" s="58">
        <f t="shared" si="7"/>
        <v>0.41871905944559901</v>
      </c>
      <c r="N13" s="50">
        <f t="shared" si="8"/>
        <v>0.31880839792596505</v>
      </c>
      <c r="O13">
        <f t="shared" si="9"/>
        <v>10</v>
      </c>
    </row>
    <row r="14" spans="1:15" ht="20.25" customHeight="1" x14ac:dyDescent="0.25">
      <c r="A14" s="151" t="s">
        <v>8</v>
      </c>
      <c r="B14" s="142">
        <v>25124.9</v>
      </c>
      <c r="C14" s="142">
        <v>25504.6</v>
      </c>
      <c r="D14" s="142">
        <v>27575.5</v>
      </c>
      <c r="E14" s="284">
        <v>28779</v>
      </c>
      <c r="F14" s="56">
        <f t="shared" si="0"/>
        <v>27286.366666666669</v>
      </c>
      <c r="G14" s="56">
        <f t="shared" si="1"/>
        <v>38078.6</v>
      </c>
      <c r="H14" s="56">
        <f t="shared" si="2"/>
        <v>22994.366666666669</v>
      </c>
      <c r="I14" s="58">
        <f t="shared" si="3"/>
        <v>0.28453550837850566</v>
      </c>
      <c r="J14" s="58">
        <f t="shared" si="4"/>
        <v>1.0463021532937224</v>
      </c>
      <c r="K14" s="57">
        <f t="shared" si="5"/>
        <v>1.0722137949378228</v>
      </c>
      <c r="L14" s="57">
        <f t="shared" si="6"/>
        <v>1.0258954943109553</v>
      </c>
      <c r="M14" s="58">
        <f t="shared" si="7"/>
        <v>0.44057443184627637</v>
      </c>
      <c r="N14" s="50">
        <f t="shared" si="8"/>
        <v>0.37815886245916808</v>
      </c>
      <c r="O14">
        <f t="shared" si="9"/>
        <v>4</v>
      </c>
    </row>
    <row r="15" spans="1:15" ht="18.75" customHeight="1" x14ac:dyDescent="0.25">
      <c r="A15" s="151" t="s">
        <v>9</v>
      </c>
      <c r="B15" s="142">
        <v>21307.8</v>
      </c>
      <c r="C15" s="142">
        <v>21780.2</v>
      </c>
      <c r="D15" s="142">
        <v>23356.2</v>
      </c>
      <c r="E15" s="323">
        <v>23846.7</v>
      </c>
      <c r="F15" s="56">
        <f t="shared" si="0"/>
        <v>22994.366666666669</v>
      </c>
      <c r="G15" s="56">
        <f t="shared" si="1"/>
        <v>38078.6</v>
      </c>
      <c r="H15" s="56">
        <f t="shared" si="2"/>
        <v>22994.366666666669</v>
      </c>
      <c r="I15" s="58">
        <f t="shared" si="3"/>
        <v>0</v>
      </c>
      <c r="J15" s="58">
        <f t="shared" si="4"/>
        <v>1.0382371359996574</v>
      </c>
      <c r="K15" s="57">
        <f t="shared" si="5"/>
        <v>1.0722137949378228</v>
      </c>
      <c r="L15" s="57">
        <f t="shared" si="6"/>
        <v>1.0258954943109553</v>
      </c>
      <c r="M15" s="58">
        <f t="shared" si="7"/>
        <v>0.26645281717315838</v>
      </c>
      <c r="N15" s="50">
        <f t="shared" si="8"/>
        <v>0.15987169030389503</v>
      </c>
      <c r="O15">
        <f t="shared" si="9"/>
        <v>17</v>
      </c>
    </row>
    <row r="16" spans="1:15" ht="19.5" customHeight="1" x14ac:dyDescent="0.25">
      <c r="A16" s="151" t="s">
        <v>43</v>
      </c>
      <c r="B16" s="142">
        <v>22882.799999999999</v>
      </c>
      <c r="C16" s="142">
        <v>24212.799999999999</v>
      </c>
      <c r="D16" s="142">
        <v>25631.3</v>
      </c>
      <c r="E16" s="284">
        <v>25865.3</v>
      </c>
      <c r="F16" s="56">
        <f t="shared" si="0"/>
        <v>25236.466666666664</v>
      </c>
      <c r="G16" s="56">
        <f t="shared" si="1"/>
        <v>38078.6</v>
      </c>
      <c r="H16" s="56">
        <f t="shared" si="2"/>
        <v>22994.366666666669</v>
      </c>
      <c r="I16" s="58">
        <f t="shared" si="3"/>
        <v>0.14863864476594738</v>
      </c>
      <c r="J16" s="58">
        <f t="shared" si="4"/>
        <v>1.0416842994084337</v>
      </c>
      <c r="K16" s="57">
        <f t="shared" si="5"/>
        <v>1.0722137949378228</v>
      </c>
      <c r="L16" s="57">
        <f t="shared" si="6"/>
        <v>1.0258954943109553</v>
      </c>
      <c r="M16" s="58">
        <f t="shared" si="7"/>
        <v>0.34087617386204128</v>
      </c>
      <c r="N16" s="50">
        <f t="shared" si="8"/>
        <v>0.26398116222360368</v>
      </c>
      <c r="O16">
        <f t="shared" si="9"/>
        <v>11</v>
      </c>
    </row>
    <row r="17" spans="1:15" ht="18.75" customHeight="1" x14ac:dyDescent="0.25">
      <c r="A17" s="151" t="s">
        <v>10</v>
      </c>
      <c r="B17" s="142">
        <v>22315.8</v>
      </c>
      <c r="C17" s="142">
        <v>23382.400000000001</v>
      </c>
      <c r="D17" s="142">
        <v>24544.5</v>
      </c>
      <c r="E17" s="284">
        <v>24717</v>
      </c>
      <c r="F17" s="56">
        <f t="shared" si="0"/>
        <v>24214.633333333331</v>
      </c>
      <c r="G17" s="56">
        <f t="shared" si="1"/>
        <v>38078.6</v>
      </c>
      <c r="H17" s="56">
        <f t="shared" si="2"/>
        <v>22994.366666666669</v>
      </c>
      <c r="I17" s="58">
        <f t="shared" si="3"/>
        <v>8.0896830465364264E-2</v>
      </c>
      <c r="J17" s="58">
        <f t="shared" si="4"/>
        <v>1.0346523115524089</v>
      </c>
      <c r="K17" s="57">
        <f t="shared" si="5"/>
        <v>1.0722137949378228</v>
      </c>
      <c r="L17" s="57">
        <f t="shared" si="6"/>
        <v>1.0258954943109553</v>
      </c>
      <c r="M17" s="58">
        <f t="shared" si="7"/>
        <v>0.18905739465696442</v>
      </c>
      <c r="N17" s="50">
        <f t="shared" si="8"/>
        <v>0.14579316898032435</v>
      </c>
      <c r="O17">
        <f t="shared" si="9"/>
        <v>16</v>
      </c>
    </row>
    <row r="18" spans="1:15" ht="19.5" customHeight="1" x14ac:dyDescent="0.25">
      <c r="A18" s="151" t="s">
        <v>11</v>
      </c>
      <c r="B18" s="142">
        <v>22187.8</v>
      </c>
      <c r="C18" s="142">
        <v>22829.3</v>
      </c>
      <c r="D18" s="142">
        <v>24922.2</v>
      </c>
      <c r="E18" s="284">
        <v>24850.799999999999</v>
      </c>
      <c r="F18" s="56">
        <f t="shared" si="0"/>
        <v>24200.766666666666</v>
      </c>
      <c r="G18" s="56">
        <f t="shared" si="1"/>
        <v>38078.6</v>
      </c>
      <c r="H18" s="56">
        <f t="shared" si="2"/>
        <v>22994.366666666669</v>
      </c>
      <c r="I18" s="58">
        <f t="shared" si="3"/>
        <v>7.9977548300985232E-2</v>
      </c>
      <c r="J18" s="58">
        <f t="shared" si="4"/>
        <v>1.0385052838704003</v>
      </c>
      <c r="K18" s="57">
        <f t="shared" si="5"/>
        <v>1.0722137949378228</v>
      </c>
      <c r="L18" s="57">
        <f t="shared" si="6"/>
        <v>1.0258954943109553</v>
      </c>
      <c r="M18" s="58">
        <f t="shared" si="7"/>
        <v>0.27224205959168046</v>
      </c>
      <c r="N18" s="50">
        <f t="shared" si="8"/>
        <v>0.19533625507540237</v>
      </c>
      <c r="O18">
        <f t="shared" si="9"/>
        <v>15</v>
      </c>
    </row>
    <row r="19" spans="1:15" ht="18" customHeight="1" x14ac:dyDescent="0.25">
      <c r="A19" s="151" t="s">
        <v>12</v>
      </c>
      <c r="B19" s="146">
        <v>32314.1</v>
      </c>
      <c r="C19" s="146">
        <v>33251.4</v>
      </c>
      <c r="D19" s="146">
        <v>34380.9</v>
      </c>
      <c r="E19" s="284">
        <v>37332.400000000001</v>
      </c>
      <c r="F19" s="56">
        <f t="shared" si="0"/>
        <v>34988.233333333337</v>
      </c>
      <c r="G19" s="56">
        <f t="shared" si="1"/>
        <v>38078.6</v>
      </c>
      <c r="H19" s="56">
        <f t="shared" si="2"/>
        <v>22994.366666666669</v>
      </c>
      <c r="I19" s="58">
        <f t="shared" si="3"/>
        <v>0.7951260366784747</v>
      </c>
      <c r="J19" s="58">
        <f t="shared" si="4"/>
        <v>1.0492958340373755</v>
      </c>
      <c r="K19" s="57">
        <f t="shared" si="5"/>
        <v>1.0722137949378228</v>
      </c>
      <c r="L19" s="57">
        <f t="shared" si="6"/>
        <v>1.0258954943109553</v>
      </c>
      <c r="M19" s="58">
        <f t="shared" si="7"/>
        <v>0.50520721636420629</v>
      </c>
      <c r="N19" s="50">
        <f t="shared" si="8"/>
        <v>0.62117474448991361</v>
      </c>
      <c r="O19">
        <f t="shared" si="9"/>
        <v>2</v>
      </c>
    </row>
    <row r="20" spans="1:15" ht="18" customHeight="1" x14ac:dyDescent="0.25">
      <c r="A20" s="151" t="s">
        <v>13</v>
      </c>
      <c r="B20" s="142">
        <v>24706</v>
      </c>
      <c r="C20" s="142">
        <v>26325.5</v>
      </c>
      <c r="D20" s="142">
        <v>27447.1</v>
      </c>
      <c r="E20" s="284">
        <v>28379.5</v>
      </c>
      <c r="F20" s="56">
        <f t="shared" si="0"/>
        <v>27384.033333333336</v>
      </c>
      <c r="G20" s="56">
        <f t="shared" si="1"/>
        <v>38078.6</v>
      </c>
      <c r="H20" s="56">
        <f t="shared" si="2"/>
        <v>22994.366666666669</v>
      </c>
      <c r="I20" s="58">
        <f t="shared" si="3"/>
        <v>0.29101026016127229</v>
      </c>
      <c r="J20" s="58">
        <f t="shared" si="4"/>
        <v>1.047291151410263</v>
      </c>
      <c r="K20" s="57">
        <f t="shared" si="5"/>
        <v>1.0722137949378228</v>
      </c>
      <c r="L20" s="57">
        <f t="shared" si="6"/>
        <v>1.0258954943109553</v>
      </c>
      <c r="M20" s="58">
        <f t="shared" si="7"/>
        <v>0.46192664259571042</v>
      </c>
      <c r="N20" s="50">
        <f t="shared" si="8"/>
        <v>0.39356008962193517</v>
      </c>
      <c r="O20">
        <f t="shared" si="9"/>
        <v>5</v>
      </c>
    </row>
    <row r="21" spans="1:15" ht="20.25" customHeight="1" thickBot="1" x14ac:dyDescent="0.3">
      <c r="A21" s="151" t="s">
        <v>14</v>
      </c>
      <c r="B21" s="142">
        <v>23426.2</v>
      </c>
      <c r="C21" s="142">
        <v>24653.7</v>
      </c>
      <c r="D21" s="142">
        <v>26283.8</v>
      </c>
      <c r="E21" s="286">
        <v>27149.1</v>
      </c>
      <c r="F21" s="56">
        <f t="shared" si="0"/>
        <v>26028.866666666669</v>
      </c>
      <c r="G21" s="56">
        <f t="shared" si="1"/>
        <v>38078.6</v>
      </c>
      <c r="H21" s="56">
        <f t="shared" si="2"/>
        <v>22994.366666666669</v>
      </c>
      <c r="I21" s="58">
        <f t="shared" si="3"/>
        <v>0.20117031690926734</v>
      </c>
      <c r="J21" s="58">
        <f t="shared" si="4"/>
        <v>1.0503914954730098</v>
      </c>
      <c r="K21" s="57">
        <f t="shared" si="5"/>
        <v>1.0722137949378228</v>
      </c>
      <c r="L21" s="57">
        <f t="shared" si="6"/>
        <v>1.0258954943109553</v>
      </c>
      <c r="M21" s="58">
        <f t="shared" si="7"/>
        <v>0.52886226028433625</v>
      </c>
      <c r="N21" s="50">
        <f t="shared" si="8"/>
        <v>0.39778548293430871</v>
      </c>
      <c r="O21">
        <f t="shared" si="9"/>
        <v>8</v>
      </c>
    </row>
  </sheetData>
  <autoFilter ref="A4:E20" xr:uid="{00000000-0009-0000-0000-000007000000}"/>
  <mergeCells count="3">
    <mergeCell ref="A3:E3"/>
    <mergeCell ref="F3:H3"/>
    <mergeCell ref="J3:L3"/>
  </mergeCells>
  <pageMargins left="0.7" right="0.7" top="0.75" bottom="0.75" header="0.3" footer="0.3"/>
  <pageSetup paperSize="9" orientation="landscape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2:N23"/>
  <sheetViews>
    <sheetView zoomScale="80" zoomScaleNormal="80" workbookViewId="0">
      <selection activeCell="A9" sqref="A9:XFD9"/>
    </sheetView>
  </sheetViews>
  <sheetFormatPr defaultColWidth="9.140625" defaultRowHeight="15" x14ac:dyDescent="0.25"/>
  <cols>
    <col min="1" max="1" width="28.140625" style="136" customWidth="1"/>
    <col min="2" max="2" width="11" style="136" customWidth="1"/>
    <col min="3" max="4" width="10.140625" style="136" bestFit="1" customWidth="1"/>
    <col min="5" max="5" width="11.140625" style="136" customWidth="1"/>
    <col min="6" max="6" width="10.5703125" style="136" customWidth="1"/>
    <col min="7" max="7" width="11" style="136" customWidth="1"/>
    <col min="8" max="8" width="10.7109375" style="136" customWidth="1"/>
    <col min="9" max="16384" width="9.140625" style="136"/>
  </cols>
  <sheetData>
    <row r="2" spans="1:14" ht="18.75" x14ac:dyDescent="0.3">
      <c r="A2" s="143" t="s">
        <v>19</v>
      </c>
    </row>
    <row r="3" spans="1:14" ht="40.5" customHeight="1" x14ac:dyDescent="0.25">
      <c r="A3" s="347" t="s">
        <v>54</v>
      </c>
      <c r="B3" s="348"/>
      <c r="C3" s="348"/>
      <c r="D3" s="348"/>
      <c r="E3" s="348"/>
      <c r="F3" s="343" t="s">
        <v>29</v>
      </c>
      <c r="G3" s="343"/>
      <c r="H3" s="343"/>
      <c r="I3" s="113" t="s">
        <v>30</v>
      </c>
      <c r="J3" s="344" t="s">
        <v>31</v>
      </c>
      <c r="K3" s="345"/>
      <c r="L3" s="346"/>
      <c r="M3" s="113" t="s">
        <v>32</v>
      </c>
      <c r="N3" s="51" t="s">
        <v>33</v>
      </c>
    </row>
    <row r="4" spans="1:14" ht="51.75" customHeight="1" x14ac:dyDescent="0.25">
      <c r="A4" s="4" t="s">
        <v>0</v>
      </c>
      <c r="B4" s="15">
        <v>2018</v>
      </c>
      <c r="C4" s="15">
        <v>2019</v>
      </c>
      <c r="D4" s="15">
        <v>2020</v>
      </c>
      <c r="E4" s="15">
        <v>2021</v>
      </c>
      <c r="F4" s="54" t="s">
        <v>28</v>
      </c>
      <c r="G4" s="55" t="s">
        <v>25</v>
      </c>
      <c r="H4" s="55" t="s">
        <v>24</v>
      </c>
      <c r="I4" s="55" t="s">
        <v>27</v>
      </c>
      <c r="J4" s="55" t="s">
        <v>26</v>
      </c>
      <c r="K4" s="55" t="s">
        <v>25</v>
      </c>
      <c r="L4" s="55" t="s">
        <v>24</v>
      </c>
      <c r="M4" s="55" t="s">
        <v>34</v>
      </c>
      <c r="N4" s="52" t="s">
        <v>35</v>
      </c>
    </row>
    <row r="5" spans="1:14" x14ac:dyDescent="0.25">
      <c r="A5" s="12" t="s">
        <v>15</v>
      </c>
      <c r="B5" s="138">
        <v>16058.7</v>
      </c>
      <c r="C5" s="138">
        <v>16706.900000000001</v>
      </c>
      <c r="D5" s="138">
        <v>17405</v>
      </c>
      <c r="E5" s="287">
        <v>17445.5</v>
      </c>
      <c r="F5" s="56">
        <f t="shared" ref="F5:F18" si="0">SUM(C5:E5)/3</f>
        <v>17185.8</v>
      </c>
      <c r="G5" s="56">
        <f t="shared" ref="G5:G18" si="1">MAX($F$5:$F$21)</f>
        <v>21138.666666666668</v>
      </c>
      <c r="H5" s="56">
        <f t="shared" ref="H5:H18" si="2">MIN($F$5:$F$21)</f>
        <v>16349.333333333334</v>
      </c>
      <c r="I5" s="58">
        <f t="shared" ref="I5:I18" si="3">(F5-H5)/(G5-H5)</f>
        <v>0.17465200445434267</v>
      </c>
      <c r="J5" s="58">
        <f t="shared" ref="J5:J18" si="4">((E5/D5)*(D5/C5)*(C5/B5))^(1/3)</f>
        <v>1.027995023068341</v>
      </c>
      <c r="K5" s="57">
        <f t="shared" ref="K5:K18" si="5">MAX($J$5:$J$21)</f>
        <v>1.0900772163593917</v>
      </c>
      <c r="L5" s="57">
        <f t="shared" ref="L5:L18" si="6">MIN($J$5:$J$21)</f>
        <v>1.0007629699243166</v>
      </c>
      <c r="M5" s="58">
        <f t="shared" ref="M5:M18" si="7">(J5-L5)/(K5-L5)</f>
        <v>0.30490156084807962</v>
      </c>
      <c r="N5" s="50">
        <f t="shared" ref="N5:N18" si="8">0.6*M5+0.4*I5</f>
        <v>0.25280173829058483</v>
      </c>
    </row>
    <row r="6" spans="1:14" x14ac:dyDescent="0.25">
      <c r="A6" s="12" t="s">
        <v>1</v>
      </c>
      <c r="B6" s="138">
        <v>18252.099999999999</v>
      </c>
      <c r="C6" s="138">
        <v>18573</v>
      </c>
      <c r="D6" s="138">
        <v>20647.3</v>
      </c>
      <c r="E6" s="138">
        <v>19251.400000000001</v>
      </c>
      <c r="F6" s="56">
        <f t="shared" si="0"/>
        <v>19490.566666666669</v>
      </c>
      <c r="G6" s="56">
        <f t="shared" si="1"/>
        <v>21138.666666666668</v>
      </c>
      <c r="H6" s="56">
        <f t="shared" si="2"/>
        <v>16349.333333333334</v>
      </c>
      <c r="I6" s="58">
        <f t="shared" si="3"/>
        <v>0.65588112472160387</v>
      </c>
      <c r="J6" s="58">
        <f t="shared" si="4"/>
        <v>1.0179266690008375</v>
      </c>
      <c r="K6" s="57">
        <f t="shared" si="5"/>
        <v>1.0900772163593917</v>
      </c>
      <c r="L6" s="57">
        <f t="shared" si="6"/>
        <v>1.0007629699243166</v>
      </c>
      <c r="M6" s="58">
        <f t="shared" si="7"/>
        <v>0.19217201915259596</v>
      </c>
      <c r="N6" s="50">
        <f t="shared" si="8"/>
        <v>0.37765566138019913</v>
      </c>
    </row>
    <row r="7" spans="1:14" x14ac:dyDescent="0.25">
      <c r="A7" s="12" t="s">
        <v>2</v>
      </c>
      <c r="B7" s="138">
        <v>18770.099999999999</v>
      </c>
      <c r="C7" s="138">
        <v>19392.5</v>
      </c>
      <c r="D7" s="138">
        <v>22489.599999999999</v>
      </c>
      <c r="E7" s="138">
        <v>21533.9</v>
      </c>
      <c r="F7" s="56">
        <f t="shared" si="0"/>
        <v>21138.666666666668</v>
      </c>
      <c r="G7" s="56">
        <f t="shared" si="1"/>
        <v>21138.666666666668</v>
      </c>
      <c r="H7" s="56">
        <f t="shared" si="2"/>
        <v>16349.333333333334</v>
      </c>
      <c r="I7" s="58">
        <f t="shared" si="3"/>
        <v>1</v>
      </c>
      <c r="J7" s="58">
        <f t="shared" si="4"/>
        <v>1.0468521962522652</v>
      </c>
      <c r="K7" s="57">
        <f t="shared" si="5"/>
        <v>1.0900772163593917</v>
      </c>
      <c r="L7" s="57">
        <f t="shared" si="6"/>
        <v>1.0007629699243166</v>
      </c>
      <c r="M7" s="58">
        <f t="shared" si="7"/>
        <v>0.51603443087270651</v>
      </c>
      <c r="N7" s="50">
        <f t="shared" si="8"/>
        <v>0.70962065852362399</v>
      </c>
    </row>
    <row r="8" spans="1:14" x14ac:dyDescent="0.25">
      <c r="A8" s="12" t="s">
        <v>3</v>
      </c>
      <c r="B8" s="138">
        <v>14735</v>
      </c>
      <c r="C8" s="138">
        <v>23510</v>
      </c>
      <c r="D8" s="138">
        <v>17787.900000000001</v>
      </c>
      <c r="E8" s="138">
        <v>18195.599999999999</v>
      </c>
      <c r="F8" s="56">
        <f t="shared" si="0"/>
        <v>19831.166666666668</v>
      </c>
      <c r="G8" s="56">
        <f t="shared" si="1"/>
        <v>21138.666666666668</v>
      </c>
      <c r="H8" s="56">
        <f t="shared" si="2"/>
        <v>16349.333333333334</v>
      </c>
      <c r="I8" s="58">
        <f t="shared" si="3"/>
        <v>0.72699749443207129</v>
      </c>
      <c r="J8" s="58">
        <f t="shared" si="4"/>
        <v>1.0728493611881937</v>
      </c>
      <c r="K8" s="57">
        <f t="shared" si="5"/>
        <v>1.0900772163593917</v>
      </c>
      <c r="L8" s="57">
        <f t="shared" si="6"/>
        <v>1.0007629699243166</v>
      </c>
      <c r="M8" s="58">
        <f t="shared" si="7"/>
        <v>0.80710966213300206</v>
      </c>
      <c r="N8" s="50">
        <f t="shared" si="8"/>
        <v>0.77506479505262971</v>
      </c>
    </row>
    <row r="9" spans="1:14" x14ac:dyDescent="0.25">
      <c r="A9" s="12" t="s">
        <v>16</v>
      </c>
      <c r="B9" s="138">
        <v>15330.9</v>
      </c>
      <c r="C9" s="138">
        <v>16458</v>
      </c>
      <c r="D9" s="138">
        <v>17754</v>
      </c>
      <c r="E9" s="138">
        <v>17854.900000000001</v>
      </c>
      <c r="F9" s="56">
        <f t="shared" si="0"/>
        <v>17355.633333333335</v>
      </c>
      <c r="G9" s="56">
        <f t="shared" si="1"/>
        <v>21138.666666666668</v>
      </c>
      <c r="H9" s="56">
        <f t="shared" si="2"/>
        <v>16349.333333333334</v>
      </c>
      <c r="I9" s="58">
        <f t="shared" si="3"/>
        <v>0.21011275055679307</v>
      </c>
      <c r="J9" s="58">
        <f t="shared" si="4"/>
        <v>1.0521151083651321</v>
      </c>
      <c r="K9" s="57">
        <f t="shared" si="5"/>
        <v>1.0900772163593917</v>
      </c>
      <c r="L9" s="57">
        <f t="shared" si="6"/>
        <v>1.0007629699243166</v>
      </c>
      <c r="M9" s="58">
        <f t="shared" si="7"/>
        <v>0.57496021620856153</v>
      </c>
      <c r="N9" s="50">
        <f t="shared" si="8"/>
        <v>0.42902122994785413</v>
      </c>
    </row>
    <row r="10" spans="1:14" x14ac:dyDescent="0.25">
      <c r="A10" s="12" t="s">
        <v>4</v>
      </c>
      <c r="B10" s="138">
        <v>19470.400000000001</v>
      </c>
      <c r="C10" s="138">
        <v>19382.900000000001</v>
      </c>
      <c r="D10" s="138">
        <v>19030.8</v>
      </c>
      <c r="E10" s="138">
        <v>19515</v>
      </c>
      <c r="F10" s="56">
        <f t="shared" si="0"/>
        <v>19309.566666666666</v>
      </c>
      <c r="G10" s="56">
        <f t="shared" si="1"/>
        <v>21138.666666666668</v>
      </c>
      <c r="H10" s="56">
        <f t="shared" si="2"/>
        <v>16349.333333333334</v>
      </c>
      <c r="I10" s="58">
        <f t="shared" si="3"/>
        <v>0.61808880846325132</v>
      </c>
      <c r="J10" s="58">
        <f t="shared" si="4"/>
        <v>1.0007629699243166</v>
      </c>
      <c r="K10" s="57">
        <f t="shared" si="5"/>
        <v>1.0900772163593917</v>
      </c>
      <c r="L10" s="57">
        <f t="shared" si="6"/>
        <v>1.0007629699243166</v>
      </c>
      <c r="M10" s="58">
        <f t="shared" si="7"/>
        <v>0</v>
      </c>
      <c r="N10" s="50">
        <f t="shared" si="8"/>
        <v>0.24723552338530053</v>
      </c>
    </row>
    <row r="11" spans="1:14" x14ac:dyDescent="0.25">
      <c r="A11" s="12" t="s">
        <v>5</v>
      </c>
      <c r="B11" s="138">
        <v>16614.400000000001</v>
      </c>
      <c r="C11" s="138">
        <v>17926</v>
      </c>
      <c r="D11" s="138">
        <v>17878.2</v>
      </c>
      <c r="E11" s="138">
        <v>19250.599999999999</v>
      </c>
      <c r="F11" s="56">
        <f t="shared" si="0"/>
        <v>18351.599999999999</v>
      </c>
      <c r="G11" s="56">
        <f t="shared" si="1"/>
        <v>21138.666666666668</v>
      </c>
      <c r="H11" s="56">
        <f t="shared" si="2"/>
        <v>16349.333333333334</v>
      </c>
      <c r="I11" s="58">
        <f t="shared" si="3"/>
        <v>0.41806792873051174</v>
      </c>
      <c r="J11" s="58">
        <f t="shared" si="4"/>
        <v>1.0503157290366607</v>
      </c>
      <c r="K11" s="57">
        <f t="shared" si="5"/>
        <v>1.0900772163593917</v>
      </c>
      <c r="L11" s="57">
        <f t="shared" si="6"/>
        <v>1.0007629699243166</v>
      </c>
      <c r="M11" s="58">
        <f t="shared" si="7"/>
        <v>0.55481360578197725</v>
      </c>
      <c r="N11" s="50">
        <f t="shared" si="8"/>
        <v>0.50011533496139104</v>
      </c>
    </row>
    <row r="12" spans="1:14" x14ac:dyDescent="0.25">
      <c r="A12" s="12" t="s">
        <v>6</v>
      </c>
      <c r="B12" s="138">
        <v>14758</v>
      </c>
      <c r="C12" s="138">
        <v>16481</v>
      </c>
      <c r="D12" s="138">
        <v>16500</v>
      </c>
      <c r="E12" s="138">
        <v>19116.099999999999</v>
      </c>
      <c r="F12" s="56">
        <f t="shared" si="0"/>
        <v>17365.7</v>
      </c>
      <c r="G12" s="56">
        <f t="shared" si="1"/>
        <v>21138.666666666668</v>
      </c>
      <c r="H12" s="56">
        <f t="shared" si="2"/>
        <v>16349.333333333334</v>
      </c>
      <c r="I12" s="58">
        <f t="shared" si="3"/>
        <v>0.21221464365256124</v>
      </c>
      <c r="J12" s="58">
        <f t="shared" si="4"/>
        <v>1.0900772163593917</v>
      </c>
      <c r="K12" s="57">
        <f t="shared" si="5"/>
        <v>1.0900772163593917</v>
      </c>
      <c r="L12" s="57">
        <f t="shared" si="6"/>
        <v>1.0007629699243166</v>
      </c>
      <c r="M12" s="58">
        <f t="shared" si="7"/>
        <v>1</v>
      </c>
      <c r="N12" s="50">
        <f t="shared" si="8"/>
        <v>0.68488585746102448</v>
      </c>
    </row>
    <row r="13" spans="1:14" x14ac:dyDescent="0.25">
      <c r="A13" s="12" t="s">
        <v>7</v>
      </c>
      <c r="B13" s="138">
        <v>15525.3</v>
      </c>
      <c r="C13" s="138">
        <v>15075.8</v>
      </c>
      <c r="D13" s="138">
        <v>17115.7</v>
      </c>
      <c r="E13" s="138">
        <v>16856.5</v>
      </c>
      <c r="F13" s="56">
        <f t="shared" si="0"/>
        <v>16349.333333333334</v>
      </c>
      <c r="G13" s="56">
        <f t="shared" si="1"/>
        <v>21138.666666666668</v>
      </c>
      <c r="H13" s="56">
        <f t="shared" si="2"/>
        <v>16349.333333333334</v>
      </c>
      <c r="I13" s="58">
        <f t="shared" si="3"/>
        <v>0</v>
      </c>
      <c r="J13" s="58">
        <f t="shared" si="4"/>
        <v>1.027801233723086</v>
      </c>
      <c r="K13" s="57">
        <f t="shared" si="5"/>
        <v>1.0900772163593917</v>
      </c>
      <c r="L13" s="57">
        <f t="shared" si="6"/>
        <v>1.0007629699243166</v>
      </c>
      <c r="M13" s="58">
        <f t="shared" si="7"/>
        <v>0.30273181354582906</v>
      </c>
      <c r="N13" s="50">
        <f t="shared" si="8"/>
        <v>0.18163908812749743</v>
      </c>
    </row>
    <row r="14" spans="1:14" x14ac:dyDescent="0.25">
      <c r="A14" s="12" t="s">
        <v>8</v>
      </c>
      <c r="B14" s="138">
        <v>16627.2</v>
      </c>
      <c r="C14" s="138">
        <v>16661</v>
      </c>
      <c r="D14" s="138">
        <v>18107</v>
      </c>
      <c r="E14" s="138">
        <v>20510</v>
      </c>
      <c r="F14" s="56">
        <f t="shared" si="0"/>
        <v>18426</v>
      </c>
      <c r="G14" s="56">
        <f t="shared" si="1"/>
        <v>21138.666666666668</v>
      </c>
      <c r="H14" s="56">
        <f t="shared" si="2"/>
        <v>16349.333333333334</v>
      </c>
      <c r="I14" s="58">
        <f t="shared" si="3"/>
        <v>0.43360244988864122</v>
      </c>
      <c r="J14" s="58">
        <f t="shared" si="4"/>
        <v>1.0724626590636883</v>
      </c>
      <c r="K14" s="57">
        <f t="shared" si="5"/>
        <v>1.0900772163593917</v>
      </c>
      <c r="L14" s="57">
        <f t="shared" si="6"/>
        <v>1.0007629699243166</v>
      </c>
      <c r="M14" s="58">
        <f t="shared" si="7"/>
        <v>0.80277998193146194</v>
      </c>
      <c r="N14" s="50">
        <f t="shared" si="8"/>
        <v>0.65510896911433369</v>
      </c>
    </row>
    <row r="15" spans="1:14" x14ac:dyDescent="0.25">
      <c r="A15" s="12" t="s">
        <v>9</v>
      </c>
      <c r="B15" s="138">
        <v>16202.9</v>
      </c>
      <c r="C15" s="138">
        <v>17090.599999999999</v>
      </c>
      <c r="D15" s="138">
        <v>18977.8</v>
      </c>
      <c r="E15" s="138">
        <v>18856.7</v>
      </c>
      <c r="F15" s="56">
        <f t="shared" si="0"/>
        <v>18308.366666666665</v>
      </c>
      <c r="G15" s="56">
        <f t="shared" si="1"/>
        <v>21138.666666666668</v>
      </c>
      <c r="H15" s="56">
        <f t="shared" si="2"/>
        <v>16349.333333333334</v>
      </c>
      <c r="I15" s="58">
        <f t="shared" si="3"/>
        <v>0.40904092427616873</v>
      </c>
      <c r="J15" s="58">
        <f t="shared" si="4"/>
        <v>1.0518592892964727</v>
      </c>
      <c r="K15" s="57">
        <f t="shared" si="5"/>
        <v>1.0900772163593917</v>
      </c>
      <c r="L15" s="57">
        <f t="shared" si="6"/>
        <v>1.0007629699243166</v>
      </c>
      <c r="M15" s="58">
        <f t="shared" si="7"/>
        <v>0.57209595794215584</v>
      </c>
      <c r="N15" s="50">
        <f t="shared" si="8"/>
        <v>0.50687394447576106</v>
      </c>
    </row>
    <row r="16" spans="1:14" x14ac:dyDescent="0.25">
      <c r="A16" s="12" t="s">
        <v>43</v>
      </c>
      <c r="B16" s="138">
        <v>16338.4</v>
      </c>
      <c r="C16" s="138">
        <v>17066.099999999999</v>
      </c>
      <c r="D16" s="138">
        <v>20355.900000000001</v>
      </c>
      <c r="E16" s="138">
        <v>18350.900000000001</v>
      </c>
      <c r="F16" s="56">
        <f t="shared" si="0"/>
        <v>18590.966666666667</v>
      </c>
      <c r="G16" s="56">
        <f t="shared" si="1"/>
        <v>21138.666666666668</v>
      </c>
      <c r="H16" s="56">
        <f t="shared" si="2"/>
        <v>16349.333333333334</v>
      </c>
      <c r="I16" s="58">
        <f t="shared" si="3"/>
        <v>0.46804704899777272</v>
      </c>
      <c r="J16" s="58">
        <f t="shared" si="4"/>
        <v>1.0394795460466282</v>
      </c>
      <c r="K16" s="57">
        <f t="shared" si="5"/>
        <v>1.0900772163593917</v>
      </c>
      <c r="L16" s="57">
        <f t="shared" si="6"/>
        <v>1.0007629699243166</v>
      </c>
      <c r="M16" s="58">
        <f t="shared" si="7"/>
        <v>0.43348712739188483</v>
      </c>
      <c r="N16" s="50">
        <f t="shared" si="8"/>
        <v>0.44731109603424002</v>
      </c>
    </row>
    <row r="17" spans="1:14" x14ac:dyDescent="0.25">
      <c r="A17" s="12" t="s">
        <v>10</v>
      </c>
      <c r="B17" s="138">
        <v>18551.900000000001</v>
      </c>
      <c r="C17" s="138">
        <v>18190.5</v>
      </c>
      <c r="D17" s="138">
        <v>19180.099999999999</v>
      </c>
      <c r="E17" s="138">
        <v>19154.3</v>
      </c>
      <c r="F17" s="56">
        <f t="shared" si="0"/>
        <v>18841.633333333331</v>
      </c>
      <c r="G17" s="56">
        <f t="shared" si="1"/>
        <v>21138.666666666668</v>
      </c>
      <c r="H17" s="56">
        <f t="shared" si="2"/>
        <v>16349.333333333334</v>
      </c>
      <c r="I17" s="58">
        <f t="shared" si="3"/>
        <v>0.52038557906458738</v>
      </c>
      <c r="J17" s="58">
        <f t="shared" si="4"/>
        <v>1.010708605649147</v>
      </c>
      <c r="K17" s="57">
        <f t="shared" si="5"/>
        <v>1.0900772163593917</v>
      </c>
      <c r="L17" s="57">
        <f t="shared" si="6"/>
        <v>1.0007629699243166</v>
      </c>
      <c r="M17" s="58">
        <f t="shared" si="7"/>
        <v>0.11135553533511779</v>
      </c>
      <c r="N17" s="50">
        <f t="shared" si="8"/>
        <v>0.27496755282690566</v>
      </c>
    </row>
    <row r="18" spans="1:14" x14ac:dyDescent="0.25">
      <c r="A18" s="12" t="s">
        <v>11</v>
      </c>
      <c r="B18" s="138">
        <v>15885.4</v>
      </c>
      <c r="C18" s="138">
        <v>16801.900000000001</v>
      </c>
      <c r="D18" s="138">
        <v>18207.900000000001</v>
      </c>
      <c r="E18" s="138">
        <v>18102.2</v>
      </c>
      <c r="F18" s="56">
        <f t="shared" si="0"/>
        <v>17704</v>
      </c>
      <c r="G18" s="56">
        <f t="shared" si="1"/>
        <v>21138.666666666668</v>
      </c>
      <c r="H18" s="56">
        <f t="shared" si="2"/>
        <v>16349.333333333334</v>
      </c>
      <c r="I18" s="58">
        <f t="shared" si="3"/>
        <v>0.28285077951002213</v>
      </c>
      <c r="J18" s="58">
        <f t="shared" si="4"/>
        <v>1.0445063099865257</v>
      </c>
      <c r="K18" s="57">
        <f t="shared" si="5"/>
        <v>1.0900772163593917</v>
      </c>
      <c r="L18" s="57">
        <f t="shared" si="6"/>
        <v>1.0007629699243166</v>
      </c>
      <c r="M18" s="58">
        <f t="shared" si="7"/>
        <v>0.48976889811198632</v>
      </c>
      <c r="N18" s="50">
        <f t="shared" si="8"/>
        <v>0.40700165067120064</v>
      </c>
    </row>
    <row r="19" spans="1:14" x14ac:dyDescent="0.25">
      <c r="A19" s="12" t="s">
        <v>12</v>
      </c>
      <c r="B19" s="138" t="s">
        <v>36</v>
      </c>
      <c r="C19" s="138" t="s">
        <v>36</v>
      </c>
      <c r="D19" s="138" t="s">
        <v>36</v>
      </c>
      <c r="E19" s="138" t="s">
        <v>36</v>
      </c>
      <c r="F19" s="141" t="s">
        <v>53</v>
      </c>
      <c r="G19" s="140"/>
      <c r="H19" s="140"/>
      <c r="I19" s="140"/>
      <c r="J19" s="140"/>
      <c r="K19" s="140"/>
      <c r="L19" s="140"/>
      <c r="M19" s="140"/>
      <c r="N19" s="139"/>
    </row>
    <row r="20" spans="1:14" x14ac:dyDescent="0.25">
      <c r="A20" s="12" t="s">
        <v>13</v>
      </c>
      <c r="B20" s="138">
        <v>17560.2</v>
      </c>
      <c r="C20" s="138">
        <v>17074.7</v>
      </c>
      <c r="D20" s="138">
        <v>19165.599999999999</v>
      </c>
      <c r="E20" s="138">
        <v>20730.400000000001</v>
      </c>
      <c r="F20" s="56">
        <f>SUM(C20:E20)/3</f>
        <v>18990.233333333334</v>
      </c>
      <c r="G20" s="56">
        <f>MAX($F$5:$F$21)</f>
        <v>21138.666666666668</v>
      </c>
      <c r="H20" s="56">
        <f>MIN($F$5:$F$21)</f>
        <v>16349.333333333334</v>
      </c>
      <c r="I20" s="58">
        <f>(F20-H20)/(G20-H20)</f>
        <v>0.55141286191536731</v>
      </c>
      <c r="J20" s="58">
        <f>((E20/D20)*(D20/C20)*(C20/B20))^(1/3)</f>
        <v>1.0568809615993933</v>
      </c>
      <c r="K20" s="57">
        <f>MAX($J$5:$J$21)</f>
        <v>1.0900772163593917</v>
      </c>
      <c r="L20" s="57">
        <f>MIN($J$5:$J$21)</f>
        <v>1.0007629699243166</v>
      </c>
      <c r="M20" s="58">
        <f>(J20-L20)/(K20-L20)</f>
        <v>0.62832072054563359</v>
      </c>
      <c r="N20" s="50">
        <f>0.6*M20+0.4*I20</f>
        <v>0.59755757709352708</v>
      </c>
    </row>
    <row r="21" spans="1:14" ht="15.75" thickBot="1" x14ac:dyDescent="0.3">
      <c r="A21" s="12" t="s">
        <v>14</v>
      </c>
      <c r="B21" s="138">
        <v>19126.900000000001</v>
      </c>
      <c r="C21" s="138">
        <v>20062.8</v>
      </c>
      <c r="D21" s="138">
        <v>20703.8</v>
      </c>
      <c r="E21" s="288">
        <v>21167.9</v>
      </c>
      <c r="F21" s="56">
        <f>SUM(C21:E21)/3</f>
        <v>20644.833333333332</v>
      </c>
      <c r="G21" s="56">
        <f>MAX($F$5:$F$21)</f>
        <v>21138.666666666668</v>
      </c>
      <c r="H21" s="56">
        <f>MIN($F$5:$F$21)</f>
        <v>16349.333333333334</v>
      </c>
      <c r="I21" s="58">
        <f>(F21-H21)/(G21-H21)</f>
        <v>0.89688891982182584</v>
      </c>
      <c r="J21" s="58">
        <f>((E21/D21)*(D21/C21)*(C21/B21))^(1/3)</f>
        <v>1.034374318456192</v>
      </c>
      <c r="K21" s="57">
        <f>MAX($J$5:$J$21)</f>
        <v>1.0900772163593917</v>
      </c>
      <c r="L21" s="57">
        <f>MIN($J$5:$J$21)</f>
        <v>1.0007629699243166</v>
      </c>
      <c r="M21" s="58">
        <f>(J21-L21)/(K21-L21)</f>
        <v>0.37632684452315668</v>
      </c>
      <c r="N21" s="50">
        <f>0.6*M21+0.4*I21</f>
        <v>0.58455167464262436</v>
      </c>
    </row>
    <row r="22" spans="1:14" ht="18" customHeight="1" x14ac:dyDescent="0.25">
      <c r="A22" s="349"/>
      <c r="B22" s="350"/>
      <c r="C22" s="350"/>
      <c r="D22" s="350"/>
      <c r="E22" s="350"/>
      <c r="F22" s="350"/>
    </row>
    <row r="23" spans="1:14" x14ac:dyDescent="0.25">
      <c r="A23" s="137"/>
      <c r="B23" s="137"/>
      <c r="C23" s="137"/>
      <c r="D23" s="137"/>
      <c r="E23" s="137"/>
      <c r="F23" s="137"/>
    </row>
  </sheetData>
  <autoFilter ref="A4:E21" xr:uid="{00000000-0009-0000-0000-000008000000}"/>
  <mergeCells count="4">
    <mergeCell ref="A3:E3"/>
    <mergeCell ref="A22:F22"/>
    <mergeCell ref="F3:H3"/>
    <mergeCell ref="J3:L3"/>
  </mergeCells>
  <pageMargins left="0.7" right="0.7" top="0.75" bottom="0.75" header="0.3" footer="0.3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69</vt:i4>
      </vt:variant>
    </vt:vector>
  </HeadingPairs>
  <TitlesOfParts>
    <vt:vector size="69" baseType="lpstr">
      <vt:lpstr>1 </vt:lpstr>
      <vt:lpstr>2</vt:lpstr>
      <vt:lpstr>3</vt:lpstr>
      <vt:lpstr>4</vt:lpstr>
      <vt:lpstr>5</vt:lpstr>
      <vt:lpstr>6</vt:lpstr>
      <vt:lpstr>7</vt:lpstr>
      <vt:lpstr>8.1</vt:lpstr>
      <vt:lpstr>8.2</vt:lpstr>
      <vt:lpstr>8.3</vt:lpstr>
      <vt:lpstr>8.4</vt:lpstr>
      <vt:lpstr>8.5</vt:lpstr>
      <vt:lpstr>8.6</vt:lpstr>
      <vt:lpstr>8 СВ</vt:lpstr>
      <vt:lpstr>9</vt:lpstr>
      <vt:lpstr>10</vt:lpstr>
      <vt:lpstr>11</vt:lpstr>
      <vt:lpstr>13</vt:lpstr>
      <vt:lpstr>14</vt:lpstr>
      <vt:lpstr>15</vt:lpstr>
      <vt:lpstr>16</vt:lpstr>
      <vt:lpstr>17</vt:lpstr>
      <vt:lpstr>18</vt:lpstr>
      <vt:lpstr>19</vt:lpstr>
      <vt:lpstr>20.1</vt:lpstr>
      <vt:lpstr>20.2</vt:lpstr>
      <vt:lpstr>20.3</vt:lpstr>
      <vt:lpstr>20 СВ</vt:lpstr>
      <vt:lpstr>21</vt:lpstr>
      <vt:lpstr>22</vt:lpstr>
      <vt:lpstr>23</vt:lpstr>
      <vt:lpstr>23.1</vt:lpstr>
      <vt:lpstr>23 СВ</vt:lpstr>
      <vt:lpstr>24</vt:lpstr>
      <vt:lpstr>24.1</vt:lpstr>
      <vt:lpstr>24 СВ</vt:lpstr>
      <vt:lpstr>25</vt:lpstr>
      <vt:lpstr>25.1</vt:lpstr>
      <vt:lpstr>25 СВ</vt:lpstr>
      <vt:lpstr>26.1</vt:lpstr>
      <vt:lpstr>26.2</vt:lpstr>
      <vt:lpstr>26 СВ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39ээ</vt:lpstr>
      <vt:lpstr>39тэ</vt:lpstr>
      <vt:lpstr>39гв</vt:lpstr>
      <vt:lpstr>39хв</vt:lpstr>
      <vt:lpstr>39пг</vt:lpstr>
      <vt:lpstr>39 СВ</vt:lpstr>
      <vt:lpstr>40ээ</vt:lpstr>
      <vt:lpstr>40тэ</vt:lpstr>
      <vt:lpstr>40гв</vt:lpstr>
      <vt:lpstr>40хв</vt:lpstr>
      <vt:lpstr>40пг</vt:lpstr>
      <vt:lpstr>40 СВ</vt:lpstr>
      <vt:lpstr>КО</vt:lpstr>
      <vt:lpstr>ИТОГ</vt:lpstr>
      <vt:lpstr>срав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2022-07-22T15:48:21Z</dcterms:modified>
</cp:coreProperties>
</file>